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tables/table6.xml" ContentType="application/vnd.openxmlformats-officedocument.spreadsheetml.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all\Downloads\"/>
    </mc:Choice>
  </mc:AlternateContent>
  <bookViews>
    <workbookView xWindow="0" yWindow="0" windowWidth="19200" windowHeight="6930"/>
  </bookViews>
  <sheets>
    <sheet name="Home Profile" sheetId="1" r:id="rId1"/>
    <sheet name="Appliance Library" sheetId="2" r:id="rId2"/>
    <sheet name="Your Usage" sheetId="3" r:id="rId3"/>
    <sheet name="Silent Bill Killers" sheetId="4" r:id="rId4"/>
    <sheet name="Savings Plan" sheetId="5" r:id="rId5"/>
  </sheets>
  <calcPr calcId="162913"/>
</workbook>
</file>

<file path=xl/calcChain.xml><?xml version="1.0" encoding="utf-8"?>
<calcChain xmlns="http://schemas.openxmlformats.org/spreadsheetml/2006/main">
  <c r="E51" i="3" l="1"/>
  <c r="F51" i="3" s="1"/>
  <c r="D51" i="3"/>
  <c r="E50" i="3"/>
  <c r="F50" i="3" s="1"/>
  <c r="D50" i="3"/>
  <c r="E49" i="3"/>
  <c r="F49" i="3" s="1"/>
  <c r="D49" i="3"/>
  <c r="E48" i="3"/>
  <c r="F48" i="3" s="1"/>
  <c r="D48" i="3"/>
  <c r="E47" i="3"/>
  <c r="F47" i="3" s="1"/>
  <c r="D47" i="3"/>
  <c r="E46" i="3"/>
  <c r="F46" i="3" s="1"/>
  <c r="D46" i="3"/>
  <c r="E45" i="3"/>
  <c r="F45" i="3" s="1"/>
  <c r="D45" i="3"/>
  <c r="E44" i="3"/>
  <c r="F44" i="3" s="1"/>
  <c r="D44" i="3"/>
  <c r="E43" i="3"/>
  <c r="F43" i="3" s="1"/>
  <c r="D43" i="3"/>
  <c r="E42" i="3"/>
  <c r="F42" i="3" s="1"/>
  <c r="D42" i="3"/>
  <c r="E41" i="3"/>
  <c r="F41" i="3" s="1"/>
  <c r="D41" i="3"/>
  <c r="E40" i="3"/>
  <c r="F40" i="3" s="1"/>
  <c r="D40" i="3"/>
  <c r="E39" i="3"/>
  <c r="F39" i="3" s="1"/>
  <c r="D39" i="3"/>
  <c r="E38" i="3"/>
  <c r="F38" i="3" s="1"/>
  <c r="D38" i="3"/>
  <c r="E37" i="3"/>
  <c r="F37" i="3" s="1"/>
  <c r="D37" i="3"/>
  <c r="E36" i="3"/>
  <c r="F36" i="3" s="1"/>
  <c r="D36" i="3"/>
  <c r="E35" i="3"/>
  <c r="F35" i="3" s="1"/>
  <c r="D35" i="3"/>
  <c r="E34" i="3"/>
  <c r="F34" i="3" s="1"/>
  <c r="D34" i="3"/>
  <c r="E33" i="3"/>
  <c r="F33" i="3" s="1"/>
  <c r="D33" i="3"/>
  <c r="E32" i="3"/>
  <c r="F32" i="3" s="1"/>
  <c r="D32" i="3"/>
  <c r="E31" i="3"/>
  <c r="F31" i="3" s="1"/>
  <c r="D31" i="3"/>
  <c r="E30" i="3"/>
  <c r="F30" i="3" s="1"/>
  <c r="D30" i="3"/>
  <c r="E29" i="3"/>
  <c r="F29" i="3" s="1"/>
  <c r="D29" i="3"/>
  <c r="E28" i="3"/>
  <c r="F28" i="3" s="1"/>
  <c r="D28" i="3"/>
  <c r="E27" i="3"/>
  <c r="F27" i="3" s="1"/>
  <c r="D27" i="3"/>
  <c r="E26" i="3"/>
  <c r="F26" i="3" s="1"/>
  <c r="D26" i="3"/>
  <c r="E25" i="3"/>
  <c r="F25" i="3" s="1"/>
  <c r="D25" i="3"/>
  <c r="E24" i="3"/>
  <c r="F24" i="3" s="1"/>
  <c r="D24" i="3"/>
  <c r="E23" i="3"/>
  <c r="F23" i="3" s="1"/>
  <c r="D23" i="3"/>
  <c r="E22" i="3"/>
  <c r="F22" i="3" s="1"/>
  <c r="D22" i="3"/>
  <c r="E21" i="3"/>
  <c r="F21" i="3" s="1"/>
  <c r="D21" i="3"/>
  <c r="E20" i="3"/>
  <c r="F20" i="3" s="1"/>
  <c r="H20" i="3" s="1"/>
  <c r="D20" i="3"/>
  <c r="E19" i="3"/>
  <c r="F19" i="3" s="1"/>
  <c r="D19" i="3"/>
  <c r="E18" i="3"/>
  <c r="F18" i="3" s="1"/>
  <c r="H18" i="3" s="1"/>
  <c r="D18" i="3"/>
  <c r="E17" i="3"/>
  <c r="F17" i="3" s="1"/>
  <c r="D17" i="3"/>
  <c r="E16" i="3"/>
  <c r="F16" i="3" s="1"/>
  <c r="H16" i="3" s="1"/>
  <c r="D16" i="3"/>
  <c r="E15" i="3"/>
  <c r="F15" i="3" s="1"/>
  <c r="D15" i="3"/>
  <c r="G14" i="3"/>
  <c r="I14" i="3" s="1"/>
  <c r="E14" i="3"/>
  <c r="F14" i="3" s="1"/>
  <c r="H14" i="3" s="1"/>
  <c r="D14" i="3"/>
  <c r="E13" i="3"/>
  <c r="F13" i="3" s="1"/>
  <c r="D13" i="3"/>
  <c r="E12" i="3"/>
  <c r="F12" i="3" s="1"/>
  <c r="H12" i="3" s="1"/>
  <c r="D12" i="3"/>
  <c r="E11" i="3"/>
  <c r="F11" i="3" s="1"/>
  <c r="D11" i="3"/>
  <c r="G10" i="3"/>
  <c r="I10" i="3" s="1"/>
  <c r="E10" i="3"/>
  <c r="F10" i="3" s="1"/>
  <c r="H10" i="3" s="1"/>
  <c r="D10" i="3"/>
  <c r="E9" i="3"/>
  <c r="F9" i="3" s="1"/>
  <c r="D9" i="3"/>
  <c r="E8" i="3"/>
  <c r="F8" i="3" s="1"/>
  <c r="H8" i="3" s="1"/>
  <c r="D8" i="3"/>
  <c r="E7" i="3"/>
  <c r="F7" i="3" s="1"/>
  <c r="D7" i="3"/>
  <c r="D6" i="3"/>
  <c r="E6" i="3" s="1"/>
  <c r="F6" i="3" s="1"/>
  <c r="E5" i="3"/>
  <c r="F5" i="3" s="1"/>
  <c r="D5" i="3"/>
  <c r="D4" i="3"/>
  <c r="E4" i="3" s="1"/>
  <c r="F4" i="3" s="1"/>
  <c r="D3" i="3"/>
  <c r="E3" i="3" s="1"/>
  <c r="F3" i="3" s="1"/>
  <c r="B4" i="5"/>
  <c r="H6" i="3" l="1"/>
  <c r="G6" i="3"/>
  <c r="I6" i="3" s="1"/>
  <c r="G3" i="3"/>
  <c r="I3" i="3" s="1"/>
  <c r="H3" i="3"/>
  <c r="H4" i="3"/>
  <c r="G4" i="3"/>
  <c r="I4" i="3" s="1"/>
  <c r="H7" i="3"/>
  <c r="G7" i="3"/>
  <c r="I7" i="3" s="1"/>
  <c r="G8" i="3"/>
  <c r="I8" i="3" s="1"/>
  <c r="H11" i="3"/>
  <c r="G11" i="3"/>
  <c r="I11" i="3" s="1"/>
  <c r="G12" i="3"/>
  <c r="I12" i="3" s="1"/>
  <c r="H15" i="3"/>
  <c r="G15" i="3"/>
  <c r="I15" i="3" s="1"/>
  <c r="G16" i="3"/>
  <c r="I16" i="3" s="1"/>
  <c r="H19" i="3"/>
  <c r="G19" i="3"/>
  <c r="I19" i="3" s="1"/>
  <c r="G20" i="3"/>
  <c r="I20" i="3" s="1"/>
  <c r="H9" i="3"/>
  <c r="G9" i="3"/>
  <c r="I9" i="3" s="1"/>
  <c r="G22" i="3"/>
  <c r="I22" i="3" s="1"/>
  <c r="H22" i="3"/>
  <c r="G24" i="3"/>
  <c r="I24" i="3" s="1"/>
  <c r="H24" i="3"/>
  <c r="G26" i="3"/>
  <c r="I26" i="3" s="1"/>
  <c r="H26" i="3"/>
  <c r="G28" i="3"/>
  <c r="I28" i="3" s="1"/>
  <c r="H28" i="3"/>
  <c r="G30" i="3"/>
  <c r="I30" i="3" s="1"/>
  <c r="H30" i="3"/>
  <c r="G32" i="3"/>
  <c r="I32" i="3" s="1"/>
  <c r="H32" i="3"/>
  <c r="G34" i="3"/>
  <c r="I34" i="3" s="1"/>
  <c r="H34" i="3"/>
  <c r="G36" i="3"/>
  <c r="I36" i="3" s="1"/>
  <c r="H36" i="3"/>
  <c r="G38" i="3"/>
  <c r="I38" i="3" s="1"/>
  <c r="H38" i="3"/>
  <c r="G40" i="3"/>
  <c r="I40" i="3" s="1"/>
  <c r="H40" i="3"/>
  <c r="G42" i="3"/>
  <c r="I42" i="3" s="1"/>
  <c r="H42" i="3"/>
  <c r="G44" i="3"/>
  <c r="I44" i="3" s="1"/>
  <c r="H44" i="3"/>
  <c r="G46" i="3"/>
  <c r="I46" i="3" s="1"/>
  <c r="H46" i="3"/>
  <c r="G48" i="3"/>
  <c r="I48" i="3" s="1"/>
  <c r="H48" i="3"/>
  <c r="G50" i="3"/>
  <c r="I50" i="3" s="1"/>
  <c r="H50" i="3"/>
  <c r="H5" i="3"/>
  <c r="G5" i="3"/>
  <c r="I5" i="3" s="1"/>
  <c r="H17" i="3"/>
  <c r="G17" i="3"/>
  <c r="I17" i="3" s="1"/>
  <c r="G18" i="3"/>
  <c r="I18" i="3" s="1"/>
  <c r="H21" i="3"/>
  <c r="G21" i="3"/>
  <c r="I21" i="3" s="1"/>
  <c r="H13" i="3"/>
  <c r="G13" i="3"/>
  <c r="I13" i="3" s="1"/>
  <c r="H23" i="3"/>
  <c r="G23" i="3"/>
  <c r="I23" i="3" s="1"/>
  <c r="H25" i="3"/>
  <c r="G25" i="3"/>
  <c r="I25" i="3" s="1"/>
  <c r="H27" i="3"/>
  <c r="G27" i="3"/>
  <c r="I27" i="3" s="1"/>
  <c r="H29" i="3"/>
  <c r="G29" i="3"/>
  <c r="I29" i="3" s="1"/>
  <c r="H31" i="3"/>
  <c r="G31" i="3"/>
  <c r="I31" i="3" s="1"/>
  <c r="H33" i="3"/>
  <c r="G33" i="3"/>
  <c r="I33" i="3" s="1"/>
  <c r="H35" i="3"/>
  <c r="G35" i="3"/>
  <c r="I35" i="3" s="1"/>
  <c r="H37" i="3"/>
  <c r="G37" i="3"/>
  <c r="I37" i="3" s="1"/>
  <c r="H39" i="3"/>
  <c r="G39" i="3"/>
  <c r="I39" i="3" s="1"/>
  <c r="H41" i="3"/>
  <c r="G41" i="3"/>
  <c r="I41" i="3" s="1"/>
  <c r="H43" i="3"/>
  <c r="G43" i="3"/>
  <c r="I43" i="3" s="1"/>
  <c r="H45" i="3"/>
  <c r="G45" i="3"/>
  <c r="I45" i="3" s="1"/>
  <c r="H47" i="3"/>
  <c r="G47" i="3"/>
  <c r="I47" i="3" s="1"/>
  <c r="H49" i="3"/>
  <c r="G49" i="3"/>
  <c r="I49" i="3" s="1"/>
  <c r="H51" i="3"/>
  <c r="G51" i="3"/>
  <c r="I51" i="3" s="1"/>
  <c r="A6" i="4" l="1" a="1"/>
  <c r="A6" i="4" s="1"/>
  <c r="A5" i="4" a="1"/>
  <c r="A5" i="4" s="1"/>
  <c r="B5" i="4" a="1"/>
  <c r="B5" i="4" s="1"/>
  <c r="B3" i="5"/>
  <c r="B5" i="5" s="1"/>
  <c r="A7" i="4" a="1"/>
  <c r="A7" i="4" s="1"/>
</calcChain>
</file>

<file path=xl/sharedStrings.xml><?xml version="1.0" encoding="utf-8"?>
<sst xmlns="http://schemas.openxmlformats.org/spreadsheetml/2006/main" count="81" uniqueCount="74">
  <si>
    <t xml:space="preserve">🏠 Your Home Profile
</t>
  </si>
  <si>
    <t>🏠Profile Parameter</t>
  </si>
  <si>
    <t>Value</t>
  </si>
  <si>
    <t>Number of people</t>
  </si>
  <si>
    <r>
      <t xml:space="preserve">🏠 </t>
    </r>
    <r>
      <rPr>
        <u/>
        <sz val="10"/>
        <color rgb="FF1155CC"/>
        <rFont val="Arial"/>
      </rPr>
      <t>Home Profile</t>
    </r>
    <r>
      <rPr>
        <sz val="10"/>
        <color rgb="FF000000"/>
        <rFont val="Arial"/>
        <scheme val="minor"/>
      </rPr>
      <t xml:space="preserve"> — Start here with your household details</t>
    </r>
  </si>
  <si>
    <t>Home type</t>
  </si>
  <si>
    <t>House</t>
  </si>
  <si>
    <r>
      <t>🔌</t>
    </r>
    <r>
      <rPr>
        <u/>
        <sz val="10"/>
        <color rgb="FF1155CC"/>
        <rFont val="Arial"/>
      </rPr>
      <t>Appliance Library</t>
    </r>
    <r>
      <rPr>
        <sz val="10"/>
        <color rgb="FF000000"/>
        <rFont val="Arial"/>
        <scheme val="minor"/>
      </rPr>
      <t xml:space="preserve"> — Explore typical wattage for common appliances</t>
    </r>
  </si>
  <si>
    <t>Electricity rate (c/kWh)</t>
  </si>
  <si>
    <r>
      <t xml:space="preserve">📊 </t>
    </r>
    <r>
      <rPr>
        <u/>
        <sz val="10"/>
        <color rgb="FF1155CC"/>
        <rFont val="Arial"/>
      </rPr>
      <t>Your Usage</t>
    </r>
    <r>
      <rPr>
        <sz val="10"/>
        <color rgb="FF000000"/>
        <rFont val="Arial"/>
        <scheme val="minor"/>
      </rPr>
      <t xml:space="preserve"> — Enter your usage and see real‑time cost calculations</t>
    </r>
  </si>
  <si>
    <t>Solar?</t>
  </si>
  <si>
    <t>No</t>
  </si>
  <si>
    <r>
      <t xml:space="preserve">🔥 </t>
    </r>
    <r>
      <rPr>
        <u/>
        <sz val="10"/>
        <color rgb="FF1155CC"/>
        <rFont val="Arial"/>
      </rPr>
      <t>Silent Bill Killers</t>
    </r>
    <r>
      <rPr>
        <sz val="10"/>
        <color rgb="FF000000"/>
        <rFont val="Arial"/>
        <scheme val="minor"/>
      </rPr>
      <t xml:space="preserve"> — Find the appliances costing you the most</t>
    </r>
  </si>
  <si>
    <t>Peak/Off‑peak?</t>
  </si>
  <si>
    <r>
      <t xml:space="preserve">💰 </t>
    </r>
    <r>
      <rPr>
        <u/>
        <sz val="10"/>
        <color rgb="FF1155CC"/>
        <rFont val="Arial"/>
      </rPr>
      <t>Savings Plan</t>
    </r>
    <r>
      <rPr>
        <sz val="10"/>
        <color rgb="FF000000"/>
        <rFont val="Arial"/>
        <scheme val="minor"/>
      </rPr>
      <t xml:space="preserve"> — View your personalised savings and recommendation</t>
    </r>
  </si>
  <si>
    <t>Typical monthly bill ($)</t>
  </si>
  <si>
    <t>This library powers the automatic calculations. Values are typical averages.</t>
  </si>
  <si>
    <t>🔌Appliance</t>
  </si>
  <si>
    <t>Typical Watts</t>
  </si>
  <si>
    <t>Low</t>
  </si>
  <si>
    <t>High</t>
  </si>
  <si>
    <t>Notes</t>
  </si>
  <si>
    <t>Fridge</t>
  </si>
  <si>
    <t>Always on</t>
  </si>
  <si>
    <t>Freezer</t>
  </si>
  <si>
    <t>Washing machine</t>
  </si>
  <si>
    <t>Per cycle</t>
  </si>
  <si>
    <t>Dryer</t>
  </si>
  <si>
    <t>High usage</t>
  </si>
  <si>
    <t>Dishwasher</t>
  </si>
  <si>
    <t>Split AC</t>
  </si>
  <si>
    <t>Cooling</t>
  </si>
  <si>
    <t>Ducted AC</t>
  </si>
  <si>
    <t>Whole home</t>
  </si>
  <si>
    <t>Heater (oil)</t>
  </si>
  <si>
    <t>Winter</t>
  </si>
  <si>
    <t>Heater (fan)</t>
  </si>
  <si>
    <t>High cost</t>
  </si>
  <si>
    <t>TV</t>
  </si>
  <si>
    <t>Gaming console</t>
  </si>
  <si>
    <t>Laptop</t>
  </si>
  <si>
    <t>Desktop</t>
  </si>
  <si>
    <t>Microwave</t>
  </si>
  <si>
    <t>Kettle</t>
  </si>
  <si>
    <t>Toaster</t>
  </si>
  <si>
    <t>Vacuum</t>
  </si>
  <si>
    <t>Pool pump</t>
  </si>
  <si>
    <t>Hot water system</t>
  </si>
  <si>
    <t>📊 Your Appliance Usage</t>
  </si>
  <si>
    <t>Appliance</t>
  </si>
  <si>
    <t>Hours/day</t>
  </si>
  <si>
    <t>Days/week</t>
  </si>
  <si>
    <t>Power (W)</t>
  </si>
  <si>
    <t>kWh/day</t>
  </si>
  <si>
    <t>Cost/day</t>
  </si>
  <si>
    <t>Cost/month</t>
  </si>
  <si>
    <t>Cost/year</t>
  </si>
  <si>
    <t>% of bill</t>
  </si>
  <si>
    <t>How to use this tool</t>
  </si>
  <si>
    <r>
      <rPr>
        <sz val="10"/>
        <color theme="1"/>
        <rFont val="Arial"/>
      </rPr>
      <t xml:space="preserve">Select </t>
    </r>
    <r>
      <rPr>
        <b/>
        <sz val="10"/>
        <color theme="1"/>
        <rFont val="Arial"/>
      </rPr>
      <t xml:space="preserve">appliances </t>
    </r>
    <r>
      <rPr>
        <sz val="10"/>
        <color theme="1"/>
        <rFont val="Arial"/>
      </rPr>
      <t>from the dropdown</t>
    </r>
  </si>
  <si>
    <t>Enter your usage</t>
  </si>
  <si>
    <t>Everything else calculates automatically</t>
  </si>
  <si>
    <r>
      <t>Check “</t>
    </r>
    <r>
      <rPr>
        <b/>
        <u/>
        <sz val="10"/>
        <color rgb="FF1155CC"/>
        <rFont val="Arial"/>
      </rPr>
      <t>Silent Bill Killers</t>
    </r>
    <r>
      <rPr>
        <sz val="10"/>
        <color rgb="FF000000"/>
        <rFont val="Arial"/>
        <scheme val="minor"/>
      </rPr>
      <t>” for insights</t>
    </r>
  </si>
  <si>
    <r>
      <t xml:space="preserve">See your personalised </t>
    </r>
    <r>
      <rPr>
        <b/>
        <u/>
        <sz val="10"/>
        <color rgb="FF1155CC"/>
        <rFont val="Arial"/>
      </rPr>
      <t>savings plan</t>
    </r>
  </si>
  <si>
    <t>🔥Silent Bill Killers</t>
  </si>
  <si>
    <t>These appliances cost you the most each year. Reducing their usage gives the biggest savings.</t>
  </si>
  <si>
    <t>Top 3 costliest appliances</t>
  </si>
  <si>
    <t>🔥 Appliance Name</t>
  </si>
  <si>
    <t>💰Savings Plan</t>
  </si>
  <si>
    <t>Metric</t>
  </si>
  <si>
    <t>Estimated annual bill</t>
  </si>
  <si>
    <t>Annual waste (appliances &gt; $200/year)</t>
  </si>
  <si>
    <t>Estimated savings with automation (15%)</t>
  </si>
  <si>
    <r>
      <rPr>
        <b/>
        <sz val="10"/>
        <color theme="1"/>
        <rFont val="Arial"/>
      </rPr>
      <t>Want this automated?</t>
    </r>
    <r>
      <rPr>
        <sz val="10"/>
        <color theme="1"/>
        <rFont val="Arial"/>
      </rPr>
      <t xml:space="preserve">
Appliance Tracker gives you real‑time usage, alerts, and personalised savings.
Stop guessing. Start saving.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</si>
</sst>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$]#,##0"/>
    <numFmt numFmtId="165" formatCode="0.0%"/>
    <numFmt numFmtId="166" formatCode="[$$]#,##0.00"/>
  </numFmts>
  <fonts count="22">
    <font>
      <sz val="10"/>
      <color rgb="FF000000"/>
      <name val="Arial"/>
      <scheme val="minor"/>
    </font>
    <font>
      <sz val="20"/>
      <color rgb="FF34A853"/>
      <name val="Arial"/>
      <scheme val="minor"/>
    </font>
    <font>
      <sz val="10"/>
      <color theme="1"/>
      <name val="Arial"/>
      <scheme val="minor"/>
    </font>
    <font>
      <u/>
      <sz val="10"/>
      <color rgb="FF0000FF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b/>
      <sz val="10"/>
      <color theme="0"/>
      <name val="Arial"/>
      <scheme val="minor"/>
    </font>
    <font>
      <sz val="18"/>
      <color theme="1"/>
      <name val="Arial"/>
      <scheme val="minor"/>
    </font>
    <font>
      <b/>
      <sz val="10"/>
      <color theme="7"/>
      <name val="Arial"/>
      <scheme val="minor"/>
    </font>
    <font>
      <u/>
      <sz val="10"/>
      <color rgb="FF0000FF"/>
      <name val="Arial"/>
    </font>
    <font>
      <b/>
      <sz val="18"/>
      <color theme="1"/>
      <name val="&quot;Calibri&quot;"/>
    </font>
    <font>
      <sz val="10"/>
      <color theme="1"/>
      <name val="&quot;Calibri&quot;"/>
    </font>
    <font>
      <b/>
      <sz val="12"/>
      <color theme="1"/>
      <name val="Arial"/>
    </font>
    <font>
      <b/>
      <sz val="12"/>
      <color rgb="FF1F4D78"/>
      <name val="&quot;Calibri Light&quot;"/>
    </font>
    <font>
      <b/>
      <sz val="18"/>
      <color theme="1"/>
      <name val="Arial"/>
      <scheme val="minor"/>
    </font>
    <font>
      <u/>
      <sz val="10"/>
      <color rgb="FF1155CC"/>
      <name val="Arial"/>
    </font>
    <font>
      <sz val="10"/>
      <color theme="1"/>
      <name val="Arial"/>
    </font>
    <font>
      <b/>
      <sz val="10"/>
      <color theme="1"/>
      <name val="Arial"/>
    </font>
    <font>
      <b/>
      <u/>
      <sz val="10"/>
      <color rgb="FF1155CC"/>
      <name val="Arial"/>
    </font>
    <font>
      <sz val="10"/>
      <color theme="0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8F5E9"/>
        <bgColor rgb="FFE8F5E9"/>
      </patternFill>
    </fill>
    <fill>
      <patternFill patternType="solid">
        <fgColor rgb="FFFAFAFA"/>
        <bgColor rgb="FFFAFAFA"/>
      </patternFill>
    </fill>
    <fill>
      <patternFill patternType="solid">
        <fgColor rgb="FFB7E1CD"/>
        <bgColor rgb="FFB7E1CD"/>
      </patternFill>
    </fill>
    <fill>
      <patternFill patternType="solid">
        <fgColor rgb="FF356854"/>
        <bgColor rgb="FF356854"/>
      </patternFill>
    </fill>
    <fill>
      <patternFill patternType="solid">
        <fgColor rgb="FFF3F3F3"/>
        <bgColor rgb="FFF3F3F3"/>
      </patternFill>
    </fill>
    <fill>
      <patternFill patternType="solid">
        <fgColor rgb="FFFFEBEE"/>
        <bgColor rgb="FFFFEBEE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2" fillId="0" borderId="0" xfId="0" applyFont="1" applyAlignment="1">
      <alignment vertical="center"/>
    </xf>
    <xf numFmtId="0" fontId="3" fillId="4" borderId="2" xfId="0" applyFont="1" applyFill="1" applyBorder="1" applyAlignment="1"/>
    <xf numFmtId="0" fontId="4" fillId="4" borderId="3" xfId="0" applyFont="1" applyFill="1" applyBorder="1" applyAlignment="1"/>
    <xf numFmtId="0" fontId="5" fillId="4" borderId="4" xfId="0" applyFont="1" applyFill="1" applyBorder="1" applyAlignment="1"/>
    <xf numFmtId="0" fontId="2" fillId="0" borderId="0" xfId="0" applyFont="1" applyAlignment="1">
      <alignment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2" fillId="3" borderId="0" xfId="0" applyFont="1" applyFill="1"/>
    <xf numFmtId="0" fontId="8" fillId="3" borderId="0" xfId="0" applyFont="1" applyFill="1" applyAlignment="1"/>
    <xf numFmtId="0" fontId="2" fillId="3" borderId="0" xfId="0" applyFont="1" applyFill="1" applyAlignment="1"/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9" fillId="3" borderId="0" xfId="0" applyFont="1" applyFill="1" applyAlignment="1"/>
    <xf numFmtId="0" fontId="12" fillId="0" borderId="0" xfId="0" applyFont="1" applyAlignment="1"/>
    <xf numFmtId="0" fontId="13" fillId="0" borderId="0" xfId="0" applyFont="1" applyAlignment="1"/>
    <xf numFmtId="166" fontId="2" fillId="0" borderId="0" xfId="0" applyNumberFormat="1" applyFont="1" applyAlignment="1">
      <alignment vertical="center"/>
    </xf>
    <xf numFmtId="0" fontId="1" fillId="2" borderId="0" xfId="0" applyFont="1" applyFill="1" applyAlignment="1"/>
    <xf numFmtId="0" fontId="0" fillId="0" borderId="0" xfId="0" applyFont="1" applyAlignment="1"/>
    <xf numFmtId="0" fontId="6" fillId="5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1" fillId="7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2" fillId="2" borderId="0" xfId="0" applyFont="1" applyFill="1" applyAlignment="1">
      <alignment wrapText="1"/>
    </xf>
    <xf numFmtId="0" fontId="19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</cellXfs>
  <cellStyles count="1">
    <cellStyle name="Normal" xfId="0" builtinId="0"/>
  </cellStyles>
  <dxfs count="35">
    <dxf>
      <font>
        <strike val="0"/>
        <outline val="0"/>
        <shadow val="0"/>
        <u val="none"/>
        <vertAlign val="baseline"/>
        <sz val="10"/>
        <color theme="0"/>
        <name val="Arial"/>
        <scheme val="minor"/>
      </font>
    </dxf>
    <dxf>
      <font>
        <strike val="0"/>
        <outline val="0"/>
        <shadow val="0"/>
        <u val="none"/>
        <vertAlign val="baseline"/>
        <sz val="12"/>
        <color theme="0"/>
        <name val="Arial"/>
        <scheme val="none"/>
      </font>
    </dxf>
    <dxf>
      <font>
        <strike val="0"/>
        <outline val="0"/>
        <shadow val="0"/>
        <u val="none"/>
        <vertAlign val="baseline"/>
        <sz val="12"/>
        <color theme="0"/>
        <name val="Arial"/>
        <scheme val="none"/>
      </font>
    </dxf>
    <dxf>
      <font>
        <b/>
        <strike val="0"/>
        <outline val="0"/>
        <shadow val="0"/>
        <u val="none"/>
        <vertAlign val="baseline"/>
        <sz val="10"/>
        <color theme="0"/>
        <name val="Arial"/>
        <scheme val="minor"/>
      </font>
    </dxf>
    <dxf>
      <font>
        <strike val="0"/>
        <outline val="0"/>
        <shadow val="0"/>
        <u val="none"/>
        <vertAlign val="baseline"/>
        <sz val="10"/>
        <color theme="0"/>
        <name val="Arial"/>
        <scheme val="minor"/>
      </font>
    </dxf>
    <dxf>
      <alignment horizontal="center" vertical="center" textRotation="0" wrapText="0" indent="0" justifyLastLine="0" shrinkToFit="0" readingOrder="0"/>
    </dxf>
    <dxf>
      <border outline="0">
        <right style="thin">
          <color rgb="FF000000"/>
        </right>
      </border>
    </dxf>
    <dxf>
      <font>
        <strike val="0"/>
        <outline val="0"/>
        <shadow val="0"/>
        <u val="none"/>
        <vertAlign val="baseline"/>
        <sz val="10"/>
        <color theme="0"/>
        <name val="Arial"/>
        <scheme val="minor"/>
      </font>
    </dxf>
    <dxf>
      <fill>
        <patternFill patternType="solid">
          <fgColor rgb="FFE8F5E9"/>
          <bgColor rgb="FFE8F5E9"/>
        </patternFill>
      </fill>
    </dxf>
    <dxf>
      <fill>
        <patternFill patternType="solid">
          <fgColor rgb="FFFFF9C4"/>
          <bgColor rgb="FFFFF9C4"/>
        </patternFill>
      </fill>
    </dxf>
    <dxf>
      <fill>
        <patternFill patternType="solid">
          <fgColor rgb="FFFFEBEE"/>
          <bgColor rgb="FFFFEBEE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6">
    <tableStyle name="Home Profile-style" pivot="0" count="4">
      <tableStyleElement type="wholeTable" size="0" dxfId="31"/>
      <tableStyleElement type="headerRow" dxfId="34"/>
      <tableStyleElement type="firstRowStripe" dxfId="33"/>
      <tableStyleElement type="secondRowStripe" dxfId="32"/>
    </tableStyle>
    <tableStyle name="Appliance Library-style" pivot="0" count="4">
      <tableStyleElement type="wholeTable" size="0" dxfId="27"/>
      <tableStyleElement type="headerRow" dxfId="30"/>
      <tableStyleElement type="firstRowStripe" dxfId="29"/>
      <tableStyleElement type="secondRowStripe" dxfId="28"/>
    </tableStyle>
    <tableStyle name="Your Usage-style" pivot="0" count="4">
      <tableStyleElement type="wholeTable" size="0" dxfId="23"/>
      <tableStyleElement type="headerRow" dxfId="26"/>
      <tableStyleElement type="firstRowStripe" dxfId="25"/>
      <tableStyleElement type="secondRowStripe" dxfId="24"/>
    </tableStyle>
    <tableStyle name="Silent Bill Killers-style" pivot="0" count="4">
      <tableStyleElement type="wholeTable" size="0" dxfId="19"/>
      <tableStyleElement type="headerRow" dxfId="22"/>
      <tableStyleElement type="firstRowStripe" dxfId="21"/>
      <tableStyleElement type="secondRowStripe" dxfId="20"/>
    </tableStyle>
    <tableStyle name="Silent Bill Killers-style 2" pivot="0" count="4">
      <tableStyleElement type="wholeTable" size="0" dxfId="15"/>
      <tableStyleElement type="headerRow" dxfId="18"/>
      <tableStyleElement type="firstRowStripe" dxfId="17"/>
      <tableStyleElement type="secondRowStripe" dxfId="16"/>
    </tableStyle>
    <tableStyle name="Savings Plan-style" pivot="0" count="4">
      <tableStyleElement type="wholeTable" size="0" dxfId="11"/>
      <tableStyleElement type="headerRow" dxfId="14"/>
      <tableStyleElement type="firstRowStripe" dxfId="13"/>
      <tableStyleElement type="secondRowStrip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'Savings Plan'!$B$2</c:f>
              <c:strCache>
                <c:ptCount val="1"/>
                <c:pt idx="0">
                  <c:v>Value</c:v>
                </c:pt>
              </c:strCache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9900FF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4DBE-49A2-9101-7ED62F511CE6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4DBE-49A2-9101-7ED62F511CE6}"/>
              </c:ext>
            </c:extLst>
          </c:dPt>
          <c:dPt>
            <c:idx val="2"/>
            <c:invertIfNegative val="1"/>
            <c:bubble3D val="0"/>
            <c:spPr>
              <a:solidFill>
                <a:srgbClr val="00FFFF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4DBE-49A2-9101-7ED62F511C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'Savings Plan'!$A$3:$A$5</c:f>
              <c:strCache>
                <c:ptCount val="3"/>
                <c:pt idx="0">
                  <c:v>Estimated annual bill</c:v>
                </c:pt>
                <c:pt idx="1">
                  <c:v>Annual waste (appliances &gt; $200/year)</c:v>
                </c:pt>
                <c:pt idx="2">
                  <c:v>Estimated savings with automation (15%)</c:v>
                </c:pt>
              </c:strCache>
            </c:strRef>
          </c:cat>
          <c:val>
            <c:numRef>
              <c:f>'Savings Plan'!$B$3:$B$5</c:f>
              <c:numCache>
                <c:formatCode>[$$]#,##0.00</c:formatCode>
                <c:ptCount val="3"/>
                <c:pt idx="0">
                  <c:v>646.04999999999995</c:v>
                </c:pt>
                <c:pt idx="1">
                  <c:v>394.19999999999902</c:v>
                </c:pt>
                <c:pt idx="2">
                  <c:v>96.907499999999985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4DBE-49A2-9101-7ED62F511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7014932"/>
        <c:axId val="203169798"/>
      </c:barChart>
      <c:catAx>
        <c:axId val="1067014932"/>
        <c:scaling>
          <c:orientation val="maxMin"/>
        </c:scaling>
        <c:delete val="1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AU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03169798"/>
        <c:crosses val="autoZero"/>
        <c:auto val="0"/>
        <c:lblAlgn val="ctr"/>
        <c:lblOffset val="100"/>
        <c:noMultiLvlLbl val="1"/>
      </c:catAx>
      <c:valAx>
        <c:axId val="20316979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AU"/>
              </a:p>
            </c:rich>
          </c:tx>
          <c:layout/>
          <c:overlay val="0"/>
        </c:title>
        <c:numFmt formatCode="[$$]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67014932"/>
        <c:crosses val="max"/>
        <c:crossBetween val="between"/>
      </c:valAx>
    </c:plotArea>
    <c:legend>
      <c:legendPos val="b"/>
      <c:layout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38100</xdr:colOff>
      <xdr:row>0</xdr:row>
      <xdr:rowOff>0</xdr:rowOff>
    </xdr:from>
    <xdr:ext cx="6032500" cy="2927350"/>
    <xdr:graphicFrame macro="">
      <xdr:nvGraphicFramePr>
        <xdr:cNvPr id="2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id="1" name="Home_Profile" displayName="Home_Profile" ref="A2:B8" headerRowDxfId="7">
  <tableColumns count="2">
    <tableColumn id="1" name="🏠Profile Parameter" dataDxfId="6"/>
    <tableColumn id="2" name="Value" dataDxfId="5"/>
  </tableColumns>
  <tableStyleInfo name="Home Profile-style" showFirstColumn="1" showLastColumn="1" showRowStripes="1" showColumnStripes="0"/>
</table>
</file>

<file path=xl/tables/table2.xml><?xml version="1.0" encoding="utf-8"?>
<table xmlns="http://schemas.openxmlformats.org/spreadsheetml/2006/main" id="2" name="Appliance_Library" displayName="Appliance_Library" ref="A2:E21" headerRowDxfId="4">
  <autoFilter ref="A2:E21"/>
  <tableColumns count="5">
    <tableColumn id="1" name="🔌Appliance"/>
    <tableColumn id="2" name="Typical Watts"/>
    <tableColumn id="3" name="Low"/>
    <tableColumn id="4" name="High"/>
    <tableColumn id="5" name="Notes"/>
  </tableColumns>
  <tableStyleInfo name="Appliance Library-style" showFirstColumn="1" showLastColumn="1" showRowStripes="1" showColumnStripes="0"/>
</table>
</file>

<file path=xl/tables/table3.xml><?xml version="1.0" encoding="utf-8"?>
<table xmlns="http://schemas.openxmlformats.org/spreadsheetml/2006/main" id="3" name="Your_Usage" displayName="Your_Usage" ref="A2:I51" headerRowDxfId="3">
  <autoFilter ref="A2:I51"/>
  <tableColumns count="9">
    <tableColumn id="1" name="Appliance"/>
    <tableColumn id="2" name="Hours/day"/>
    <tableColumn id="3" name="Days/week"/>
    <tableColumn id="4" name="Power (W)"/>
    <tableColumn id="5" name="kWh/day"/>
    <tableColumn id="6" name="Cost/day"/>
    <tableColumn id="7" name="Cost/month"/>
    <tableColumn id="8" name="Cost/year"/>
    <tableColumn id="9" name="% of bill"/>
  </tableColumns>
  <tableStyleInfo name="Your Usage-style" showFirstColumn="1" showLastColumn="1" showRowStripes="1" showColumnStripes="0"/>
</table>
</file>

<file path=xl/tables/table4.xml><?xml version="1.0" encoding="utf-8"?>
<table xmlns="http://schemas.openxmlformats.org/spreadsheetml/2006/main" id="4" name="Top_3_Costliest" displayName="Top_3_Costliest" ref="A4:A7" headerRowDxfId="2">
  <tableColumns count="1">
    <tableColumn id="1" name="Top 3 costliest appliances"/>
  </tableColumns>
  <tableStyleInfo name="Silent Bill Killers-style" showFirstColumn="1" showLastColumn="1" showRowStripes="1" showColumnStripes="0"/>
</table>
</file>

<file path=xl/tables/table5.xml><?xml version="1.0" encoding="utf-8"?>
<table xmlns="http://schemas.openxmlformats.org/spreadsheetml/2006/main" id="5" name="Biggest_Silent_Killer" displayName="Biggest_Silent_Killer" ref="B4:B5" headerRowDxfId="1">
  <tableColumns count="1">
    <tableColumn id="1" name="🔥 Appliance Name"/>
  </tableColumns>
  <tableStyleInfo name="Silent Bill Killers-style 2" showFirstColumn="1" showLastColumn="1" showRowStripes="1" showColumnStripes="0"/>
</table>
</file>

<file path=xl/tables/table6.xml><?xml version="1.0" encoding="utf-8"?>
<table xmlns="http://schemas.openxmlformats.org/spreadsheetml/2006/main" id="6" name="Table1" displayName="Table1" ref="A2:B5" headerRowDxfId="0">
  <tableColumns count="2">
    <tableColumn id="1" name="Metric"/>
    <tableColumn id="2" name="Value"/>
  </tableColumns>
  <tableStyleInfo name="Savings Plan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E8F5E9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8"/>
  <sheetViews>
    <sheetView tabSelected="1" workbookViewId="0">
      <selection activeCell="A5" sqref="A5"/>
    </sheetView>
  </sheetViews>
  <sheetFormatPr defaultColWidth="12.6328125" defaultRowHeight="15.75" customHeight="1"/>
  <cols>
    <col min="1" max="1" width="25.08984375" customWidth="1"/>
    <col min="4" max="4" width="55.36328125" customWidth="1"/>
  </cols>
  <sheetData>
    <row r="1" spans="1:4" ht="25">
      <c r="A1" s="20" t="s">
        <v>0</v>
      </c>
      <c r="B1" s="21"/>
    </row>
    <row r="2" spans="1:4" ht="22.5" customHeight="1">
      <c r="A2" s="28" t="s">
        <v>1</v>
      </c>
      <c r="B2" s="28" t="s">
        <v>2</v>
      </c>
    </row>
    <row r="3" spans="1:4" ht="22.5" customHeight="1">
      <c r="A3" s="1" t="s">
        <v>3</v>
      </c>
      <c r="B3" s="29">
        <v>2</v>
      </c>
      <c r="D3" s="2" t="s">
        <v>4</v>
      </c>
    </row>
    <row r="4" spans="1:4" ht="22.5" customHeight="1">
      <c r="A4" s="1" t="s">
        <v>5</v>
      </c>
      <c r="B4" s="29" t="s">
        <v>6</v>
      </c>
      <c r="D4" s="3" t="s">
        <v>7</v>
      </c>
    </row>
    <row r="5" spans="1:4" ht="22.5" customHeight="1">
      <c r="A5" s="1" t="s">
        <v>8</v>
      </c>
      <c r="B5" s="30">
        <v>30</v>
      </c>
      <c r="D5" s="3" t="s">
        <v>9</v>
      </c>
    </row>
    <row r="6" spans="1:4" ht="22.5" customHeight="1">
      <c r="A6" s="1" t="s">
        <v>10</v>
      </c>
      <c r="B6" s="29" t="s">
        <v>11</v>
      </c>
      <c r="D6" s="3" t="s">
        <v>12</v>
      </c>
    </row>
    <row r="7" spans="1:4" ht="22.5" customHeight="1">
      <c r="A7" s="1" t="s">
        <v>13</v>
      </c>
      <c r="B7" s="29" t="s">
        <v>11</v>
      </c>
      <c r="D7" s="4" t="s">
        <v>14</v>
      </c>
    </row>
    <row r="8" spans="1:4" ht="22.5" customHeight="1">
      <c r="A8" s="1" t="s">
        <v>15</v>
      </c>
      <c r="B8" s="31">
        <v>150</v>
      </c>
    </row>
  </sheetData>
  <mergeCells count="1">
    <mergeCell ref="A1:B1"/>
  </mergeCells>
  <dataValidations count="3">
    <dataValidation type="list" allowBlank="1" showErrorMessage="1" sqref="B6">
      <formula1>"Yes,No"</formula1>
    </dataValidation>
    <dataValidation type="list" allowBlank="1" showErrorMessage="1" sqref="B7">
      <formula1>"No,Yes"</formula1>
    </dataValidation>
    <dataValidation type="list" allowBlank="1" showErrorMessage="1" sqref="B4">
      <formula1>"House,Apartment,Townhouse"</formula1>
    </dataValidation>
  </dataValidations>
  <hyperlinks>
    <hyperlink ref="D3" location="'Home Profile'!A1" display="🏠 Home Profile — Start here with your household details"/>
    <hyperlink ref="D4" location="'Appliance Library'!A1" display="🔌Appliance Library — Explore typical wattage for common appliances"/>
    <hyperlink ref="D5" location="'Your Usage'!A1" display="📊 Your Usage — Enter your usage and see real‑time cost calculations"/>
    <hyperlink ref="D6" location="'Silent Bill Killers'!A1" display="🔥 Silent Bill Killers — Find the appliances costing you the most"/>
    <hyperlink ref="D7" location="'Savings Plan'!A1" display="💰 Savings Plan — View your personalised savings and recommendation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21"/>
  <sheetViews>
    <sheetView workbookViewId="0">
      <pane ySplit="2" topLeftCell="A10" activePane="bottomLeft" state="frozen"/>
      <selection pane="bottomLeft" activeCell="A2" sqref="A2"/>
    </sheetView>
  </sheetViews>
  <sheetFormatPr defaultColWidth="12.6328125" defaultRowHeight="15.75" customHeight="1"/>
  <cols>
    <col min="1" max="1" width="15.36328125" customWidth="1"/>
    <col min="2" max="2" width="18.90625" customWidth="1"/>
  </cols>
  <sheetData>
    <row r="1" spans="1:5" ht="13">
      <c r="A1" s="22" t="s">
        <v>16</v>
      </c>
      <c r="B1" s="21"/>
      <c r="C1" s="21"/>
      <c r="D1" s="21"/>
      <c r="E1" s="21"/>
    </row>
    <row r="2" spans="1:5" ht="22.5" customHeight="1">
      <c r="A2" s="32" t="s">
        <v>17</v>
      </c>
      <c r="B2" s="32" t="s">
        <v>18</v>
      </c>
      <c r="C2" s="32" t="s">
        <v>19</v>
      </c>
      <c r="D2" s="32" t="s">
        <v>20</v>
      </c>
      <c r="E2" s="32" t="s">
        <v>21</v>
      </c>
    </row>
    <row r="3" spans="1:5" ht="22.5" customHeight="1">
      <c r="A3" s="1" t="s">
        <v>22</v>
      </c>
      <c r="B3" s="5">
        <v>150</v>
      </c>
      <c r="C3" s="5">
        <v>100</v>
      </c>
      <c r="D3" s="5">
        <v>250</v>
      </c>
      <c r="E3" s="1" t="s">
        <v>23</v>
      </c>
    </row>
    <row r="4" spans="1:5" ht="22.5" customHeight="1">
      <c r="A4" s="1" t="s">
        <v>24</v>
      </c>
      <c r="B4" s="5">
        <v>200</v>
      </c>
      <c r="C4" s="5">
        <v>150</v>
      </c>
      <c r="D4" s="5">
        <v>300</v>
      </c>
      <c r="E4" s="1" t="s">
        <v>23</v>
      </c>
    </row>
    <row r="5" spans="1:5" ht="22.5" customHeight="1">
      <c r="A5" s="1" t="s">
        <v>25</v>
      </c>
      <c r="B5" s="5">
        <v>500</v>
      </c>
      <c r="C5" s="5">
        <v>300</v>
      </c>
      <c r="D5" s="5">
        <v>800</v>
      </c>
      <c r="E5" s="1" t="s">
        <v>26</v>
      </c>
    </row>
    <row r="6" spans="1:5" ht="22.5" customHeight="1">
      <c r="A6" s="1" t="s">
        <v>27</v>
      </c>
      <c r="B6" s="5">
        <v>2500</v>
      </c>
      <c r="C6" s="5">
        <v>2000</v>
      </c>
      <c r="D6" s="5">
        <v>3000</v>
      </c>
      <c r="E6" s="1" t="s">
        <v>28</v>
      </c>
    </row>
    <row r="7" spans="1:5" ht="22.5" customHeight="1">
      <c r="A7" s="1" t="s">
        <v>29</v>
      </c>
      <c r="B7" s="5">
        <v>1800</v>
      </c>
      <c r="C7" s="5">
        <v>1500</v>
      </c>
      <c r="D7" s="5">
        <v>2200</v>
      </c>
      <c r="E7" s="1" t="s">
        <v>26</v>
      </c>
    </row>
    <row r="8" spans="1:5" ht="22.5" customHeight="1">
      <c r="A8" s="1" t="s">
        <v>30</v>
      </c>
      <c r="B8" s="5">
        <v>1200</v>
      </c>
      <c r="C8" s="5">
        <v>800</v>
      </c>
      <c r="D8" s="5">
        <v>2000</v>
      </c>
      <c r="E8" s="1" t="s">
        <v>31</v>
      </c>
    </row>
    <row r="9" spans="1:5" ht="22.5" customHeight="1">
      <c r="A9" s="1" t="s">
        <v>32</v>
      </c>
      <c r="B9" s="5">
        <v>3500</v>
      </c>
      <c r="C9" s="5">
        <v>2500</v>
      </c>
      <c r="D9" s="5">
        <v>5000</v>
      </c>
      <c r="E9" s="1" t="s">
        <v>33</v>
      </c>
    </row>
    <row r="10" spans="1:5" ht="22.5" customHeight="1">
      <c r="A10" s="1" t="s">
        <v>34</v>
      </c>
      <c r="B10" s="5">
        <v>2000</v>
      </c>
      <c r="C10" s="5">
        <v>1500</v>
      </c>
      <c r="D10" s="5">
        <v>2400</v>
      </c>
      <c r="E10" s="1" t="s">
        <v>35</v>
      </c>
    </row>
    <row r="11" spans="1:5" ht="22.5" customHeight="1">
      <c r="A11" s="1" t="s">
        <v>36</v>
      </c>
      <c r="B11" s="5">
        <v>2400</v>
      </c>
      <c r="C11" s="5">
        <v>2000</v>
      </c>
      <c r="D11" s="5">
        <v>2600</v>
      </c>
      <c r="E11" s="1" t="s">
        <v>37</v>
      </c>
    </row>
    <row r="12" spans="1:5" ht="22.5" customHeight="1">
      <c r="A12" s="1" t="s">
        <v>38</v>
      </c>
      <c r="B12" s="5">
        <v>120</v>
      </c>
      <c r="C12" s="5">
        <v>80</v>
      </c>
      <c r="D12" s="5">
        <v>200</v>
      </c>
    </row>
    <row r="13" spans="1:5" ht="22.5" customHeight="1">
      <c r="A13" s="1" t="s">
        <v>39</v>
      </c>
      <c r="B13" s="5">
        <v>200</v>
      </c>
      <c r="C13" s="5">
        <v>150</v>
      </c>
      <c r="D13" s="5">
        <v>250</v>
      </c>
    </row>
    <row r="14" spans="1:5" ht="22.5" customHeight="1">
      <c r="A14" s="1" t="s">
        <v>40</v>
      </c>
      <c r="B14" s="5">
        <v>60</v>
      </c>
      <c r="C14" s="5">
        <v>40</v>
      </c>
      <c r="D14" s="5">
        <v>90</v>
      </c>
    </row>
    <row r="15" spans="1:5" ht="22.5" customHeight="1">
      <c r="A15" s="1" t="s">
        <v>41</v>
      </c>
      <c r="B15" s="5">
        <v>300</v>
      </c>
      <c r="C15" s="5">
        <v>200</v>
      </c>
      <c r="D15" s="5">
        <v>500</v>
      </c>
    </row>
    <row r="16" spans="1:5" ht="22.5" customHeight="1">
      <c r="A16" s="1" t="s">
        <v>42</v>
      </c>
      <c r="B16" s="5">
        <v>1200</v>
      </c>
      <c r="C16" s="5">
        <v>1000</v>
      </c>
      <c r="D16" s="5">
        <v>1500</v>
      </c>
    </row>
    <row r="17" spans="1:4" ht="22.5" customHeight="1">
      <c r="A17" s="1" t="s">
        <v>43</v>
      </c>
      <c r="B17" s="5">
        <v>2200</v>
      </c>
      <c r="C17" s="5">
        <v>1800</v>
      </c>
      <c r="D17" s="5">
        <v>2400</v>
      </c>
    </row>
    <row r="18" spans="1:4" ht="22.5" customHeight="1">
      <c r="A18" s="1" t="s">
        <v>44</v>
      </c>
      <c r="B18" s="5">
        <v>900</v>
      </c>
      <c r="C18" s="5">
        <v>700</v>
      </c>
      <c r="D18" s="5">
        <v>1200</v>
      </c>
    </row>
    <row r="19" spans="1:4" ht="22.5" customHeight="1">
      <c r="A19" s="1" t="s">
        <v>45</v>
      </c>
      <c r="B19" s="5">
        <v>1600</v>
      </c>
      <c r="C19" s="5">
        <v>1200</v>
      </c>
      <c r="D19" s="5">
        <v>2000</v>
      </c>
    </row>
    <row r="20" spans="1:4" ht="22.5" customHeight="1">
      <c r="A20" s="1" t="s">
        <v>46</v>
      </c>
      <c r="B20" s="5">
        <v>1000</v>
      </c>
      <c r="C20" s="5">
        <v>800</v>
      </c>
      <c r="D20" s="5">
        <v>1500</v>
      </c>
    </row>
    <row r="21" spans="1:4" ht="22.5" customHeight="1">
      <c r="A21" s="1" t="s">
        <v>47</v>
      </c>
      <c r="B21" s="5">
        <v>3600</v>
      </c>
      <c r="C21" s="5">
        <v>3000</v>
      </c>
      <c r="D21" s="5">
        <v>4500</v>
      </c>
    </row>
  </sheetData>
  <mergeCells count="1">
    <mergeCell ref="A1:E1"/>
  </mergeCells>
  <dataValidations count="1">
    <dataValidation type="custom" allowBlank="1" showDropDown="1" sqref="B3:D21">
      <formula1>AND(ISNUMBER(B3),(NOT(OR(NOT(ISERROR(DATEVALUE(B3))), AND(ISNUMBER(B3), LEFT(CELL("format", B3))="D")))))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51"/>
  <sheetViews>
    <sheetView workbookViewId="0">
      <pane ySplit="2" topLeftCell="A3" activePane="bottomLeft" state="frozen"/>
      <selection pane="bottomLeft" activeCell="L4" sqref="L4"/>
    </sheetView>
  </sheetViews>
  <sheetFormatPr defaultColWidth="12.6328125" defaultRowHeight="15.75" customHeight="1"/>
  <cols>
    <col min="1" max="1" width="16.08984375" customWidth="1"/>
    <col min="2" max="2" width="13.26953125" customWidth="1"/>
    <col min="3" max="3" width="13.7265625" customWidth="1"/>
    <col min="4" max="4" width="13.26953125" customWidth="1"/>
    <col min="7" max="7" width="14.36328125" customWidth="1"/>
    <col min="8" max="8" width="12.7265625" customWidth="1"/>
    <col min="9" max="9" width="14.453125" customWidth="1"/>
    <col min="10" max="10" width="4.08984375" customWidth="1"/>
    <col min="11" max="11" width="1.90625" customWidth="1"/>
    <col min="12" max="12" width="30.36328125" customWidth="1"/>
  </cols>
  <sheetData>
    <row r="1" spans="1:12" ht="22.5">
      <c r="A1" s="23" t="s">
        <v>48</v>
      </c>
      <c r="B1" s="21"/>
      <c r="C1" s="21"/>
      <c r="D1" s="21"/>
      <c r="E1" s="21"/>
      <c r="F1" s="21"/>
      <c r="G1" s="21"/>
      <c r="H1" s="21"/>
      <c r="I1" s="21"/>
    </row>
    <row r="2" spans="1:12" ht="22.5" customHeight="1">
      <c r="A2" s="33" t="s">
        <v>49</v>
      </c>
      <c r="B2" s="33" t="s">
        <v>50</v>
      </c>
      <c r="C2" s="33" t="s">
        <v>51</v>
      </c>
      <c r="D2" s="33" t="s">
        <v>52</v>
      </c>
      <c r="E2" s="33" t="s">
        <v>53</v>
      </c>
      <c r="F2" s="33" t="s">
        <v>54</v>
      </c>
      <c r="G2" s="33" t="s">
        <v>55</v>
      </c>
      <c r="H2" s="33" t="s">
        <v>56</v>
      </c>
      <c r="I2" s="33" t="s">
        <v>57</v>
      </c>
    </row>
    <row r="3" spans="1:12" ht="22.5" customHeight="1">
      <c r="A3" s="6" t="s">
        <v>22</v>
      </c>
      <c r="B3" s="7">
        <v>24</v>
      </c>
      <c r="C3" s="7">
        <v>7</v>
      </c>
      <c r="D3" s="8">
        <f>IF($A3="","",VLOOKUP($A3,'Appliance Library'!$A:$E,2,FALSE))</f>
        <v>150</v>
      </c>
      <c r="E3" s="9">
        <f t="shared" ref="E3:E51" si="0">IF($D3="","",($D3/1000)*B3)</f>
        <v>3.5999999999999996</v>
      </c>
      <c r="F3" s="9">
        <f>IF($E3="","",$E3 * ('Home Profile'!$B$5 / 100))</f>
        <v>1.0799999999999998</v>
      </c>
      <c r="G3" s="9">
        <f t="shared" ref="G3:G51" si="1">IF($F3="","",$F3 * 30)</f>
        <v>32.4</v>
      </c>
      <c r="H3" s="9">
        <f t="shared" ref="H3:H51" si="2">IF($F3="","",$F3 * 365)</f>
        <v>394.19999999999993</v>
      </c>
      <c r="I3" s="10">
        <f>IF('Home Profile'!$B$8="","",$G3 / ('Home Profile'!$B$8))</f>
        <v>0.216</v>
      </c>
      <c r="K3" s="11"/>
      <c r="L3" s="12" t="s">
        <v>58</v>
      </c>
    </row>
    <row r="4" spans="1:12" ht="22.5" customHeight="1">
      <c r="A4" s="6" t="s">
        <v>25</v>
      </c>
      <c r="B4" s="7">
        <v>1</v>
      </c>
      <c r="C4" s="7">
        <v>2</v>
      </c>
      <c r="D4" s="8">
        <f>IF($A4="","",VLOOKUP($A4,'Appliance Library'!$A:$E,2,FALSE))</f>
        <v>500</v>
      </c>
      <c r="E4" s="9">
        <f t="shared" si="0"/>
        <v>0.5</v>
      </c>
      <c r="F4" s="9">
        <f>IF($E4="","",$E4 * ('Home Profile'!$B$5 / 100))</f>
        <v>0.15</v>
      </c>
      <c r="G4" s="9">
        <f t="shared" si="1"/>
        <v>4.5</v>
      </c>
      <c r="H4" s="9">
        <f t="shared" si="2"/>
        <v>54.75</v>
      </c>
      <c r="I4" s="10">
        <f>IF('Home Profile'!$B$8="","",$G4 / ('Home Profile'!$B$8))</f>
        <v>0.03</v>
      </c>
      <c r="K4" s="13">
        <v>1</v>
      </c>
      <c r="L4" s="13" t="s">
        <v>59</v>
      </c>
    </row>
    <row r="5" spans="1:12" ht="22.5" customHeight="1">
      <c r="A5" s="6" t="s">
        <v>29</v>
      </c>
      <c r="B5" s="7">
        <v>1</v>
      </c>
      <c r="C5" s="7">
        <v>7</v>
      </c>
      <c r="D5" s="8">
        <f>IF($A5="","",VLOOKUP($A5,'Appliance Library'!$A:$E,2,FALSE))</f>
        <v>1800</v>
      </c>
      <c r="E5" s="9">
        <f t="shared" si="0"/>
        <v>1.8</v>
      </c>
      <c r="F5" s="9">
        <f>IF($E5="","",$E5 * ('Home Profile'!$B$5 / 100))</f>
        <v>0.54</v>
      </c>
      <c r="G5" s="9">
        <f t="shared" si="1"/>
        <v>16.200000000000003</v>
      </c>
      <c r="H5" s="9">
        <f t="shared" si="2"/>
        <v>197.10000000000002</v>
      </c>
      <c r="I5" s="10">
        <f>IF('Home Profile'!$B$8="","",$G5 / ('Home Profile'!$B$8))</f>
        <v>0.10800000000000001</v>
      </c>
      <c r="K5" s="13">
        <v>2</v>
      </c>
      <c r="L5" s="13" t="s">
        <v>60</v>
      </c>
    </row>
    <row r="6" spans="1:12" ht="22.5" customHeight="1">
      <c r="A6" s="14"/>
      <c r="B6" s="15"/>
      <c r="C6" s="15"/>
      <c r="D6" s="9" t="str">
        <f>IF($A6="","",VLOOKUP($A6,'Appliance Library'!$A:$E,2,FALSE))</f>
        <v/>
      </c>
      <c r="E6" s="9" t="str">
        <f t="shared" si="0"/>
        <v/>
      </c>
      <c r="F6" s="9" t="str">
        <f>IF($E6="","",$E6 * ('Home Profile'!$B$5 / 100))</f>
        <v/>
      </c>
      <c r="G6" s="9" t="str">
        <f t="shared" si="1"/>
        <v/>
      </c>
      <c r="H6" s="9" t="str">
        <f t="shared" si="2"/>
        <v/>
      </c>
      <c r="I6" s="10" t="e">
        <f>IF('Home Profile'!$B$8="","",$G6 / ('Home Profile'!$B$8))</f>
        <v>#VALUE!</v>
      </c>
      <c r="K6" s="13">
        <v>3</v>
      </c>
      <c r="L6" s="13" t="s">
        <v>61</v>
      </c>
    </row>
    <row r="7" spans="1:12" ht="22.5" customHeight="1">
      <c r="A7" s="14"/>
      <c r="B7" s="15"/>
      <c r="C7" s="15"/>
      <c r="D7" s="9" t="str">
        <f>IF($A7="","",VLOOKUP($A7,'Appliance Library'!$A:$E,2,FALSE))</f>
        <v/>
      </c>
      <c r="E7" s="9" t="str">
        <f t="shared" si="0"/>
        <v/>
      </c>
      <c r="F7" s="9" t="str">
        <f>IF($E7="","",$E7 * ('Home Profile'!$B$5 / 100))</f>
        <v/>
      </c>
      <c r="G7" s="9" t="str">
        <f t="shared" si="1"/>
        <v/>
      </c>
      <c r="H7" s="9" t="str">
        <f t="shared" si="2"/>
        <v/>
      </c>
      <c r="I7" s="10" t="e">
        <f>IF('Home Profile'!$B$8="","",$G7 / ('Home Profile'!$B$8))</f>
        <v>#VALUE!</v>
      </c>
      <c r="K7" s="13">
        <v>4</v>
      </c>
      <c r="L7" s="16" t="s">
        <v>62</v>
      </c>
    </row>
    <row r="8" spans="1:12" ht="22.5" customHeight="1">
      <c r="A8" s="14"/>
      <c r="B8" s="15"/>
      <c r="C8" s="15"/>
      <c r="D8" s="9" t="str">
        <f>IF($A8="","",VLOOKUP($A8,'Appliance Library'!$A:$E,2,FALSE))</f>
        <v/>
      </c>
      <c r="E8" s="9" t="str">
        <f t="shared" si="0"/>
        <v/>
      </c>
      <c r="F8" s="9" t="str">
        <f>IF($E8="","",$E8 * ('Home Profile'!$B$5 / 100))</f>
        <v/>
      </c>
      <c r="G8" s="9" t="str">
        <f t="shared" si="1"/>
        <v/>
      </c>
      <c r="H8" s="9" t="str">
        <f t="shared" si="2"/>
        <v/>
      </c>
      <c r="I8" s="10" t="e">
        <f>IF('Home Profile'!$B$8="","",$G8 / ('Home Profile'!$B$8))</f>
        <v>#VALUE!</v>
      </c>
      <c r="K8" s="13">
        <v>5</v>
      </c>
      <c r="L8" s="16" t="s">
        <v>63</v>
      </c>
    </row>
    <row r="9" spans="1:12" ht="22.5" customHeight="1">
      <c r="A9" s="14"/>
      <c r="B9" s="15"/>
      <c r="C9" s="15"/>
      <c r="D9" s="9" t="str">
        <f>IF($A9="","",VLOOKUP($A9,'Appliance Library'!$A:$E,2,FALSE))</f>
        <v/>
      </c>
      <c r="E9" s="9" t="str">
        <f t="shared" si="0"/>
        <v/>
      </c>
      <c r="F9" s="9" t="str">
        <f>IF($E9="","",$E9 * ('Home Profile'!$B$5 / 100))</f>
        <v/>
      </c>
      <c r="G9" s="9" t="str">
        <f t="shared" si="1"/>
        <v/>
      </c>
      <c r="H9" s="9" t="str">
        <f t="shared" si="2"/>
        <v/>
      </c>
      <c r="I9" s="10" t="e">
        <f>IF('Home Profile'!$B$8="","",$G9 / ('Home Profile'!$B$8))</f>
        <v>#VALUE!</v>
      </c>
    </row>
    <row r="10" spans="1:12" ht="22.5" customHeight="1">
      <c r="A10" s="14"/>
      <c r="B10" s="15"/>
      <c r="C10" s="15"/>
      <c r="D10" s="9" t="str">
        <f>IF($A10="","",VLOOKUP($A10,'Appliance Library'!$A:$E,2,FALSE))</f>
        <v/>
      </c>
      <c r="E10" s="9" t="str">
        <f t="shared" si="0"/>
        <v/>
      </c>
      <c r="F10" s="9" t="str">
        <f>IF($E10="","",$E10 * ('Home Profile'!$B$5 / 100))</f>
        <v/>
      </c>
      <c r="G10" s="9" t="str">
        <f t="shared" si="1"/>
        <v/>
      </c>
      <c r="H10" s="9" t="str">
        <f t="shared" si="2"/>
        <v/>
      </c>
      <c r="I10" s="10" t="e">
        <f>IF('Home Profile'!$B$8="","",$G10 / ('Home Profile'!$B$8))</f>
        <v>#VALUE!</v>
      </c>
    </row>
    <row r="11" spans="1:12" ht="22.5" customHeight="1">
      <c r="A11" s="14"/>
      <c r="B11" s="15"/>
      <c r="C11" s="15"/>
      <c r="D11" s="9" t="str">
        <f>IF($A11="","",VLOOKUP($A11,'Appliance Library'!$A:$E,2,FALSE))</f>
        <v/>
      </c>
      <c r="E11" s="9" t="str">
        <f t="shared" si="0"/>
        <v/>
      </c>
      <c r="F11" s="9" t="str">
        <f>IF($E11="","",$E11 * ('Home Profile'!$B$5 / 100))</f>
        <v/>
      </c>
      <c r="G11" s="9" t="str">
        <f t="shared" si="1"/>
        <v/>
      </c>
      <c r="H11" s="9" t="str">
        <f t="shared" si="2"/>
        <v/>
      </c>
      <c r="I11" s="10" t="e">
        <f>IF('Home Profile'!$B$8="","",$G11 / ('Home Profile'!$B$8))</f>
        <v>#VALUE!</v>
      </c>
    </row>
    <row r="12" spans="1:12" ht="22.5" customHeight="1">
      <c r="A12" s="14"/>
      <c r="B12" s="15"/>
      <c r="C12" s="15"/>
      <c r="D12" s="9" t="str">
        <f>IF($A12="","",VLOOKUP($A12,'Appliance Library'!$A:$E,2,FALSE))</f>
        <v/>
      </c>
      <c r="E12" s="9" t="str">
        <f t="shared" si="0"/>
        <v/>
      </c>
      <c r="F12" s="9" t="str">
        <f>IF($E12="","",$E12 * ('Home Profile'!$B$5 / 100))</f>
        <v/>
      </c>
      <c r="G12" s="9" t="str">
        <f t="shared" si="1"/>
        <v/>
      </c>
      <c r="H12" s="9" t="str">
        <f t="shared" si="2"/>
        <v/>
      </c>
      <c r="I12" s="10" t="e">
        <f>IF('Home Profile'!$B$8="","",$G12 / ('Home Profile'!$B$8))</f>
        <v>#VALUE!</v>
      </c>
    </row>
    <row r="13" spans="1:12" ht="22.5" customHeight="1">
      <c r="A13" s="14"/>
      <c r="B13" s="15"/>
      <c r="C13" s="15"/>
      <c r="D13" s="9" t="str">
        <f>IF($A13="","",VLOOKUP($A13,'Appliance Library'!$A:$E,2,FALSE))</f>
        <v/>
      </c>
      <c r="E13" s="9" t="str">
        <f t="shared" si="0"/>
        <v/>
      </c>
      <c r="F13" s="9" t="str">
        <f>IF($E13="","",$E13 * ('Home Profile'!$B$5 / 100))</f>
        <v/>
      </c>
      <c r="G13" s="9" t="str">
        <f t="shared" si="1"/>
        <v/>
      </c>
      <c r="H13" s="9" t="str">
        <f t="shared" si="2"/>
        <v/>
      </c>
      <c r="I13" s="10" t="e">
        <f>IF('Home Profile'!$B$8="","",$G13 / ('Home Profile'!$B$8))</f>
        <v>#VALUE!</v>
      </c>
    </row>
    <row r="14" spans="1:12" ht="22.5" customHeight="1">
      <c r="A14" s="14"/>
      <c r="B14" s="15"/>
      <c r="C14" s="15"/>
      <c r="D14" s="9" t="str">
        <f>IF($A14="","",VLOOKUP($A14,'Appliance Library'!$A:$E,2,FALSE))</f>
        <v/>
      </c>
      <c r="E14" s="9" t="str">
        <f t="shared" si="0"/>
        <v/>
      </c>
      <c r="F14" s="9" t="str">
        <f>IF($E14="","",$E14 * ('Home Profile'!$B$5 / 100))</f>
        <v/>
      </c>
      <c r="G14" s="9" t="str">
        <f t="shared" si="1"/>
        <v/>
      </c>
      <c r="H14" s="9" t="str">
        <f t="shared" si="2"/>
        <v/>
      </c>
      <c r="I14" s="10" t="e">
        <f>IF('Home Profile'!$B$8="","",$G14 / ('Home Profile'!$B$8))</f>
        <v>#VALUE!</v>
      </c>
    </row>
    <row r="15" spans="1:12" ht="22.5" customHeight="1">
      <c r="A15" s="14"/>
      <c r="B15" s="15"/>
      <c r="C15" s="15"/>
      <c r="D15" s="9" t="str">
        <f>IF($A15="","",VLOOKUP($A15,'Appliance Library'!$A:$E,2,FALSE))</f>
        <v/>
      </c>
      <c r="E15" s="9" t="str">
        <f t="shared" si="0"/>
        <v/>
      </c>
      <c r="F15" s="9" t="str">
        <f>IF($E15="","",$E15 * ('Home Profile'!$B$5 / 100))</f>
        <v/>
      </c>
      <c r="G15" s="9" t="str">
        <f t="shared" si="1"/>
        <v/>
      </c>
      <c r="H15" s="9" t="str">
        <f t="shared" si="2"/>
        <v/>
      </c>
      <c r="I15" s="10" t="e">
        <f>IF('Home Profile'!$B$8="","",$G15 / ('Home Profile'!$B$8))</f>
        <v>#VALUE!</v>
      </c>
    </row>
    <row r="16" spans="1:12" ht="22.5" customHeight="1">
      <c r="A16" s="14"/>
      <c r="B16" s="15"/>
      <c r="C16" s="15"/>
      <c r="D16" s="9" t="str">
        <f>IF($A16="","",VLOOKUP($A16,'Appliance Library'!$A:$E,2,FALSE))</f>
        <v/>
      </c>
      <c r="E16" s="9" t="str">
        <f t="shared" si="0"/>
        <v/>
      </c>
      <c r="F16" s="9" t="str">
        <f>IF($E16="","",$E16 * ('Home Profile'!$B$5 / 100))</f>
        <v/>
      </c>
      <c r="G16" s="9" t="str">
        <f t="shared" si="1"/>
        <v/>
      </c>
      <c r="H16" s="9" t="str">
        <f t="shared" si="2"/>
        <v/>
      </c>
      <c r="I16" s="10" t="e">
        <f>IF('Home Profile'!$B$8="","",$G16 / ('Home Profile'!$B$8))</f>
        <v>#VALUE!</v>
      </c>
    </row>
    <row r="17" spans="1:9" ht="22.5" customHeight="1">
      <c r="A17" s="14"/>
      <c r="B17" s="15"/>
      <c r="C17" s="15"/>
      <c r="D17" s="9" t="str">
        <f>IF($A17="","",VLOOKUP($A17,'Appliance Library'!$A:$E,2,FALSE))</f>
        <v/>
      </c>
      <c r="E17" s="9" t="str">
        <f t="shared" si="0"/>
        <v/>
      </c>
      <c r="F17" s="9" t="str">
        <f>IF($E17="","",$E17 * ('Home Profile'!$B$5 / 100))</f>
        <v/>
      </c>
      <c r="G17" s="9" t="str">
        <f t="shared" si="1"/>
        <v/>
      </c>
      <c r="H17" s="9" t="str">
        <f t="shared" si="2"/>
        <v/>
      </c>
      <c r="I17" s="10" t="e">
        <f>IF('Home Profile'!$B$8="","",$G17 / ('Home Profile'!$B$8))</f>
        <v>#VALUE!</v>
      </c>
    </row>
    <row r="18" spans="1:9" ht="22.5" customHeight="1">
      <c r="A18" s="14"/>
      <c r="B18" s="15"/>
      <c r="C18" s="15"/>
      <c r="D18" s="9" t="str">
        <f>IF($A18="","",VLOOKUP($A18,'Appliance Library'!$A:$E,2,FALSE))</f>
        <v/>
      </c>
      <c r="E18" s="9" t="str">
        <f t="shared" si="0"/>
        <v/>
      </c>
      <c r="F18" s="9" t="str">
        <f>IF($E18="","",$E18 * ('Home Profile'!$B$5 / 100))</f>
        <v/>
      </c>
      <c r="G18" s="9" t="str">
        <f t="shared" si="1"/>
        <v/>
      </c>
      <c r="H18" s="9" t="str">
        <f t="shared" si="2"/>
        <v/>
      </c>
      <c r="I18" s="10" t="e">
        <f>IF('Home Profile'!$B$8="","",$G18 / ('Home Profile'!$B$8))</f>
        <v>#VALUE!</v>
      </c>
    </row>
    <row r="19" spans="1:9" ht="22.5" customHeight="1">
      <c r="A19" s="14"/>
      <c r="B19" s="15"/>
      <c r="C19" s="15"/>
      <c r="D19" s="9" t="str">
        <f>IF($A19="","",VLOOKUP($A19,'Appliance Library'!$A:$E,2,FALSE))</f>
        <v/>
      </c>
      <c r="E19" s="9" t="str">
        <f t="shared" si="0"/>
        <v/>
      </c>
      <c r="F19" s="9" t="str">
        <f>IF($E19="","",$E19 * ('Home Profile'!$B$5 / 100))</f>
        <v/>
      </c>
      <c r="G19" s="9" t="str">
        <f t="shared" si="1"/>
        <v/>
      </c>
      <c r="H19" s="9" t="str">
        <f t="shared" si="2"/>
        <v/>
      </c>
      <c r="I19" s="10" t="e">
        <f>IF('Home Profile'!$B$8="","",$G19 / ('Home Profile'!$B$8))</f>
        <v>#VALUE!</v>
      </c>
    </row>
    <row r="20" spans="1:9" ht="22.5" customHeight="1">
      <c r="A20" s="14"/>
      <c r="B20" s="15"/>
      <c r="C20" s="15"/>
      <c r="D20" s="9" t="str">
        <f>IF($A20="","",VLOOKUP($A20,'Appliance Library'!$A:$E,2,FALSE))</f>
        <v/>
      </c>
      <c r="E20" s="9" t="str">
        <f t="shared" si="0"/>
        <v/>
      </c>
      <c r="F20" s="9" t="str">
        <f>IF($E20="","",$E20 * ('Home Profile'!$B$5 / 100))</f>
        <v/>
      </c>
      <c r="G20" s="9" t="str">
        <f t="shared" si="1"/>
        <v/>
      </c>
      <c r="H20" s="9" t="str">
        <f t="shared" si="2"/>
        <v/>
      </c>
      <c r="I20" s="10" t="e">
        <f>IF('Home Profile'!$B$8="","",$G20 / ('Home Profile'!$B$8))</f>
        <v>#VALUE!</v>
      </c>
    </row>
    <row r="21" spans="1:9" ht="22.5" customHeight="1">
      <c r="A21" s="14"/>
      <c r="B21" s="15"/>
      <c r="C21" s="15"/>
      <c r="D21" s="9" t="str">
        <f>IF($A21="","",VLOOKUP($A21,'Appliance Library'!$A:$E,2,FALSE))</f>
        <v/>
      </c>
      <c r="E21" s="9" t="str">
        <f t="shared" si="0"/>
        <v/>
      </c>
      <c r="F21" s="9" t="str">
        <f>IF($E21="","",$E21 * ('Home Profile'!$B$5 / 100))</f>
        <v/>
      </c>
      <c r="G21" s="9" t="str">
        <f t="shared" si="1"/>
        <v/>
      </c>
      <c r="H21" s="9" t="str">
        <f t="shared" si="2"/>
        <v/>
      </c>
      <c r="I21" s="10" t="e">
        <f>IF('Home Profile'!$B$8="","",$G21 / ('Home Profile'!$B$8))</f>
        <v>#VALUE!</v>
      </c>
    </row>
    <row r="22" spans="1:9" ht="22.5" customHeight="1">
      <c r="A22" s="14"/>
      <c r="B22" s="15"/>
      <c r="C22" s="15"/>
      <c r="D22" s="9" t="str">
        <f>IF($A22="","",VLOOKUP($A22,'Appliance Library'!$A:$E,2,FALSE))</f>
        <v/>
      </c>
      <c r="E22" s="9" t="str">
        <f t="shared" si="0"/>
        <v/>
      </c>
      <c r="F22" s="9" t="str">
        <f>IF($E22="","",$E22 * ('Home Profile'!$B$5 / 100))</f>
        <v/>
      </c>
      <c r="G22" s="9" t="str">
        <f t="shared" si="1"/>
        <v/>
      </c>
      <c r="H22" s="9" t="str">
        <f t="shared" si="2"/>
        <v/>
      </c>
      <c r="I22" s="10" t="e">
        <f>IF('Home Profile'!$B$8="","",$G22 / ('Home Profile'!$B$8))</f>
        <v>#VALUE!</v>
      </c>
    </row>
    <row r="23" spans="1:9" ht="22.5" customHeight="1">
      <c r="A23" s="14"/>
      <c r="B23" s="15"/>
      <c r="C23" s="15"/>
      <c r="D23" s="9" t="str">
        <f>IF($A23="","",VLOOKUP($A23,'Appliance Library'!$A:$E,2,FALSE))</f>
        <v/>
      </c>
      <c r="E23" s="9" t="str">
        <f t="shared" si="0"/>
        <v/>
      </c>
      <c r="F23" s="9" t="str">
        <f>IF($E23="","",$E23 * ('Home Profile'!$B$5 / 100))</f>
        <v/>
      </c>
      <c r="G23" s="9" t="str">
        <f t="shared" si="1"/>
        <v/>
      </c>
      <c r="H23" s="9" t="str">
        <f t="shared" si="2"/>
        <v/>
      </c>
      <c r="I23" s="10" t="e">
        <f>IF('Home Profile'!$B$8="","",$G23 / ('Home Profile'!$B$8))</f>
        <v>#VALUE!</v>
      </c>
    </row>
    <row r="24" spans="1:9" ht="22.5" customHeight="1">
      <c r="A24" s="14"/>
      <c r="B24" s="15"/>
      <c r="C24" s="15"/>
      <c r="D24" s="9" t="str">
        <f>IF($A24="","",VLOOKUP($A24,'Appliance Library'!$A:$E,2,FALSE))</f>
        <v/>
      </c>
      <c r="E24" s="9" t="str">
        <f t="shared" si="0"/>
        <v/>
      </c>
      <c r="F24" s="9" t="str">
        <f>IF($E24="","",$E24 * ('Home Profile'!$B$5 / 100))</f>
        <v/>
      </c>
      <c r="G24" s="9" t="str">
        <f t="shared" si="1"/>
        <v/>
      </c>
      <c r="H24" s="9" t="str">
        <f t="shared" si="2"/>
        <v/>
      </c>
      <c r="I24" s="10" t="e">
        <f>IF('Home Profile'!$B$8="","",$G24 / ('Home Profile'!$B$8))</f>
        <v>#VALUE!</v>
      </c>
    </row>
    <row r="25" spans="1:9" ht="22.5" customHeight="1">
      <c r="A25" s="14"/>
      <c r="B25" s="15"/>
      <c r="C25" s="15"/>
      <c r="D25" s="9" t="str">
        <f>IF($A25="","",VLOOKUP($A25,'Appliance Library'!$A:$E,2,FALSE))</f>
        <v/>
      </c>
      <c r="E25" s="9" t="str">
        <f t="shared" si="0"/>
        <v/>
      </c>
      <c r="F25" s="9" t="str">
        <f>IF($E25="","",$E25 * ('Home Profile'!$B$5 / 100))</f>
        <v/>
      </c>
      <c r="G25" s="9" t="str">
        <f t="shared" si="1"/>
        <v/>
      </c>
      <c r="H25" s="9" t="str">
        <f t="shared" si="2"/>
        <v/>
      </c>
      <c r="I25" s="10" t="e">
        <f>IF('Home Profile'!$B$8="","",$G25 / ('Home Profile'!$B$8))</f>
        <v>#VALUE!</v>
      </c>
    </row>
    <row r="26" spans="1:9" ht="22.5" customHeight="1">
      <c r="A26" s="14"/>
      <c r="B26" s="15"/>
      <c r="C26" s="15"/>
      <c r="D26" s="9" t="str">
        <f>IF($A26="","",VLOOKUP($A26,'Appliance Library'!$A:$E,2,FALSE))</f>
        <v/>
      </c>
      <c r="E26" s="9" t="str">
        <f t="shared" si="0"/>
        <v/>
      </c>
      <c r="F26" s="9" t="str">
        <f>IF($E26="","",$E26 * ('Home Profile'!$B$5 / 100))</f>
        <v/>
      </c>
      <c r="G26" s="9" t="str">
        <f t="shared" si="1"/>
        <v/>
      </c>
      <c r="H26" s="9" t="str">
        <f t="shared" si="2"/>
        <v/>
      </c>
      <c r="I26" s="10" t="e">
        <f>IF('Home Profile'!$B$8="","",$G26 / ('Home Profile'!$B$8))</f>
        <v>#VALUE!</v>
      </c>
    </row>
    <row r="27" spans="1:9" ht="22.5" customHeight="1">
      <c r="A27" s="14"/>
      <c r="B27" s="15"/>
      <c r="C27" s="15"/>
      <c r="D27" s="9" t="str">
        <f>IF($A27="","",VLOOKUP($A27,'Appliance Library'!$A:$E,2,FALSE))</f>
        <v/>
      </c>
      <c r="E27" s="9" t="str">
        <f t="shared" si="0"/>
        <v/>
      </c>
      <c r="F27" s="9" t="str">
        <f>IF($E27="","",$E27 * ('Home Profile'!$B$5 / 100))</f>
        <v/>
      </c>
      <c r="G27" s="9" t="str">
        <f t="shared" si="1"/>
        <v/>
      </c>
      <c r="H27" s="9" t="str">
        <f t="shared" si="2"/>
        <v/>
      </c>
      <c r="I27" s="10" t="e">
        <f>IF('Home Profile'!$B$8="","",$G27 / ('Home Profile'!$B$8))</f>
        <v>#VALUE!</v>
      </c>
    </row>
    <row r="28" spans="1:9" ht="22.5" customHeight="1">
      <c r="A28" s="14"/>
      <c r="B28" s="15"/>
      <c r="C28" s="15"/>
      <c r="D28" s="9" t="str">
        <f>IF($A28="","",VLOOKUP($A28,'Appliance Library'!$A:$E,2,FALSE))</f>
        <v/>
      </c>
      <c r="E28" s="9" t="str">
        <f t="shared" si="0"/>
        <v/>
      </c>
      <c r="F28" s="9" t="str">
        <f>IF($E28="","",$E28 * ('Home Profile'!$B$5 / 100))</f>
        <v/>
      </c>
      <c r="G28" s="9" t="str">
        <f t="shared" si="1"/>
        <v/>
      </c>
      <c r="H28" s="9" t="str">
        <f t="shared" si="2"/>
        <v/>
      </c>
      <c r="I28" s="10" t="e">
        <f>IF('Home Profile'!$B$8="","",$G28 / ('Home Profile'!$B$8))</f>
        <v>#VALUE!</v>
      </c>
    </row>
    <row r="29" spans="1:9" ht="22.5" customHeight="1">
      <c r="A29" s="14"/>
      <c r="B29" s="15"/>
      <c r="C29" s="15"/>
      <c r="D29" s="9" t="str">
        <f>IF($A29="","",VLOOKUP($A29,'Appliance Library'!$A:$E,2,FALSE))</f>
        <v/>
      </c>
      <c r="E29" s="9" t="str">
        <f t="shared" si="0"/>
        <v/>
      </c>
      <c r="F29" s="9" t="str">
        <f>IF($E29="","",$E29 * ('Home Profile'!$B$5 / 100))</f>
        <v/>
      </c>
      <c r="G29" s="9" t="str">
        <f t="shared" si="1"/>
        <v/>
      </c>
      <c r="H29" s="9" t="str">
        <f t="shared" si="2"/>
        <v/>
      </c>
      <c r="I29" s="10" t="e">
        <f>IF('Home Profile'!$B$8="","",$G29 / ('Home Profile'!$B$8))</f>
        <v>#VALUE!</v>
      </c>
    </row>
    <row r="30" spans="1:9" ht="22.5" customHeight="1">
      <c r="A30" s="14"/>
      <c r="B30" s="15"/>
      <c r="C30" s="15"/>
      <c r="D30" s="9" t="str">
        <f>IF($A30="","",VLOOKUP($A30,'Appliance Library'!$A:$E,2,FALSE))</f>
        <v/>
      </c>
      <c r="E30" s="9" t="str">
        <f t="shared" si="0"/>
        <v/>
      </c>
      <c r="F30" s="9" t="str">
        <f>IF($E30="","",$E30 * ('Home Profile'!$B$5 / 100))</f>
        <v/>
      </c>
      <c r="G30" s="9" t="str">
        <f t="shared" si="1"/>
        <v/>
      </c>
      <c r="H30" s="9" t="str">
        <f t="shared" si="2"/>
        <v/>
      </c>
      <c r="I30" s="10" t="e">
        <f>IF('Home Profile'!$B$8="","",$G30 / ('Home Profile'!$B$8))</f>
        <v>#VALUE!</v>
      </c>
    </row>
    <row r="31" spans="1:9" ht="22.5" customHeight="1">
      <c r="A31" s="14"/>
      <c r="B31" s="15"/>
      <c r="C31" s="15"/>
      <c r="D31" s="9" t="str">
        <f>IF($A31="","",VLOOKUP($A31,'Appliance Library'!$A:$E,2,FALSE))</f>
        <v/>
      </c>
      <c r="E31" s="9" t="str">
        <f t="shared" si="0"/>
        <v/>
      </c>
      <c r="F31" s="9" t="str">
        <f>IF($E31="","",$E31 * ('Home Profile'!$B$5 / 100))</f>
        <v/>
      </c>
      <c r="G31" s="9" t="str">
        <f t="shared" si="1"/>
        <v/>
      </c>
      <c r="H31" s="9" t="str">
        <f t="shared" si="2"/>
        <v/>
      </c>
      <c r="I31" s="10" t="e">
        <f>IF('Home Profile'!$B$8="","",$G31 / ('Home Profile'!$B$8))</f>
        <v>#VALUE!</v>
      </c>
    </row>
    <row r="32" spans="1:9" ht="22.5" customHeight="1">
      <c r="A32" s="14"/>
      <c r="B32" s="15"/>
      <c r="C32" s="15"/>
      <c r="D32" s="9" t="str">
        <f>IF($A32="","",VLOOKUP($A32,'Appliance Library'!$A:$E,2,FALSE))</f>
        <v/>
      </c>
      <c r="E32" s="9" t="str">
        <f t="shared" si="0"/>
        <v/>
      </c>
      <c r="F32" s="9" t="str">
        <f>IF($E32="","",$E32 * ('Home Profile'!$B$5 / 100))</f>
        <v/>
      </c>
      <c r="G32" s="9" t="str">
        <f t="shared" si="1"/>
        <v/>
      </c>
      <c r="H32" s="9" t="str">
        <f t="shared" si="2"/>
        <v/>
      </c>
      <c r="I32" s="10" t="e">
        <f>IF('Home Profile'!$B$8="","",$G32 / ('Home Profile'!$B$8))</f>
        <v>#VALUE!</v>
      </c>
    </row>
    <row r="33" spans="1:9" ht="22.5" customHeight="1">
      <c r="A33" s="14"/>
      <c r="B33" s="15"/>
      <c r="C33" s="15"/>
      <c r="D33" s="9" t="str">
        <f>IF($A33="","",VLOOKUP($A33,'Appliance Library'!$A:$E,2,FALSE))</f>
        <v/>
      </c>
      <c r="E33" s="9" t="str">
        <f t="shared" si="0"/>
        <v/>
      </c>
      <c r="F33" s="9" t="str">
        <f>IF($E33="","",$E33 * ('Home Profile'!$B$5 / 100))</f>
        <v/>
      </c>
      <c r="G33" s="9" t="str">
        <f t="shared" si="1"/>
        <v/>
      </c>
      <c r="H33" s="9" t="str">
        <f t="shared" si="2"/>
        <v/>
      </c>
      <c r="I33" s="10" t="e">
        <f>IF('Home Profile'!$B$8="","",$G33 / ('Home Profile'!$B$8))</f>
        <v>#VALUE!</v>
      </c>
    </row>
    <row r="34" spans="1:9" ht="22.5" customHeight="1">
      <c r="A34" s="14"/>
      <c r="B34" s="15"/>
      <c r="C34" s="15"/>
      <c r="D34" s="9" t="str">
        <f>IF($A34="","",VLOOKUP($A34,'Appliance Library'!$A:$E,2,FALSE))</f>
        <v/>
      </c>
      <c r="E34" s="9" t="str">
        <f t="shared" si="0"/>
        <v/>
      </c>
      <c r="F34" s="9" t="str">
        <f>IF($E34="","",$E34 * ('Home Profile'!$B$5 / 100))</f>
        <v/>
      </c>
      <c r="G34" s="9" t="str">
        <f t="shared" si="1"/>
        <v/>
      </c>
      <c r="H34" s="9" t="str">
        <f t="shared" si="2"/>
        <v/>
      </c>
      <c r="I34" s="10" t="e">
        <f>IF('Home Profile'!$B$8="","",$G34 / ('Home Profile'!$B$8))</f>
        <v>#VALUE!</v>
      </c>
    </row>
    <row r="35" spans="1:9" ht="22.5" customHeight="1">
      <c r="A35" s="14"/>
      <c r="B35" s="15"/>
      <c r="C35" s="15"/>
      <c r="D35" s="9" t="str">
        <f>IF($A35="","",VLOOKUP($A35,'Appliance Library'!$A:$E,2,FALSE))</f>
        <v/>
      </c>
      <c r="E35" s="9" t="str">
        <f t="shared" si="0"/>
        <v/>
      </c>
      <c r="F35" s="9" t="str">
        <f>IF($E35="","",$E35 * ('Home Profile'!$B$5 / 100))</f>
        <v/>
      </c>
      <c r="G35" s="9" t="str">
        <f t="shared" si="1"/>
        <v/>
      </c>
      <c r="H35" s="9" t="str">
        <f t="shared" si="2"/>
        <v/>
      </c>
      <c r="I35" s="10" t="e">
        <f>IF('Home Profile'!$B$8="","",$G35 / ('Home Profile'!$B$8))</f>
        <v>#VALUE!</v>
      </c>
    </row>
    <row r="36" spans="1:9" ht="22.5" customHeight="1">
      <c r="A36" s="14"/>
      <c r="B36" s="15"/>
      <c r="C36" s="15"/>
      <c r="D36" s="9" t="str">
        <f>IF($A36="","",VLOOKUP($A36,'Appliance Library'!$A:$E,2,FALSE))</f>
        <v/>
      </c>
      <c r="E36" s="9" t="str">
        <f t="shared" si="0"/>
        <v/>
      </c>
      <c r="F36" s="9" t="str">
        <f>IF($E36="","",$E36 * ('Home Profile'!$B$5 / 100))</f>
        <v/>
      </c>
      <c r="G36" s="9" t="str">
        <f t="shared" si="1"/>
        <v/>
      </c>
      <c r="H36" s="9" t="str">
        <f t="shared" si="2"/>
        <v/>
      </c>
      <c r="I36" s="10" t="e">
        <f>IF('Home Profile'!$B$8="","",$G36 / ('Home Profile'!$B$8))</f>
        <v>#VALUE!</v>
      </c>
    </row>
    <row r="37" spans="1:9" ht="22.5" customHeight="1">
      <c r="A37" s="14"/>
      <c r="B37" s="15"/>
      <c r="C37" s="15"/>
      <c r="D37" s="9" t="str">
        <f>IF($A37="","",VLOOKUP($A37,'Appliance Library'!$A:$E,2,FALSE))</f>
        <v/>
      </c>
      <c r="E37" s="9" t="str">
        <f t="shared" si="0"/>
        <v/>
      </c>
      <c r="F37" s="9" t="str">
        <f>IF($E37="","",$E37 * ('Home Profile'!$B$5 / 100))</f>
        <v/>
      </c>
      <c r="G37" s="9" t="str">
        <f t="shared" si="1"/>
        <v/>
      </c>
      <c r="H37" s="9" t="str">
        <f t="shared" si="2"/>
        <v/>
      </c>
      <c r="I37" s="10" t="e">
        <f>IF('Home Profile'!$B$8="","",$G37 / ('Home Profile'!$B$8))</f>
        <v>#VALUE!</v>
      </c>
    </row>
    <row r="38" spans="1:9" ht="22.5" customHeight="1">
      <c r="A38" s="14"/>
      <c r="B38" s="15"/>
      <c r="C38" s="15"/>
      <c r="D38" s="9" t="str">
        <f>IF($A38="","",VLOOKUP($A38,'Appliance Library'!$A:$E,2,FALSE))</f>
        <v/>
      </c>
      <c r="E38" s="9" t="str">
        <f t="shared" si="0"/>
        <v/>
      </c>
      <c r="F38" s="9" t="str">
        <f>IF($E38="","",$E38 * ('Home Profile'!$B$5 / 100))</f>
        <v/>
      </c>
      <c r="G38" s="9" t="str">
        <f t="shared" si="1"/>
        <v/>
      </c>
      <c r="H38" s="9" t="str">
        <f t="shared" si="2"/>
        <v/>
      </c>
      <c r="I38" s="10" t="e">
        <f>IF('Home Profile'!$B$8="","",$G38 / ('Home Profile'!$B$8))</f>
        <v>#VALUE!</v>
      </c>
    </row>
    <row r="39" spans="1:9" ht="22.5" customHeight="1">
      <c r="A39" s="14"/>
      <c r="B39" s="15"/>
      <c r="C39" s="15"/>
      <c r="D39" s="9" t="str">
        <f>IF($A39="","",VLOOKUP($A39,'Appliance Library'!$A:$E,2,FALSE))</f>
        <v/>
      </c>
      <c r="E39" s="9" t="str">
        <f t="shared" si="0"/>
        <v/>
      </c>
      <c r="F39" s="9" t="str">
        <f>IF($E39="","",$E39 * ('Home Profile'!$B$5 / 100))</f>
        <v/>
      </c>
      <c r="G39" s="9" t="str">
        <f t="shared" si="1"/>
        <v/>
      </c>
      <c r="H39" s="9" t="str">
        <f t="shared" si="2"/>
        <v/>
      </c>
      <c r="I39" s="10" t="e">
        <f>IF('Home Profile'!$B$8="","",$G39 / ('Home Profile'!$B$8))</f>
        <v>#VALUE!</v>
      </c>
    </row>
    <row r="40" spans="1:9" ht="22.5" customHeight="1">
      <c r="A40" s="14"/>
      <c r="B40" s="15"/>
      <c r="C40" s="15"/>
      <c r="D40" s="9" t="str">
        <f>IF($A40="","",VLOOKUP($A40,'Appliance Library'!$A:$E,2,FALSE))</f>
        <v/>
      </c>
      <c r="E40" s="9" t="str">
        <f t="shared" si="0"/>
        <v/>
      </c>
      <c r="F40" s="9" t="str">
        <f>IF($E40="","",$E40 * ('Home Profile'!$B$5 / 100))</f>
        <v/>
      </c>
      <c r="G40" s="9" t="str">
        <f t="shared" si="1"/>
        <v/>
      </c>
      <c r="H40" s="9" t="str">
        <f t="shared" si="2"/>
        <v/>
      </c>
      <c r="I40" s="10" t="e">
        <f>IF('Home Profile'!$B$8="","",$G40 / ('Home Profile'!$B$8))</f>
        <v>#VALUE!</v>
      </c>
    </row>
    <row r="41" spans="1:9" ht="22.5" customHeight="1">
      <c r="A41" s="14"/>
      <c r="B41" s="15"/>
      <c r="C41" s="15"/>
      <c r="D41" s="9" t="str">
        <f>IF($A41="","",VLOOKUP($A41,'Appliance Library'!$A:$E,2,FALSE))</f>
        <v/>
      </c>
      <c r="E41" s="9" t="str">
        <f t="shared" si="0"/>
        <v/>
      </c>
      <c r="F41" s="9" t="str">
        <f>IF($E41="","",$E41 * ('Home Profile'!$B$5 / 100))</f>
        <v/>
      </c>
      <c r="G41" s="9" t="str">
        <f t="shared" si="1"/>
        <v/>
      </c>
      <c r="H41" s="9" t="str">
        <f t="shared" si="2"/>
        <v/>
      </c>
      <c r="I41" s="10" t="e">
        <f>IF('Home Profile'!$B$8="","",$G41 / ('Home Profile'!$B$8))</f>
        <v>#VALUE!</v>
      </c>
    </row>
    <row r="42" spans="1:9" ht="22.5" customHeight="1">
      <c r="A42" s="14"/>
      <c r="B42" s="15"/>
      <c r="C42" s="15"/>
      <c r="D42" s="9" t="str">
        <f>IF($A42="","",VLOOKUP($A42,'Appliance Library'!$A:$E,2,FALSE))</f>
        <v/>
      </c>
      <c r="E42" s="9" t="str">
        <f t="shared" si="0"/>
        <v/>
      </c>
      <c r="F42" s="9" t="str">
        <f>IF($E42="","",$E42 * ('Home Profile'!$B$5 / 100))</f>
        <v/>
      </c>
      <c r="G42" s="9" t="str">
        <f t="shared" si="1"/>
        <v/>
      </c>
      <c r="H42" s="9" t="str">
        <f t="shared" si="2"/>
        <v/>
      </c>
      <c r="I42" s="10" t="e">
        <f>IF('Home Profile'!$B$8="","",$G42 / ('Home Profile'!$B$8))</f>
        <v>#VALUE!</v>
      </c>
    </row>
    <row r="43" spans="1:9" ht="22.5" customHeight="1">
      <c r="A43" s="14"/>
      <c r="B43" s="15"/>
      <c r="C43" s="15"/>
      <c r="D43" s="9" t="str">
        <f>IF($A43="","",VLOOKUP($A43,'Appliance Library'!$A:$E,2,FALSE))</f>
        <v/>
      </c>
      <c r="E43" s="9" t="str">
        <f t="shared" si="0"/>
        <v/>
      </c>
      <c r="F43" s="9" t="str">
        <f>IF($E43="","",$E43 * ('Home Profile'!$B$5 / 100))</f>
        <v/>
      </c>
      <c r="G43" s="9" t="str">
        <f t="shared" si="1"/>
        <v/>
      </c>
      <c r="H43" s="9" t="str">
        <f t="shared" si="2"/>
        <v/>
      </c>
      <c r="I43" s="10" t="e">
        <f>IF('Home Profile'!$B$8="","",$G43 / ('Home Profile'!$B$8))</f>
        <v>#VALUE!</v>
      </c>
    </row>
    <row r="44" spans="1:9" ht="22.5" customHeight="1">
      <c r="A44" s="14"/>
      <c r="B44" s="15"/>
      <c r="C44" s="15"/>
      <c r="D44" s="9" t="str">
        <f>IF($A44="","",VLOOKUP($A44,'Appliance Library'!$A:$E,2,FALSE))</f>
        <v/>
      </c>
      <c r="E44" s="9" t="str">
        <f t="shared" si="0"/>
        <v/>
      </c>
      <c r="F44" s="9" t="str">
        <f>IF($E44="","",$E44 * ('Home Profile'!$B$5 / 100))</f>
        <v/>
      </c>
      <c r="G44" s="9" t="str">
        <f t="shared" si="1"/>
        <v/>
      </c>
      <c r="H44" s="9" t="str">
        <f t="shared" si="2"/>
        <v/>
      </c>
      <c r="I44" s="10" t="e">
        <f>IF('Home Profile'!$B$8="","",$G44 / ('Home Profile'!$B$8))</f>
        <v>#VALUE!</v>
      </c>
    </row>
    <row r="45" spans="1:9" ht="22.5" customHeight="1">
      <c r="A45" s="14"/>
      <c r="B45" s="15"/>
      <c r="C45" s="15"/>
      <c r="D45" s="9" t="str">
        <f>IF($A45="","",VLOOKUP($A45,'Appliance Library'!$A:$E,2,FALSE))</f>
        <v/>
      </c>
      <c r="E45" s="9" t="str">
        <f t="shared" si="0"/>
        <v/>
      </c>
      <c r="F45" s="9" t="str">
        <f>IF($E45="","",$E45 * ('Home Profile'!$B$5 / 100))</f>
        <v/>
      </c>
      <c r="G45" s="9" t="str">
        <f t="shared" si="1"/>
        <v/>
      </c>
      <c r="H45" s="9" t="str">
        <f t="shared" si="2"/>
        <v/>
      </c>
      <c r="I45" s="10" t="e">
        <f>IF('Home Profile'!$B$8="","",$G45 / ('Home Profile'!$B$8))</f>
        <v>#VALUE!</v>
      </c>
    </row>
    <row r="46" spans="1:9" ht="22.5" customHeight="1">
      <c r="A46" s="14"/>
      <c r="B46" s="15"/>
      <c r="C46" s="15"/>
      <c r="D46" s="9" t="str">
        <f>IF($A46="","",VLOOKUP($A46,'Appliance Library'!$A:$E,2,FALSE))</f>
        <v/>
      </c>
      <c r="E46" s="9" t="str">
        <f t="shared" si="0"/>
        <v/>
      </c>
      <c r="F46" s="9" t="str">
        <f>IF($E46="","",$E46 * ('Home Profile'!$B$5 / 100))</f>
        <v/>
      </c>
      <c r="G46" s="9" t="str">
        <f t="shared" si="1"/>
        <v/>
      </c>
      <c r="H46" s="9" t="str">
        <f t="shared" si="2"/>
        <v/>
      </c>
      <c r="I46" s="10" t="e">
        <f>IF('Home Profile'!$B$8="","",$G46 / ('Home Profile'!$B$8))</f>
        <v>#VALUE!</v>
      </c>
    </row>
    <row r="47" spans="1:9" ht="22.5" customHeight="1">
      <c r="A47" s="14"/>
      <c r="B47" s="15"/>
      <c r="C47" s="15"/>
      <c r="D47" s="9" t="str">
        <f>IF($A47="","",VLOOKUP($A47,'Appliance Library'!$A:$E,2,FALSE))</f>
        <v/>
      </c>
      <c r="E47" s="9" t="str">
        <f t="shared" si="0"/>
        <v/>
      </c>
      <c r="F47" s="9" t="str">
        <f>IF($E47="","",$E47 * ('Home Profile'!$B$5 / 100))</f>
        <v/>
      </c>
      <c r="G47" s="9" t="str">
        <f t="shared" si="1"/>
        <v/>
      </c>
      <c r="H47" s="9" t="str">
        <f t="shared" si="2"/>
        <v/>
      </c>
      <c r="I47" s="10" t="e">
        <f>IF('Home Profile'!$B$8="","",$G47 / ('Home Profile'!$B$8))</f>
        <v>#VALUE!</v>
      </c>
    </row>
    <row r="48" spans="1:9" ht="22.5" customHeight="1">
      <c r="A48" s="14"/>
      <c r="B48" s="15"/>
      <c r="C48" s="15"/>
      <c r="D48" s="9" t="str">
        <f>IF($A48="","",VLOOKUP($A48,'Appliance Library'!$A:$E,2,FALSE))</f>
        <v/>
      </c>
      <c r="E48" s="9" t="str">
        <f t="shared" si="0"/>
        <v/>
      </c>
      <c r="F48" s="9" t="str">
        <f>IF($E48="","",$E48 * ('Home Profile'!$B$5 / 100))</f>
        <v/>
      </c>
      <c r="G48" s="9" t="str">
        <f t="shared" si="1"/>
        <v/>
      </c>
      <c r="H48" s="9" t="str">
        <f t="shared" si="2"/>
        <v/>
      </c>
      <c r="I48" s="10" t="e">
        <f>IF('Home Profile'!$B$8="","",$G48 / ('Home Profile'!$B$8))</f>
        <v>#VALUE!</v>
      </c>
    </row>
    <row r="49" spans="1:9" ht="22.5" customHeight="1">
      <c r="A49" s="14"/>
      <c r="B49" s="15"/>
      <c r="C49" s="15"/>
      <c r="D49" s="9" t="str">
        <f>IF($A49="","",VLOOKUP($A49,'Appliance Library'!$A:$E,2,FALSE))</f>
        <v/>
      </c>
      <c r="E49" s="9" t="str">
        <f t="shared" si="0"/>
        <v/>
      </c>
      <c r="F49" s="9" t="str">
        <f>IF($E49="","",$E49 * ('Home Profile'!$B$5 / 100))</f>
        <v/>
      </c>
      <c r="G49" s="9" t="str">
        <f t="shared" si="1"/>
        <v/>
      </c>
      <c r="H49" s="9" t="str">
        <f t="shared" si="2"/>
        <v/>
      </c>
      <c r="I49" s="10" t="e">
        <f>IF('Home Profile'!$B$8="","",$G49 / ('Home Profile'!$B$8))</f>
        <v>#VALUE!</v>
      </c>
    </row>
    <row r="50" spans="1:9" ht="22.5" customHeight="1">
      <c r="A50" s="14"/>
      <c r="B50" s="15"/>
      <c r="C50" s="15"/>
      <c r="D50" s="9" t="str">
        <f>IF($A50="","",VLOOKUP($A50,'Appliance Library'!$A:$E,2,FALSE))</f>
        <v/>
      </c>
      <c r="E50" s="9" t="str">
        <f t="shared" si="0"/>
        <v/>
      </c>
      <c r="F50" s="9" t="str">
        <f>IF($E50="","",$E50 * ('Home Profile'!$B$5 / 100))</f>
        <v/>
      </c>
      <c r="G50" s="9" t="str">
        <f t="shared" si="1"/>
        <v/>
      </c>
      <c r="H50" s="9" t="str">
        <f t="shared" si="2"/>
        <v/>
      </c>
      <c r="I50" s="10" t="e">
        <f>IF('Home Profile'!$B$8="","",$G50 / ('Home Profile'!$B$8))</f>
        <v>#VALUE!</v>
      </c>
    </row>
    <row r="51" spans="1:9" ht="22.5" customHeight="1">
      <c r="A51" s="14"/>
      <c r="B51" s="15"/>
      <c r="C51" s="15"/>
      <c r="D51" s="9" t="str">
        <f>IF($A51="","",VLOOKUP($A51,'Appliance Library'!$A:$E,2,FALSE))</f>
        <v/>
      </c>
      <c r="E51" s="9" t="str">
        <f t="shared" si="0"/>
        <v/>
      </c>
      <c r="F51" s="9" t="str">
        <f>IF($E51="","",$E51 * ('Home Profile'!$B$5 / 100))</f>
        <v/>
      </c>
      <c r="G51" s="9" t="str">
        <f t="shared" si="1"/>
        <v/>
      </c>
      <c r="H51" s="9" t="str">
        <f t="shared" si="2"/>
        <v/>
      </c>
      <c r="I51" s="10" t="e">
        <f>IF('Home Profile'!$B$8="","",$G51 / ('Home Profile'!$B$8))</f>
        <v>#VALUE!</v>
      </c>
    </row>
  </sheetData>
  <mergeCells count="1">
    <mergeCell ref="A1:I1"/>
  </mergeCells>
  <conditionalFormatting sqref="H3:H1000">
    <cfRule type="cellIs" dxfId="10" priority="1" operator="greaterThan">
      <formula>200</formula>
    </cfRule>
  </conditionalFormatting>
  <conditionalFormatting sqref="H3:H1000">
    <cfRule type="cellIs" dxfId="9" priority="2" operator="between">
      <formula>100</formula>
      <formula>200</formula>
    </cfRule>
  </conditionalFormatting>
  <conditionalFormatting sqref="H3:H1000">
    <cfRule type="cellIs" dxfId="8" priority="3" operator="lessThan">
      <formula>100</formula>
    </cfRule>
  </conditionalFormatting>
  <dataValidations count="1">
    <dataValidation type="custom" allowBlank="1" showDropDown="1" sqref="I3:I51">
      <formula1>AND(ISNUMBER(I3),(NOT(OR(NOT(ISERROR(DATEVALUE(I3))), AND(ISNUMBER(I3), LEFT(CELL("format", I3))="D")))))</formula1>
    </dataValidation>
  </dataValidations>
  <hyperlinks>
    <hyperlink ref="L7" location="'Silent Bill Killers'!A1" display="Check “Silent Bill Killers” for insights"/>
    <hyperlink ref="L8" location="'Savings Plan'!A1" display="See your personalised savings plan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'Appliance Library'!$A$3:$A$21</xm:f>
          </x14:formula1>
          <xm:sqref>A3:A51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7"/>
  <sheetViews>
    <sheetView workbookViewId="0">
      <selection activeCell="A7" sqref="A7"/>
    </sheetView>
  </sheetViews>
  <sheetFormatPr defaultColWidth="12.6328125" defaultRowHeight="15.75" customHeight="1"/>
  <cols>
    <col min="1" max="1" width="30.08984375" customWidth="1"/>
    <col min="2" max="2" width="28" customWidth="1"/>
  </cols>
  <sheetData>
    <row r="1" spans="1:2" ht="23">
      <c r="A1" s="24" t="s">
        <v>64</v>
      </c>
      <c r="B1" s="21"/>
    </row>
    <row r="2" spans="1:2" ht="30.75" customHeight="1">
      <c r="A2" s="25" t="s">
        <v>65</v>
      </c>
      <c r="B2" s="21"/>
    </row>
    <row r="3" spans="1:2" ht="15.5">
      <c r="A3" s="17"/>
      <c r="B3" s="18"/>
    </row>
    <row r="4" spans="1:2" ht="22.5" customHeight="1">
      <c r="A4" s="34" t="s">
        <v>66</v>
      </c>
      <c r="B4" s="34" t="s">
        <v>67</v>
      </c>
    </row>
    <row r="5" spans="1:2" ht="22.5" customHeight="1">
      <c r="A5" s="9" t="str">
        <f t="array" ref="A5">INDEX('Your Usage'!A:A, MATCH(LARGE('Your Usage'!H:H,1), 'Your Usage'!H:H,0))</f>
        <v>Fridge</v>
      </c>
      <c r="B5" s="9" t="str">
        <f t="array" ref="B5">INDEX('Your Usage'!A:A, MATCH(MAX('Your Usage'!H:H), 'Your Usage'!H:H, 0))</f>
        <v>Fridge</v>
      </c>
    </row>
    <row r="6" spans="1:2" ht="22.5" customHeight="1">
      <c r="A6" s="9" t="str">
        <f t="array" ref="A6">INDEX('Your Usage'!A:A, MATCH(LARGE('Your Usage'!H:H,2), 'Your Usage'!H:H,0))</f>
        <v>Dishwasher</v>
      </c>
    </row>
    <row r="7" spans="1:2" ht="22.5" customHeight="1">
      <c r="A7" s="9" t="str">
        <f t="array" ref="A7">INDEX('Your Usage'!A:A, MATCH(LARGE('Your Usage'!H:H,3), 'Your Usage'!H:H,0))</f>
        <v>Washing machine</v>
      </c>
    </row>
  </sheetData>
  <mergeCells count="2">
    <mergeCell ref="A1:B1"/>
    <mergeCell ref="A2:B2"/>
  </mergeCells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7"/>
  <sheetViews>
    <sheetView workbookViewId="0">
      <selection activeCell="A11" sqref="A11"/>
    </sheetView>
  </sheetViews>
  <sheetFormatPr defaultColWidth="12.6328125" defaultRowHeight="15.75" customHeight="1"/>
  <cols>
    <col min="1" max="1" width="32.90625" customWidth="1"/>
    <col min="2" max="2" width="15.90625" customWidth="1"/>
  </cols>
  <sheetData>
    <row r="1" spans="1:2" ht="23">
      <c r="A1" s="26" t="s">
        <v>68</v>
      </c>
      <c r="B1" s="21"/>
    </row>
    <row r="2" spans="1:2" ht="22.5" customHeight="1">
      <c r="A2" s="28" t="s">
        <v>69</v>
      </c>
      <c r="B2" s="28" t="s">
        <v>2</v>
      </c>
    </row>
    <row r="3" spans="1:2" ht="22.5" customHeight="1">
      <c r="A3" s="1" t="s">
        <v>70</v>
      </c>
      <c r="B3" s="19">
        <f>SUM('Your Usage'!H:H)</f>
        <v>646.04999999999995</v>
      </c>
    </row>
    <row r="4" spans="1:2" ht="22.5" customHeight="1">
      <c r="A4" s="1" t="s">
        <v>71</v>
      </c>
      <c r="B4" s="19">
        <f ca="1">IFERROR(__xludf.DUMMYFUNCTION("SUM(FILTER('Your Usage'!H:H, 'Your Usage'!H:H &gt; 200))"),394.199999999999)</f>
        <v>394.19999999999902</v>
      </c>
    </row>
    <row r="5" spans="1:2" ht="22.5" customHeight="1">
      <c r="A5" s="1" t="s">
        <v>72</v>
      </c>
      <c r="B5" s="19">
        <f>B3 * 0.15</f>
        <v>96.907499999999985</v>
      </c>
    </row>
    <row r="7" spans="1:2" ht="67" customHeight="1">
      <c r="A7" s="27" t="s">
        <v>73</v>
      </c>
      <c r="B7" s="21"/>
    </row>
  </sheetData>
  <mergeCells count="2">
    <mergeCell ref="A1:B1"/>
    <mergeCell ref="A7:B7"/>
  </mergeCells>
  <dataValidations count="1">
    <dataValidation type="custom" allowBlank="1" showDropDown="1" sqref="B3:B5">
      <formula1>AND(ISNUMBER(B3),(NOT(OR(NOT(ISERROR(DATEVALUE(B3))), AND(ISNUMBER(B3), LEFT(CELL("format", B3))="D")))))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Home Profile</vt:lpstr>
      <vt:lpstr>Appliance Library</vt:lpstr>
      <vt:lpstr>Your Usage</vt:lpstr>
      <vt:lpstr>Silent Bill Killers</vt:lpstr>
      <vt:lpstr>Savings 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Shallex Pinto</cp:lastModifiedBy>
  <dcterms:modified xsi:type="dcterms:W3CDTF">2026-04-21T12:41:06Z</dcterms:modified>
</cp:coreProperties>
</file>