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4" rupBuild="28925"/>
  <workbookPr defaultThemeVersion="124226"/>
  <bookViews>
    <workbookView xWindow="-60" yWindow="-60" windowWidth="19320" windowHeight="14880" activeTab="1"/>
  </bookViews>
  <sheets>
    <sheet name="Sheet1" sheetId="1" r:id="rId1"/>
    <sheet name="Sheet2" sheetId="2" r:id="rId2"/>
    <sheet name="Vaccine wastage sheet" sheetId="3" r:id="rId3"/>
    <sheet name="Drop Out" sheetId="4" r:id="rId4"/>
    <sheet name="Demand (2)" sheetId="5" r:id="rId5" state="hidden"/>
  </sheets>
  <definedNames>
    <definedName name="_xlnm.Print_Area" localSheetId="4">'Demand (2)'!$A$1:$H$36</definedName>
    <definedName name="_xlnm.Print_Area" localSheetId="0">Sheet1!$A$1:$V$29</definedName>
    <definedName name="_xlnm.Print_Area" localSheetId="1">Sheet2!$A$1:$O$45</definedName>
    <definedName name="_xlnm.Print_Area" localSheetId="2">'Vaccine wastage sheet'!$A$1:$W$24</definedName>
  </definedNames>
  <calcPr calcId="191029"/>
</workbook>
</file>

<file path=xl/sharedStrings.xml><?xml version="1.0" encoding="utf-8"?>
<sst xmlns="http://schemas.openxmlformats.org/spreadsheetml/2006/main" uniqueCount="207" count="207">
  <si>
    <t>Monthly EPI Report</t>
  </si>
  <si>
    <t>Month</t>
  </si>
  <si>
    <t>Year</t>
  </si>
  <si>
    <t>District:</t>
  </si>
  <si>
    <t>Tehsil/Town</t>
  </si>
  <si>
    <t>UC</t>
  </si>
  <si>
    <t>UC Part</t>
  </si>
  <si>
    <t>HF</t>
  </si>
  <si>
    <t>HR Code</t>
  </si>
  <si>
    <t>Fixed EPI Centers</t>
  </si>
  <si>
    <t>Fixed Vaccination Sessions</t>
  </si>
  <si>
    <t>Planned</t>
  </si>
  <si>
    <t>Held</t>
  </si>
  <si>
    <t>Outreach Vaccination Sessions</t>
  </si>
  <si>
    <t>Mobile Vaccination Sessions</t>
  </si>
  <si>
    <t>A: Childhood Routine Immunization Coverage</t>
  </si>
  <si>
    <t>Vaccines</t>
  </si>
  <si>
    <t>Fixed Vaccination Session</t>
  </si>
  <si>
    <t>0-11 Months</t>
  </si>
  <si>
    <t>Male</t>
  </si>
  <si>
    <t>Female</t>
  </si>
  <si>
    <t>12-23 Months</t>
  </si>
  <si>
    <t>2 Years and Above</t>
  </si>
  <si>
    <t>Outreach Vaccination Session</t>
  </si>
  <si>
    <t>Mobile Vaccination Session</t>
  </si>
  <si>
    <t>BCG</t>
  </si>
  <si>
    <t>TCV</t>
  </si>
  <si>
    <t>HEP-B BD</t>
  </si>
  <si>
    <t>OPV 0</t>
  </si>
  <si>
    <t>OPV 1</t>
  </si>
  <si>
    <t>OPV 2</t>
  </si>
  <si>
    <t>OPV 3</t>
  </si>
  <si>
    <t>PENTA 1</t>
  </si>
  <si>
    <t>PENTA 2</t>
  </si>
  <si>
    <t>PENTA 3</t>
  </si>
  <si>
    <t>PCV 1</t>
  </si>
  <si>
    <t>PCV 2</t>
  </si>
  <si>
    <t>PCV 3</t>
  </si>
  <si>
    <t>ROTA1</t>
  </si>
  <si>
    <t>ROTA 2</t>
  </si>
  <si>
    <t>IPV 1</t>
  </si>
  <si>
    <t>IPV 2</t>
  </si>
  <si>
    <t>MR 1</t>
  </si>
  <si>
    <t>MR 2</t>
  </si>
  <si>
    <t>DTP Booster</t>
  </si>
  <si>
    <t>Hep-B BD</t>
  </si>
  <si>
    <t>ROTA 1</t>
  </si>
  <si>
    <t># of defaulters children vaccinated</t>
  </si>
  <si>
    <t>out of UC Children vaccinated</t>
  </si>
  <si>
    <t>out of district chidren vaccinated</t>
  </si>
  <si>
    <t>(E) Waste Management</t>
  </si>
  <si>
    <t>Name of item</t>
  </si>
  <si>
    <t>Used</t>
  </si>
  <si>
    <t>Disposed</t>
  </si>
  <si>
    <t>Safety boxes</t>
  </si>
  <si>
    <t>Vials(Used)</t>
  </si>
  <si>
    <t>Vials(Un-used)</t>
  </si>
  <si>
    <t>1-Incineration  2- pit burn &amp; burry     3- crushing &amp;burry</t>
  </si>
  <si>
    <t>(H) Zero Dose Children</t>
  </si>
  <si>
    <t>Recorded Dose children</t>
  </si>
  <si>
    <t>Covered zero children</t>
  </si>
  <si>
    <t>Due (0-40 days)</t>
  </si>
  <si>
    <t>Defaulters(&gt; 40 days)</t>
  </si>
  <si>
    <t>Total</t>
  </si>
  <si>
    <t>Due (0 -40 days)</t>
  </si>
  <si>
    <t>Defaulters (&gt;40 days)</t>
  </si>
  <si>
    <t>Report Prepared by:</t>
  </si>
  <si>
    <t>Method of disposal*</t>
  </si>
  <si>
    <t>*</t>
  </si>
  <si>
    <t>Mobile Vaccination session</t>
  </si>
  <si>
    <t>Pregnant Women</t>
  </si>
  <si>
    <t>CBA(15 -49 Y)</t>
  </si>
  <si>
    <t>Td1</t>
  </si>
  <si>
    <t>Td2</t>
  </si>
  <si>
    <t>Td3</t>
  </si>
  <si>
    <t>Td4</t>
  </si>
  <si>
    <t>Td5</t>
  </si>
  <si>
    <t>Vaccines and Logistics</t>
  </si>
  <si>
    <t>HEP- B BD</t>
  </si>
  <si>
    <t>OPV</t>
  </si>
  <si>
    <t>PENTA</t>
  </si>
  <si>
    <t>PCV 13</t>
  </si>
  <si>
    <t>Rota</t>
  </si>
  <si>
    <t>IPV</t>
  </si>
  <si>
    <t>MR</t>
  </si>
  <si>
    <t>DTP</t>
  </si>
  <si>
    <t>Td</t>
  </si>
  <si>
    <t>AD Syringes (0.5 ml)</t>
  </si>
  <si>
    <t>AD Syringes (0.05 ml)</t>
  </si>
  <si>
    <t>Epi Card (child)</t>
  </si>
  <si>
    <t>EPI Card (women)</t>
  </si>
  <si>
    <t>Reconstitutional Syringes (2ml)</t>
  </si>
  <si>
    <t>Reconstitutional Syringes (5ml)</t>
  </si>
  <si>
    <t>Received</t>
  </si>
  <si>
    <t>Stock Out(yes/No)</t>
  </si>
  <si>
    <t>(F) EPI Missed Children</t>
  </si>
  <si>
    <t>Not Available</t>
  </si>
  <si>
    <t xml:space="preserve">Refusal </t>
  </si>
  <si>
    <t>Sick (S)</t>
  </si>
  <si>
    <t>(G) New Child Registration</t>
  </si>
  <si>
    <t xml:space="preserve">Male </t>
  </si>
  <si>
    <t xml:space="preserve">Female </t>
  </si>
  <si>
    <t>(I) Vaccinator POL</t>
  </si>
  <si>
    <t>Name:                                Designation                                       Signature                                  Date : ____/____/_____</t>
  </si>
  <si>
    <t>Comments:</t>
  </si>
  <si>
    <t>Yes</t>
  </si>
  <si>
    <t>No</t>
  </si>
  <si>
    <t>Quantity (ltr)</t>
  </si>
  <si>
    <t>B: Immunization Data Segregation</t>
  </si>
  <si>
    <t>C: Td Routine Immunization Coverage</t>
  </si>
  <si>
    <t># of days       (if stock out)</t>
  </si>
  <si>
    <t>Closing Balance</t>
  </si>
  <si>
    <t>Opening Balance</t>
  </si>
  <si>
    <t>Note: Please Prepare 3 set of this report, 1st for the health facility, 2nd for tehsile level and 3rd for District level.</t>
  </si>
  <si>
    <t>Name:                        Designation                              Signature             Stamp                  Date : ____/____/_____</t>
  </si>
  <si>
    <t># of due children          vaccinated</t>
  </si>
  <si>
    <t>Monthly Target</t>
  </si>
  <si>
    <t>%</t>
  </si>
  <si>
    <t>Multan</t>
  </si>
  <si>
    <t>Multan Urban</t>
  </si>
  <si>
    <t>Full</t>
  </si>
  <si>
    <t>District EPI Store ( Multan )</t>
  </si>
  <si>
    <t>District Health Office (PS-DHA) Multan.</t>
  </si>
  <si>
    <t>Ph: 061-9200375, Fax: 061-9200903</t>
  </si>
  <si>
    <t>Through ( Name ) : ______________________________ Designation ___________________________________</t>
  </si>
  <si>
    <t>Issue to: _________________________</t>
  </si>
  <si>
    <t>Sr. No.</t>
  </si>
  <si>
    <t>Name of Vaccine</t>
  </si>
  <si>
    <t>Safety Box</t>
  </si>
  <si>
    <t>Daily Register</t>
  </si>
  <si>
    <t>Permanent Register</t>
  </si>
  <si>
    <t>Stock Register</t>
  </si>
  <si>
    <t>Daily Tally Sheet</t>
  </si>
  <si>
    <t>Duly checked VVM counted &amp; Received by</t>
  </si>
  <si>
    <t>Issued By: ________________________</t>
  </si>
  <si>
    <t>Signature : __________________________</t>
  </si>
  <si>
    <t>Store Keeper ( EPI ) Multan.</t>
  </si>
  <si>
    <t>Name: _____________________________</t>
  </si>
  <si>
    <t>End Month Balance</t>
  </si>
  <si>
    <t>Demand</t>
  </si>
  <si>
    <t>Issued from EPI Store</t>
  </si>
  <si>
    <t>D) Vaccine and Logistic Management</t>
  </si>
  <si>
    <t>Total Used</t>
  </si>
  <si>
    <t>Wastage</t>
  </si>
  <si>
    <t>Wastage %</t>
  </si>
  <si>
    <t>Pit burn &amp; burry</t>
  </si>
  <si>
    <t>Vial Used</t>
  </si>
  <si>
    <t>DESK ANALYSIS</t>
  </si>
  <si>
    <t>Month:</t>
  </si>
  <si>
    <t>Coverage</t>
  </si>
  <si>
    <t>Dropout Rate</t>
  </si>
  <si>
    <t>Measle-I</t>
  </si>
  <si>
    <r>
      <t>Penta-I-Penta-III</t>
    </r>
    <r>
      <rPr>
        <b/>
        <sz val="11"/>
        <color rgb="FF000000"/>
        <rFont val="Calibri"/>
      </rPr>
      <t>*100</t>
    </r>
  </si>
  <si>
    <t>Penta-I</t>
  </si>
  <si>
    <t>Penta-III</t>
  </si>
  <si>
    <r>
      <t>Measle-I-Measle-II</t>
    </r>
    <r>
      <rPr>
        <b/>
        <sz val="11"/>
        <color rgb="FF000000"/>
        <rFont val="Calibri"/>
      </rPr>
      <t>*100</t>
    </r>
  </si>
  <si>
    <t>Measle-II</t>
  </si>
  <si>
    <t xml:space="preserve">Name Of Vaccine </t>
  </si>
  <si>
    <t>Target</t>
  </si>
  <si>
    <t>Percentage</t>
  </si>
  <si>
    <t>Penta-II</t>
  </si>
  <si>
    <t>Name Of Vaccine</t>
  </si>
  <si>
    <t>Openig Balance</t>
  </si>
  <si>
    <t>Receive</t>
  </si>
  <si>
    <t>Penta</t>
  </si>
  <si>
    <t>UC Name &amp; No.</t>
  </si>
  <si>
    <t>Name &amp; Contact No. of Vaccinator.</t>
  </si>
  <si>
    <t>Month/Year.</t>
  </si>
  <si>
    <t>Name Of EPI Center</t>
  </si>
  <si>
    <t>Tehsil</t>
  </si>
  <si>
    <t>Multan City</t>
  </si>
  <si>
    <t xml:space="preserve">District </t>
  </si>
  <si>
    <t>Product</t>
  </si>
  <si>
    <t>Opening</t>
  </si>
  <si>
    <t>Dispensed/Used</t>
  </si>
  <si>
    <t>Coverage %</t>
  </si>
  <si>
    <t>Doses</t>
  </si>
  <si>
    <t>Vials</t>
  </si>
  <si>
    <t>For wastage</t>
  </si>
  <si>
    <t>Signature of Vaccinator</t>
  </si>
  <si>
    <t>Signature of EPI Supervisor</t>
  </si>
  <si>
    <t>Signature of M.O/Incharge</t>
  </si>
  <si>
    <t>Signature of DDO ( H )</t>
  </si>
  <si>
    <t>TT</t>
  </si>
  <si>
    <t xml:space="preserve">Month </t>
  </si>
  <si>
    <t xml:space="preserve">Name UC: </t>
  </si>
  <si>
    <t>Town:___Sher Shah_______</t>
  </si>
  <si>
    <t>Total Coverage</t>
  </si>
  <si>
    <t>MR-I</t>
  </si>
  <si>
    <t>MR-II</t>
  </si>
  <si>
    <t>Td-I</t>
  </si>
  <si>
    <t>Td-II</t>
  </si>
  <si>
    <t>Report Checked by:</t>
  </si>
  <si>
    <t>No. ___________/DHO(PS-DHA)   Dated_________/2024</t>
  </si>
  <si>
    <t>45 Mohalla Hakiman</t>
  </si>
  <si>
    <t>Total: 0</t>
  </si>
  <si>
    <t>Functioning  0</t>
  </si>
  <si>
    <t>Reporting   0</t>
  </si>
  <si>
    <t xml:space="preserve"> </t>
  </si>
  <si>
    <t>Ahmad Faraz</t>
  </si>
  <si>
    <t>Name Vaccinator:_Ahmad Faraz</t>
  </si>
  <si>
    <t>CMC Kabotar  Mandi</t>
  </si>
  <si>
    <t>Demand Vaccine,Logistic &amp; ISSUE &amp; RECIEPT VOUCHER</t>
  </si>
  <si>
    <r>
      <t>UC No._</t>
    </r>
    <r>
      <rPr>
        <u/>
        <sz val="11"/>
        <color rgb="FF000000"/>
        <rFont val="Calibri"/>
      </rPr>
      <t>_45_</t>
    </r>
    <r>
      <rPr>
        <sz val="11"/>
        <color rgb="FF000000"/>
        <rFont val="Calibri"/>
      </rPr>
      <t>__ UC Name: ___</t>
    </r>
    <r>
      <rPr>
        <u/>
        <sz val="11"/>
        <color rgb="FF000000"/>
        <rFont val="Calibri"/>
      </rPr>
      <t xml:space="preserve">Mohalla Hakiman </t>
    </r>
    <r>
      <rPr>
        <sz val="11"/>
        <color rgb="FF000000"/>
        <rFont val="Calibri"/>
      </rPr>
      <t>__ Tehsile: _</t>
    </r>
    <r>
      <rPr>
        <u/>
        <sz val="11"/>
        <color rgb="FF000000"/>
        <rFont val="Calibri"/>
      </rPr>
      <t>Multan Urban</t>
    </r>
    <r>
      <rPr>
        <sz val="11"/>
        <color rgb="FF000000"/>
        <rFont val="Calibri"/>
      </rPr>
      <t>_ Town: __</t>
    </r>
    <r>
      <rPr>
        <u/>
        <sz val="11"/>
        <color rgb="FF000000"/>
        <rFont val="Calibri"/>
      </rPr>
      <t>_Moosa Paak</t>
    </r>
    <r>
      <rPr>
        <sz val="11"/>
        <color rgb="FF000000"/>
        <rFont val="Calibri"/>
      </rPr>
      <t xml:space="preserve">_    </t>
    </r>
  </si>
  <si>
    <t>Year:___2025</t>
  </si>
  <si>
    <r>
      <t xml:space="preserve">BCG -Measles-I </t>
    </r>
    <r>
      <rPr>
        <b/>
        <sz val="11"/>
        <color rgb="FF000000"/>
        <rFont val="Calibri"/>
      </rPr>
      <t>*100</t>
    </r>
  </si>
  <si>
    <t>July</t>
  </si>
</sst>
</file>

<file path=xl/styles.xml><?xml version="1.0" encoding="utf-8"?>
<styleSheet xmlns="http://schemas.openxmlformats.org/spreadsheetml/2006/main">
  <numFmts count="4">
    <numFmt numFmtId="0" formatCode="General"/>
    <numFmt numFmtId="1" formatCode="0"/>
    <numFmt numFmtId="17" formatCode="mmm-yy"/>
    <numFmt numFmtId="9" formatCode="0%"/>
  </numFmts>
  <fonts count="25">
    <font>
      <name val="Calibri"/>
      <sz val="11"/>
    </font>
    <font>
      <name val="Calibri"/>
      <sz val="11"/>
      <color rgb="FF000000"/>
    </font>
    <font>
      <name val="Calibri"/>
      <b/>
      <sz val="14"/>
      <color rgb="FF000000"/>
    </font>
    <font>
      <name val="Calibri"/>
      <b/>
      <sz val="11"/>
      <color rgb="FF000000"/>
    </font>
    <font>
      <name val="Calibri"/>
      <u/>
      <sz val="11"/>
      <color rgb="FF000000"/>
    </font>
    <font>
      <name val="Calibri"/>
      <b/>
      <sz val="9"/>
      <color rgb="FF000000"/>
    </font>
    <font>
      <name val="Calibri"/>
      <sz val="9"/>
      <color rgb="FF000000"/>
    </font>
    <font>
      <name val="Calibri"/>
      <sz val="10"/>
      <color rgb="FF000000"/>
    </font>
    <font>
      <name val="Calibri"/>
      <sz val="8"/>
      <color rgb="FF000000"/>
    </font>
    <font>
      <name val="Calibri"/>
      <b/>
      <sz val="8"/>
      <color rgb="FF000000"/>
    </font>
    <font>
      <name val="Arial"/>
      <sz val="8"/>
    </font>
    <font>
      <name val="Calibri"/>
      <b/>
      <sz val="10"/>
      <color rgb="FF000000"/>
    </font>
    <font>
      <name val="Calibri"/>
      <sz val="13"/>
      <color rgb="FF000000"/>
    </font>
    <font>
      <name val="Calibri"/>
      <sz val="14"/>
      <color rgb="FF000000"/>
    </font>
    <font>
      <name val="Calibri"/>
      <sz val="12"/>
      <color rgb="FF000000"/>
    </font>
    <font>
      <name val="Calibri"/>
      <sz val="12"/>
    </font>
    <font>
      <name val="Calibri"/>
      <sz val="10"/>
      <color rgb="FF000000"/>
    </font>
    <font>
      <name val="Arial"/>
      <sz val="10"/>
    </font>
    <font>
      <name val="Arial"/>
      <sz val="11"/>
    </font>
    <font>
      <name val="Arial"/>
      <b/>
      <sz val="11"/>
    </font>
    <font>
      <name val="Arial"/>
      <b/>
      <sz val="9"/>
    </font>
    <font>
      <name val="Arial"/>
      <sz val="10"/>
    </font>
    <font>
      <name val="Calibri"/>
      <sz val="11"/>
      <color rgb="FF000000"/>
    </font>
    <font>
      <name val="Calibri"/>
      <b/>
      <sz val="20"/>
      <color rgb="FF000000"/>
    </font>
    <font>
      <name val="Calibri"/>
      <b/>
      <u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7" fillId="0" borderId="0">
      <alignment vertical="bottom"/>
      <protection locked="0" hidden="0"/>
    </xf>
    <xf numFmtId="0" fontId="22" fillId="0" borderId="0">
      <alignment vertical="bottom"/>
      <protection locked="0" hidden="0"/>
    </xf>
    <xf numFmtId="9" fontId="17" fillId="0" borderId="0">
      <alignment vertical="top"/>
      <protection locked="0" hidden="0"/>
    </xf>
    <xf numFmtId="0" fontId="21" fillId="0" borderId="0">
      <alignment vertical="bottom"/>
      <protection locked="0" hidden="0"/>
    </xf>
  </cellStyleXfs>
  <cellXfs count="264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Border="1">
      <alignment vertical="center"/>
    </xf>
    <xf numFmtId="0" fontId="1" fillId="0" borderId="2" xfId="0" applyBorder="1" applyAlignment="1">
      <alignment horizontal="center" vertical="center"/>
    </xf>
    <xf numFmtId="0" fontId="1" fillId="0" borderId="2" xfId="0" applyBorder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1" fillId="0" borderId="3" xfId="0" applyBorder="1" applyAlignment="1">
      <alignment horizontal="center" vertical="center"/>
    </xf>
    <xf numFmtId="0" fontId="1" fillId="0" borderId="4" xfId="0" applyBorder="1" applyAlignment="1">
      <alignment vertical="bottom"/>
    </xf>
    <xf numFmtId="0" fontId="1" fillId="0" borderId="5" xfId="0" applyBorder="1" applyAlignment="1">
      <alignment vertical="bottom"/>
    </xf>
    <xf numFmtId="0" fontId="1" fillId="0" borderId="6" xfId="0" applyBorder="1" applyAlignment="1">
      <alignment vertical="bottom"/>
    </xf>
    <xf numFmtId="0" fontId="6" fillId="0" borderId="7" xfId="0" applyFont="1" applyBorder="1" applyAlignment="1">
      <alignment vertical="bottom"/>
    </xf>
    <xf numFmtId="0" fontId="8" fillId="0" borderId="8" xfId="0" applyFont="1" applyBorder="1" applyAlignment="1">
      <alignment vertical="bottom"/>
    </xf>
    <xf numFmtId="0" fontId="1" fillId="0" borderId="8" xfId="0" applyBorder="1" applyAlignment="1">
      <alignment vertical="bottom"/>
    </xf>
    <xf numFmtId="0" fontId="6" fillId="0" borderId="8" xfId="0" applyFont="1" applyBorder="1" applyAlignment="1">
      <alignment vertical="bottom"/>
    </xf>
    <xf numFmtId="0" fontId="1" fillId="0" borderId="9" xfId="0" applyBorder="1" applyAlignment="1">
      <alignment vertical="bottom"/>
    </xf>
    <xf numFmtId="0" fontId="6" fillId="0" borderId="8" xfId="0" applyFont="1" applyBorder="1" applyAlignment="1">
      <alignment horizontal="left" vertical="bottom"/>
    </xf>
    <xf numFmtId="0" fontId="1" fillId="0" borderId="9" xfId="0" applyBorder="1" applyAlignment="1">
      <alignment horizontal="left" vertical="bottom"/>
    </xf>
    <xf numFmtId="0" fontId="6" fillId="0" borderId="9" xfId="0" applyFont="1" applyBorder="1" applyAlignment="1">
      <alignment vertical="bottom"/>
    </xf>
    <xf numFmtId="0" fontId="3" fillId="0" borderId="0" xfId="0" applyFont="1" applyAlignment="1">
      <alignment vertical="bottom"/>
    </xf>
    <xf numFmtId="0" fontId="1" fillId="0" borderId="10" xfId="0" applyBorder="1" applyAlignment="1">
      <alignment horizontal="center" vertical="center"/>
    </xf>
    <xf numFmtId="0" fontId="1" fillId="0" borderId="1" xfId="0" applyBorder="1" applyAlignment="1">
      <alignment horizontal="center" vertical="bottom"/>
    </xf>
    <xf numFmtId="0" fontId="1" fillId="0" borderId="2" xfId="0" applyBorder="1" applyAlignment="1">
      <alignment horizontal="center" vertical="bottom"/>
    </xf>
    <xf numFmtId="0" fontId="1" fillId="0" borderId="3" xfId="0" applyBorder="1" applyAlignment="1">
      <alignment horizontal="center" vertical="bottom"/>
    </xf>
    <xf numFmtId="0" fontId="9" fillId="0" borderId="0" xfId="0" applyFont="1" applyAlignment="1">
      <alignment horizontal="center" vertical="center"/>
    </xf>
    <xf numFmtId="0" fontId="1" fillId="0" borderId="1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12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" fillId="0" borderId="13" xfId="0" applyBorder="1" applyAlignment="1">
      <alignment horizontal="center" vertical="center"/>
    </xf>
    <xf numFmtId="0" fontId="1" fillId="2" borderId="13" xfId="0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vertical="bottom" wrapText="1"/>
    </xf>
    <xf numFmtId="0" fontId="1" fillId="0" borderId="0" xfId="0" applyAlignment="1">
      <alignment horizontal="center" vertical="center"/>
    </xf>
    <xf numFmtId="1" fontId="1" fillId="0" borderId="0" xfId="0" applyNumberForma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bottom" wrapText="1"/>
    </xf>
    <xf numFmtId="0" fontId="11" fillId="0" borderId="21" xfId="0" applyFont="1" applyBorder="1" applyAlignment="1">
      <alignment horizontal="center" vertical="bottom" wrapText="1"/>
    </xf>
    <xf numFmtId="0" fontId="11" fillId="0" borderId="22" xfId="0" applyFont="1" applyBorder="1" applyAlignment="1">
      <alignment horizontal="center" vertical="bottom" wrapText="1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" fillId="0" borderId="31" xfId="0" applyBorder="1" applyAlignment="1">
      <alignment horizontal="left" vertical="bottom"/>
    </xf>
    <xf numFmtId="0" fontId="1" fillId="0" borderId="3" xfId="0" applyBorder="1" applyAlignment="1">
      <alignment horizontal="left" vertical="bottom"/>
    </xf>
    <xf numFmtId="0" fontId="12" fillId="0" borderId="1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7" fillId="0" borderId="23" xfId="0" applyFont="1" applyBorder="1" applyAlignment="1">
      <alignment vertical="bottom"/>
    </xf>
    <xf numFmtId="0" fontId="13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" fillId="0" borderId="33" xfId="0" applyBorder="1" applyAlignment="1">
      <alignment horizontal="left" vertical="bottom"/>
    </xf>
    <xf numFmtId="0" fontId="1" fillId="0" borderId="34" xfId="0" applyBorder="1" applyAlignment="1">
      <alignment horizontal="left" vertical="bottom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1" fontId="1" fillId="0" borderId="0" xfId="0" applyNumberFormat="1" applyAlignment="1">
      <alignment vertical="bottom"/>
    </xf>
    <xf numFmtId="0" fontId="11" fillId="0" borderId="3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wrapText="1"/>
    </xf>
    <xf numFmtId="0" fontId="1" fillId="0" borderId="0" xfId="0" applyAlignment="1">
      <alignment horizontal="center" vertical="bottom"/>
    </xf>
    <xf numFmtId="0" fontId="11" fillId="0" borderId="8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" fillId="0" borderId="2" xfId="0" applyBorder="1" applyAlignment="1">
      <alignment horizontal="left" vertical="bottom"/>
    </xf>
    <xf numFmtId="0" fontId="14" fillId="0" borderId="13" xfId="0" applyFont="1" applyBorder="1" applyAlignment="1">
      <alignment horizontal="center" vertical="bottom"/>
    </xf>
    <xf numFmtId="1" fontId="14" fillId="0" borderId="13" xfId="0" applyNumberFormat="1" applyFont="1" applyBorder="1" applyAlignment="1">
      <alignment horizontal="center" vertical="bottom"/>
    </xf>
    <xf numFmtId="0" fontId="14" fillId="0" borderId="24" xfId="0" applyFont="1" applyBorder="1" applyAlignment="1">
      <alignment horizontal="center" vertical="bottom"/>
    </xf>
    <xf numFmtId="0" fontId="1" fillId="3" borderId="0" xfId="0" applyFill="1" applyAlignment="1">
      <alignment horizontal="center" vertical="center"/>
    </xf>
    <xf numFmtId="1" fontId="15" fillId="0" borderId="13" xfId="0" applyNumberFormat="1" applyFont="1" applyBorder="1" applyAlignment="1">
      <alignment horizontal="center" vertical="bottom"/>
    </xf>
    <xf numFmtId="0" fontId="7" fillId="0" borderId="39" xfId="0" applyFont="1" applyBorder="1" applyAlignment="1">
      <alignment vertical="bottom"/>
    </xf>
    <xf numFmtId="0" fontId="13" fillId="0" borderId="35" xfId="0" applyFont="1" applyBorder="1" applyAlignment="1">
      <alignment horizontal="center" vertical="center"/>
    </xf>
    <xf numFmtId="0" fontId="11" fillId="0" borderId="11" xfId="0" applyFont="1" applyBorder="1" applyAlignment="1">
      <alignment vertical="bottom"/>
    </xf>
    <xf numFmtId="0" fontId="16" fillId="0" borderId="31" xfId="0" applyFont="1" applyBorder="1" applyAlignment="1">
      <alignment horizontal="left" vertical="bottom"/>
    </xf>
    <xf numFmtId="0" fontId="16" fillId="0" borderId="2" xfId="0" applyFont="1" applyBorder="1" applyAlignment="1">
      <alignment horizontal="left" vertical="bottom"/>
    </xf>
    <xf numFmtId="0" fontId="16" fillId="0" borderId="3" xfId="0" applyFont="1" applyBorder="1" applyAlignment="1">
      <alignment horizontal="left" vertical="bottom"/>
    </xf>
    <xf numFmtId="0" fontId="3" fillId="0" borderId="40" xfId="0" applyFont="1" applyBorder="1" applyAlignment="1">
      <alignment horizontal="center" vertical="bottom"/>
    </xf>
    <xf numFmtId="0" fontId="3" fillId="0" borderId="21" xfId="0" applyFont="1" applyBorder="1" applyAlignment="1">
      <alignment horizontal="center" vertical="bottom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bottom"/>
    </xf>
    <xf numFmtId="0" fontId="3" fillId="0" borderId="17" xfId="0" applyFont="1" applyBorder="1" applyAlignment="1">
      <alignment horizontal="center" vertical="bottom"/>
    </xf>
    <xf numFmtId="0" fontId="1" fillId="0" borderId="31" xfId="0" applyBorder="1" applyAlignment="1">
      <alignment horizontal="left" vertical="bottom"/>
    </xf>
    <xf numFmtId="0" fontId="1" fillId="0" borderId="3" xfId="0" applyBorder="1" applyAlignment="1">
      <alignment horizontal="left" vertical="bottom"/>
    </xf>
    <xf numFmtId="0" fontId="1" fillId="0" borderId="13" xfId="0" applyBorder="1" applyAlignment="1">
      <alignment horizontal="center" vertical="bottom"/>
    </xf>
    <xf numFmtId="0" fontId="1" fillId="0" borderId="13" xfId="0" applyBorder="1" applyAlignment="1">
      <alignment horizontal="center" vertical="bottom"/>
    </xf>
    <xf numFmtId="0" fontId="1" fillId="0" borderId="24" xfId="0" applyBorder="1" applyAlignment="1">
      <alignment horizontal="center" vertical="bottom"/>
    </xf>
    <xf numFmtId="1" fontId="1" fillId="0" borderId="13" xfId="0" applyNumberFormat="1" applyBorder="1" applyAlignment="1">
      <alignment horizontal="center" vertical="bottom"/>
    </xf>
    <xf numFmtId="0" fontId="1" fillId="0" borderId="41" xfId="0" applyBorder="1" applyAlignment="1">
      <alignment horizontal="left" vertical="bottom"/>
    </xf>
    <xf numFmtId="0" fontId="14" fillId="0" borderId="35" xfId="0" applyFont="1" applyBorder="1" applyAlignment="1">
      <alignment horizontal="center" vertical="bottom"/>
    </xf>
    <xf numFmtId="1" fontId="15" fillId="0" borderId="35" xfId="0" applyNumberFormat="1" applyFont="1" applyBorder="1" applyAlignment="1">
      <alignment horizontal="center" vertical="bottom"/>
    </xf>
    <xf numFmtId="0" fontId="14" fillId="0" borderId="36" xfId="0" applyFont="1" applyBorder="1" applyAlignment="1">
      <alignment horizontal="center" vertical="bottom"/>
    </xf>
    <xf numFmtId="0" fontId="1" fillId="0" borderId="33" xfId="0" applyBorder="1" applyAlignment="1">
      <alignment horizontal="left" vertical="bottom"/>
    </xf>
    <xf numFmtId="0" fontId="1" fillId="0" borderId="34" xfId="0" applyBorder="1" applyAlignment="1">
      <alignment horizontal="left" vertical="bottom"/>
    </xf>
    <xf numFmtId="0" fontId="1" fillId="0" borderId="35" xfId="0" applyBorder="1" applyAlignment="1">
      <alignment horizontal="center" vertical="center"/>
    </xf>
    <xf numFmtId="0" fontId="1" fillId="0" borderId="35" xfId="0" applyBorder="1" applyAlignment="1">
      <alignment horizontal="center" vertical="bottom"/>
    </xf>
    <xf numFmtId="0" fontId="1" fillId="0" borderId="36" xfId="0" applyBorder="1" applyAlignment="1">
      <alignment horizontal="center" vertical="bottom"/>
    </xf>
    <xf numFmtId="0" fontId="14" fillId="0" borderId="11" xfId="0" applyFont="1" applyBorder="1" applyAlignment="1">
      <alignment horizontal="center" vertical="bottom"/>
    </xf>
    <xf numFmtId="0" fontId="1" fillId="0" borderId="0" xfId="0" applyAlignment="1">
      <alignment horizontal="right" vertical="bottom"/>
    </xf>
    <xf numFmtId="0" fontId="1" fillId="0" borderId="40" xfId="0" applyBorder="1" applyAlignment="1">
      <alignment horizontal="left" vertical="top"/>
    </xf>
    <xf numFmtId="0" fontId="1" fillId="0" borderId="42" xfId="0" applyBorder="1" applyAlignment="1">
      <alignment horizontal="left" vertical="top"/>
    </xf>
    <xf numFmtId="0" fontId="1" fillId="0" borderId="21" xfId="0" applyBorder="1" applyAlignment="1">
      <alignment horizontal="left" vertical="top"/>
    </xf>
    <xf numFmtId="0" fontId="1" fillId="0" borderId="17" xfId="0" applyBorder="1" applyAlignment="1">
      <alignment horizontal="center" vertical="center"/>
    </xf>
    <xf numFmtId="0" fontId="1" fillId="0" borderId="14" xfId="0" applyBorder="1" applyAlignment="1">
      <alignment horizontal="center" vertical="bottom"/>
    </xf>
    <xf numFmtId="0" fontId="1" fillId="0" borderId="16" xfId="0" applyBorder="1" applyAlignment="1">
      <alignment horizontal="center" vertical="bottom"/>
    </xf>
    <xf numFmtId="0" fontId="1" fillId="0" borderId="17" xfId="0" applyBorder="1" applyAlignment="1">
      <alignment horizontal="center" vertical="bottom"/>
    </xf>
    <xf numFmtId="0" fontId="1" fillId="0" borderId="31" xfId="0" applyBorder="1" applyAlignment="1">
      <alignment horizontal="left" vertical="top"/>
    </xf>
    <xf numFmtId="0" fontId="1" fillId="0" borderId="2" xfId="0" applyBorder="1" applyAlignment="1">
      <alignment horizontal="left" vertical="top"/>
    </xf>
    <xf numFmtId="0" fontId="1" fillId="0" borderId="3" xfId="0" applyBorder="1" applyAlignment="1">
      <alignment horizontal="left" vertical="top"/>
    </xf>
    <xf numFmtId="0" fontId="1" fillId="0" borderId="24" xfId="0" applyBorder="1" applyAlignment="1">
      <alignment horizontal="center" vertical="center"/>
    </xf>
    <xf numFmtId="0" fontId="1" fillId="0" borderId="23" xfId="0" applyBorder="1" applyAlignment="1">
      <alignment horizontal="center" vertical="bottom"/>
    </xf>
    <xf numFmtId="0" fontId="1" fillId="0" borderId="23" xfId="0" applyBorder="1" applyAlignment="1">
      <alignment horizontal="center" vertical="center"/>
    </xf>
    <xf numFmtId="0" fontId="1" fillId="0" borderId="13" xfId="0" applyBorder="1" applyAlignment="1">
      <alignment horizontal="center" vertical="center"/>
    </xf>
    <xf numFmtId="0" fontId="1" fillId="0" borderId="24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33" xfId="0" applyBorder="1" applyAlignment="1">
      <alignment horizontal="left" vertical="top"/>
    </xf>
    <xf numFmtId="0" fontId="1" fillId="0" borderId="41" xfId="0" applyBorder="1" applyAlignment="1">
      <alignment horizontal="left" vertical="top"/>
    </xf>
    <xf numFmtId="0" fontId="1" fillId="0" borderId="34" xfId="0" applyBorder="1" applyAlignment="1">
      <alignment horizontal="left" vertical="top"/>
    </xf>
    <xf numFmtId="0" fontId="1" fillId="0" borderId="36" xfId="0" applyBorder="1" applyAlignment="1">
      <alignment horizontal="center" vertical="center"/>
    </xf>
    <xf numFmtId="0" fontId="1" fillId="0" borderId="39" xfId="0" applyBorder="1" applyAlignment="1">
      <alignment horizontal="center" vertical="center"/>
    </xf>
    <xf numFmtId="0" fontId="1" fillId="0" borderId="35" xfId="0" applyBorder="1" applyAlignment="1">
      <alignment horizontal="center" vertical="center"/>
    </xf>
    <xf numFmtId="0" fontId="1" fillId="0" borderId="36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43" xfId="0" applyBorder="1" applyAlignment="1">
      <alignment horizontal="center" vertical="center"/>
    </xf>
    <xf numFmtId="0" fontId="1" fillId="0" borderId="13" xfId="0" applyBorder="1" applyAlignment="1">
      <alignment horizontal="center" vertical="center" wrapText="1"/>
    </xf>
    <xf numFmtId="0" fontId="1" fillId="0" borderId="40" xfId="0" applyBorder="1" applyAlignment="1">
      <alignment horizontal="left" vertical="bottom"/>
    </xf>
    <xf numFmtId="0" fontId="1" fillId="0" borderId="42" xfId="0" applyBorder="1" applyAlignment="1">
      <alignment horizontal="left" vertical="bottom"/>
    </xf>
    <xf numFmtId="0" fontId="1" fillId="0" borderId="21" xfId="0" applyBorder="1" applyAlignment="1">
      <alignment horizontal="left" vertical="bottom"/>
    </xf>
    <xf numFmtId="0" fontId="1" fillId="0" borderId="16" xfId="0" applyBorder="1" applyAlignment="1">
      <alignment vertical="bottom"/>
    </xf>
    <xf numFmtId="0" fontId="1" fillId="0" borderId="20" xfId="0" applyBorder="1" applyAlignment="1">
      <alignment horizontal="center" vertical="bottom"/>
    </xf>
    <xf numFmtId="0" fontId="1" fillId="0" borderId="21" xfId="0" applyBorder="1" applyAlignment="1">
      <alignment horizontal="center" vertical="bottom"/>
    </xf>
    <xf numFmtId="0" fontId="1" fillId="0" borderId="44" xfId="0" applyBorder="1" applyAlignment="1">
      <alignment horizontal="center" vertical="center"/>
    </xf>
    <xf numFmtId="0" fontId="1" fillId="0" borderId="45" xfId="0" applyBorder="1" applyAlignment="1">
      <alignment horizontal="left" vertical="top"/>
    </xf>
    <xf numFmtId="0" fontId="1" fillId="0" borderId="5" xfId="0" applyBorder="1" applyAlignment="1">
      <alignment horizontal="left" vertical="top"/>
    </xf>
    <xf numFmtId="0" fontId="1" fillId="0" borderId="46" xfId="0" applyBorder="1" applyAlignment="1">
      <alignment horizontal="left" vertical="top"/>
    </xf>
    <xf numFmtId="0" fontId="1" fillId="0" borderId="39" xfId="0" applyBorder="1" applyAlignment="1">
      <alignment horizontal="center" vertical="bottom"/>
    </xf>
    <xf numFmtId="0" fontId="1" fillId="0" borderId="47" xfId="0" applyBorder="1" applyAlignment="1">
      <alignment horizontal="left" vertical="top"/>
    </xf>
    <xf numFmtId="0" fontId="1" fillId="0" borderId="48" xfId="0" applyBorder="1" applyAlignment="1">
      <alignment horizontal="left" vertical="top"/>
    </xf>
    <xf numFmtId="0" fontId="1" fillId="0" borderId="49" xfId="0" applyBorder="1" applyAlignment="1">
      <alignment horizontal="left" vertical="top"/>
    </xf>
    <xf numFmtId="0" fontId="1" fillId="0" borderId="18" xfId="0" applyBorder="1" applyAlignment="1">
      <alignment horizontal="left" vertical="top"/>
    </xf>
    <xf numFmtId="0" fontId="1" fillId="0" borderId="37" xfId="0" applyBorder="1" applyAlignment="1">
      <alignment horizontal="left" vertical="top"/>
    </xf>
    <xf numFmtId="0" fontId="1" fillId="0" borderId="50" xfId="0" applyBorder="1" applyAlignment="1">
      <alignment horizontal="left" vertical="top"/>
    </xf>
    <xf numFmtId="0" fontId="1" fillId="0" borderId="37" xfId="0" applyBorder="1" applyAlignment="1">
      <alignment vertical="bottom"/>
    </xf>
    <xf numFmtId="0" fontId="1" fillId="0" borderId="50" xfId="0" applyBorder="1" applyAlignment="1">
      <alignment vertical="bottom"/>
    </xf>
    <xf numFmtId="0" fontId="1" fillId="0" borderId="25" xfId="0" applyBorder="1" applyAlignment="1">
      <alignment vertical="top"/>
    </xf>
    <xf numFmtId="0" fontId="1" fillId="0" borderId="0" xfId="0" applyAlignment="1">
      <alignment vertical="top"/>
    </xf>
    <xf numFmtId="0" fontId="1" fillId="0" borderId="51" xfId="0" applyBorder="1" applyAlignment="1">
      <alignment vertical="top"/>
    </xf>
    <xf numFmtId="0" fontId="1" fillId="0" borderId="51" xfId="0" applyBorder="1" applyAlignment="1">
      <alignment vertical="bottom"/>
    </xf>
    <xf numFmtId="0" fontId="1" fillId="0" borderId="47" xfId="0" applyBorder="1" applyAlignment="1">
      <alignment vertical="top"/>
    </xf>
    <xf numFmtId="0" fontId="1" fillId="0" borderId="48" xfId="0" applyBorder="1" applyAlignment="1">
      <alignment vertical="top"/>
    </xf>
    <xf numFmtId="0" fontId="1" fillId="0" borderId="49" xfId="0" applyBorder="1" applyAlignment="1">
      <alignment vertical="top"/>
    </xf>
    <xf numFmtId="0" fontId="1" fillId="0" borderId="48" xfId="0" applyBorder="1" applyAlignment="1">
      <alignment vertical="bottom"/>
    </xf>
    <xf numFmtId="0" fontId="1" fillId="0" borderId="49" xfId="0" applyBorder="1" applyAlignment="1">
      <alignment vertical="bottom"/>
    </xf>
    <xf numFmtId="0" fontId="14" fillId="0" borderId="0" xfId="0" applyFont="1" applyAlignment="1">
      <alignment vertical="bottom"/>
    </xf>
    <xf numFmtId="0" fontId="17" fillId="0" borderId="0" xfId="1" applyAlignment="1">
      <alignment vertical="bottom"/>
    </xf>
    <xf numFmtId="0" fontId="17" fillId="0" borderId="4" xfId="1" applyBorder="1" applyAlignment="1">
      <alignment vertical="bottom"/>
    </xf>
    <xf numFmtId="0" fontId="17" fillId="0" borderId="5" xfId="1" applyBorder="1" applyAlignment="1">
      <alignment vertical="bottom"/>
    </xf>
    <xf numFmtId="0" fontId="17" fillId="0" borderId="6" xfId="1" applyBorder="1" applyAlignment="1">
      <alignment vertical="bottom"/>
    </xf>
    <xf numFmtId="0" fontId="18" fillId="0" borderId="52" xfId="1" applyFont="1" applyBorder="1" applyAlignment="1">
      <alignment vertical="bottom"/>
    </xf>
    <xf numFmtId="0" fontId="18" fillId="0" borderId="0" xfId="1" applyFont="1" applyAlignment="1">
      <alignment vertical="bottom"/>
    </xf>
    <xf numFmtId="0" fontId="19" fillId="0" borderId="2" xfId="1" applyFont="1" applyBorder="1" applyAlignment="1">
      <alignment horizontal="left" vertical="bottom"/>
    </xf>
    <xf numFmtId="0" fontId="18" fillId="0" borderId="8" xfId="1" applyFont="1" applyBorder="1" applyAlignment="1">
      <alignment vertical="bottom"/>
    </xf>
    <xf numFmtId="0" fontId="19" fillId="0" borderId="8" xfId="1" applyFont="1" applyBorder="1" applyAlignment="1">
      <alignment vertical="bottom"/>
    </xf>
    <xf numFmtId="17" fontId="19" fillId="0" borderId="8" xfId="1" applyNumberFormat="1" applyFont="1" applyBorder="1" applyAlignment="1">
      <alignment horizontal="center" vertical="bottom"/>
      <protection locked="0" hidden="0"/>
    </xf>
    <xf numFmtId="17" fontId="19" fillId="0" borderId="9" xfId="1" applyNumberFormat="1" applyFont="1" applyBorder="1" applyAlignment="1">
      <alignment horizontal="center" vertical="bottom"/>
      <protection locked="0" hidden="0"/>
    </xf>
    <xf numFmtId="0" fontId="18" fillId="0" borderId="26" xfId="1" applyFont="1" applyBorder="1" applyAlignment="1">
      <alignment vertical="bottom"/>
    </xf>
    <xf numFmtId="0" fontId="20" fillId="0" borderId="8" xfId="1" applyFont="1" applyBorder="1" applyAlignment="1">
      <alignment vertical="bottom"/>
    </xf>
    <xf numFmtId="0" fontId="19" fillId="0" borderId="8" xfId="1" applyFont="1" applyBorder="1" applyAlignment="1">
      <alignment horizontal="left" vertical="bottom"/>
    </xf>
    <xf numFmtId="0" fontId="19" fillId="0" borderId="8" xfId="1" applyFont="1" applyBorder="1" applyAlignment="1">
      <alignment horizontal="center" vertical="bottom"/>
    </xf>
    <xf numFmtId="0" fontId="18" fillId="0" borderId="7" xfId="1" applyFont="1" applyBorder="1" applyAlignment="1">
      <alignment vertical="bottom"/>
    </xf>
    <xf numFmtId="0" fontId="18" fillId="0" borderId="9" xfId="1" applyFont="1" applyBorder="1" applyAlignment="1">
      <alignment vertical="bottom"/>
    </xf>
    <xf numFmtId="0" fontId="21" fillId="0" borderId="13" xfId="1" applyFont="1" applyBorder="1" applyAlignment="1">
      <alignment horizontal="center" vertical="center"/>
    </xf>
    <xf numFmtId="0" fontId="17" fillId="0" borderId="13" xfId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17" fillId="0" borderId="12" xfId="1" applyBorder="1" applyAlignment="1">
      <alignment horizontal="center" vertical="center"/>
    </xf>
    <xf numFmtId="0" fontId="21" fillId="0" borderId="0" xfId="1" applyFont="1" applyAlignment="1">
      <alignment vertical="bottom"/>
    </xf>
    <xf numFmtId="0" fontId="17" fillId="0" borderId="13" xfId="1" applyBorder="1" applyAlignment="1">
      <alignment horizontal="center" vertical="center"/>
    </xf>
    <xf numFmtId="1" fontId="17" fillId="0" borderId="13" xfId="1" applyNumberFormat="1" applyBorder="1" applyAlignment="1">
      <alignment horizontal="center" vertical="center"/>
    </xf>
    <xf numFmtId="1" fontId="17" fillId="0" borderId="13" xfId="1" applyNumberFormat="1" applyBorder="1" applyAlignment="1">
      <alignment horizontal="center" vertical="center"/>
    </xf>
    <xf numFmtId="1" fontId="21" fillId="0" borderId="13" xfId="1" applyNumberFormat="1" applyFont="1" applyBorder="1" applyAlignment="1">
      <alignment horizontal="center" vertical="center"/>
    </xf>
    <xf numFmtId="1" fontId="21" fillId="0" borderId="13" xfId="1" applyNumberFormat="1" applyFont="1" applyBorder="1" applyAlignment="1">
      <alignment horizontal="center" vertical="center"/>
    </xf>
    <xf numFmtId="1" fontId="21" fillId="0" borderId="1" xfId="1" applyNumberFormat="1" applyFont="1" applyBorder="1" applyAlignment="1">
      <alignment horizontal="center" vertical="center"/>
    </xf>
    <xf numFmtId="1" fontId="21" fillId="0" borderId="2" xfId="1" applyNumberFormat="1" applyFont="1" applyBorder="1" applyAlignment="1">
      <alignment horizontal="center" vertical="center"/>
    </xf>
    <xf numFmtId="1" fontId="21" fillId="0" borderId="3" xfId="1" applyNumberFormat="1" applyFont="1" applyBorder="1" applyAlignment="1">
      <alignment horizontal="center" vertical="center"/>
    </xf>
    <xf numFmtId="0" fontId="18" fillId="0" borderId="5" xfId="1" applyFont="1" applyBorder="1" applyAlignment="1">
      <alignment horizontal="left" vertical="bottom"/>
    </xf>
    <xf numFmtId="0" fontId="17" fillId="0" borderId="2" xfId="1" applyBorder="1" applyAlignment="1">
      <alignment horizontal="center" vertical="bottom"/>
    </xf>
    <xf numFmtId="0" fontId="17" fillId="0" borderId="2" xfId="1" applyBorder="1" applyAlignment="1">
      <alignment vertical="bottom"/>
    </xf>
    <xf numFmtId="0" fontId="17" fillId="0" borderId="0" xfId="1" applyAlignment="1">
      <alignment horizontal="center" vertical="bottom"/>
    </xf>
    <xf numFmtId="0" fontId="18" fillId="0" borderId="5" xfId="1" applyFont="1" applyBorder="1" applyAlignment="1">
      <alignment vertical="bottom"/>
    </xf>
    <xf numFmtId="0" fontId="17" fillId="0" borderId="2" xfId="1" applyBorder="1" applyAlignment="1">
      <alignment horizontal="center" vertical="bottom"/>
    </xf>
    <xf numFmtId="0" fontId="17" fillId="0" borderId="8" xfId="1" applyBorder="1" applyAlignment="1">
      <alignment vertical="bottom"/>
    </xf>
    <xf numFmtId="0" fontId="17" fillId="0" borderId="8" xfId="1" applyBorder="1" applyAlignment="1">
      <alignment horizontal="center" vertical="bottom"/>
    </xf>
    <xf numFmtId="0" fontId="18" fillId="0" borderId="0" xfId="1" applyFont="1" applyAlignment="1">
      <alignment horizontal="left" vertical="bottom"/>
    </xf>
    <xf numFmtId="0" fontId="17" fillId="0" borderId="0" xfId="1" applyAlignment="1">
      <alignment horizontal="center" vertical="bottom"/>
    </xf>
    <xf numFmtId="0" fontId="22" fillId="0" borderId="0" xfId="2" applyAlignment="1">
      <alignment vertical="bottom"/>
    </xf>
    <xf numFmtId="0" fontId="23" fillId="0" borderId="0" xfId="2" applyFont="1" applyAlignment="1">
      <alignment horizontal="center" vertical="bottom"/>
    </xf>
    <xf numFmtId="0" fontId="3" fillId="0" borderId="0" xfId="2" applyFont="1" applyAlignment="1">
      <alignment vertical="bottom"/>
    </xf>
    <xf numFmtId="0" fontId="3" fillId="0" borderId="0" xfId="2" applyFont="1" applyAlignment="1">
      <alignment horizontal="right" vertical="bottom"/>
    </xf>
    <xf numFmtId="0" fontId="22" fillId="0" borderId="10" xfId="2" applyBorder="1" applyAlignment="1">
      <alignment horizontal="center" vertical="bottom"/>
    </xf>
    <xf numFmtId="0" fontId="3" fillId="0" borderId="13" xfId="2" applyFont="1" applyBorder="1" applyAlignment="1">
      <alignment horizontal="center" vertical="bottom"/>
    </xf>
    <xf numFmtId="0" fontId="24" fillId="0" borderId="4" xfId="2" applyFont="1" applyBorder="1" applyAlignment="1">
      <alignment horizontal="center" vertical="bottom"/>
    </xf>
    <xf numFmtId="0" fontId="24" fillId="0" borderId="6" xfId="2" applyFont="1" applyBorder="1" applyAlignment="1">
      <alignment horizontal="center" vertical="bottom"/>
    </xf>
    <xf numFmtId="0" fontId="3" fillId="0" borderId="3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1" fontId="3" fillId="0" borderId="4" xfId="2" applyNumberFormat="1" applyFont="1" applyBorder="1" applyAlignment="1">
      <alignment horizontal="center" vertical="center"/>
    </xf>
    <xf numFmtId="1" fontId="3" fillId="0" borderId="6" xfId="2" applyNumberFormat="1" applyFont="1" applyBorder="1" applyAlignment="1">
      <alignment horizontal="center" vertical="center"/>
    </xf>
    <xf numFmtId="0" fontId="3" fillId="0" borderId="52" xfId="2" applyFont="1" applyBorder="1" applyAlignment="1">
      <alignment horizontal="center" vertical="top"/>
    </xf>
    <xf numFmtId="0" fontId="3" fillId="0" borderId="26" xfId="2" applyFont="1" applyBorder="1" applyAlignment="1">
      <alignment horizontal="center" vertical="top"/>
    </xf>
    <xf numFmtId="1" fontId="3" fillId="0" borderId="7" xfId="2" applyNumberFormat="1" applyFont="1" applyBorder="1" applyAlignment="1">
      <alignment horizontal="center" vertical="center"/>
    </xf>
    <xf numFmtId="1" fontId="3" fillId="0" borderId="9" xfId="2" applyNumberFormat="1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top"/>
    </xf>
    <xf numFmtId="0" fontId="3" fillId="0" borderId="9" xfId="2" applyFont="1" applyBorder="1" applyAlignment="1">
      <alignment horizontal="center" vertical="top"/>
    </xf>
    <xf numFmtId="0" fontId="22" fillId="0" borderId="0" xfId="2" applyAlignment="1">
      <alignment horizontal="center" vertical="bottom"/>
    </xf>
    <xf numFmtId="0" fontId="3" fillId="0" borderId="13" xfId="2" applyFont="1" applyBorder="1" applyAlignment="1">
      <alignment vertical="bottom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9" fontId="3" fillId="0" borderId="13" xfId="3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 wrapText="1"/>
    </xf>
    <xf numFmtId="0" fontId="1" fillId="0" borderId="13" xfId="0" applyBorder="1" applyAlignment="1">
      <alignment vertical="bottom"/>
    </xf>
    <xf numFmtId="1" fontId="3" fillId="0" borderId="13" xfId="2" applyNumberFormat="1" applyFont="1" applyBorder="1" applyAlignment="1">
      <alignment horizontal="center" vertical="center"/>
    </xf>
    <xf numFmtId="0" fontId="1" fillId="0" borderId="0" xfId="0" applyAlignment="1">
      <alignment horizontal="center" vertical="center"/>
    </xf>
    <xf numFmtId="0" fontId="1" fillId="0" borderId="0" xfId="0" applyAlignment="1">
      <alignment vertical="bottom"/>
    </xf>
    <xf numFmtId="0" fontId="1" fillId="0" borderId="0" xfId="0" applyAlignment="1">
      <alignment horizontal="center" vertical="center" wrapText="1"/>
    </xf>
    <xf numFmtId="0" fontId="1" fillId="0" borderId="13" xfId="0" applyBorder="1">
      <alignment vertical="center"/>
    </xf>
    <xf numFmtId="1" fontId="21" fillId="0" borderId="13" xfId="4" applyNumberFormat="1" applyBorder="1" applyAlignment="1">
      <alignment horizontal="center" vertical="center"/>
    </xf>
    <xf numFmtId="0" fontId="21" fillId="0" borderId="13" xfId="4" applyBorder="1" applyAlignment="1">
      <alignment horizontal="center" vertical="center"/>
    </xf>
    <xf numFmtId="0" fontId="21" fillId="0" borderId="0" xfId="4" applyAlignment="1">
      <alignment horizontal="center" vertical="center"/>
    </xf>
    <xf numFmtId="0" fontId="18" fillId="0" borderId="13" xfId="4" applyFont="1" applyBorder="1" applyAlignment="1">
      <alignment horizontal="left" vertical="bottom"/>
    </xf>
    <xf numFmtId="0" fontId="21" fillId="0" borderId="13" xfId="4" applyBorder="1" applyAlignment="1">
      <alignment vertical="bottom"/>
    </xf>
    <xf numFmtId="0" fontId="18" fillId="0" borderId="13" xfId="4" applyFont="1" applyBorder="1" applyAlignment="1">
      <alignment vertical="bottom"/>
    </xf>
    <xf numFmtId="0" fontId="21" fillId="0" borderId="13" xfId="4" applyBorder="1" applyAlignment="1">
      <alignment horizontal="center" vertical="bottom"/>
    </xf>
  </cellXfs>
  <cellStyles count="5">
    <cellStyle name="常规" xfId="0" builtinId="0"/>
    <cellStyle name="Normal 4" xfId="1"/>
    <cellStyle name="Normal 3" xfId="2"/>
    <cellStyle name="Percent 2" xfId="3"/>
    <cellStyle name="Normal 2 2" xfId="4"/>
  </cellStyles>
  <dxfs count="0"/>
  <tableStyles defaultTableStyle="TableStyleMedium2" defaultPivotStyle="PivotStyleMedium9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www.wps.cn/officeDocument/2020/cellImage" Target="cellimages.xml"/><Relationship Id="rId7" Type="http://schemas.openxmlformats.org/officeDocument/2006/relationships/sharedStrings" Target="sharedStrings.xml"/><Relationship Id="rId8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image0.jpeg"/><Relationship Id="rId2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2" name=" "/>
        <xdr:cNvSpPr txBox="1"/>
      </xdr:nvSpPr>
      <xdr:spPr>
        <a:xfrm>
          <a:off x="7219950" y="1104900"/>
          <a:ext cx="85725" cy="1809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3" name=" "/>
        <xdr:cNvSpPr txBox="1"/>
      </xdr:nvSpPr>
      <xdr:spPr>
        <a:xfrm>
          <a:off x="7219950" y="1104900"/>
          <a:ext cx="85725" cy="1809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4" name=" "/>
        <xdr:cNvSpPr txBox="1"/>
      </xdr:nvSpPr>
      <xdr:spPr>
        <a:xfrm>
          <a:off x="7219950" y="1104900"/>
          <a:ext cx="85725" cy="1809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5" name=" "/>
        <xdr:cNvSpPr txBox="1"/>
      </xdr:nvSpPr>
      <xdr:spPr>
        <a:xfrm>
          <a:off x="7219950" y="1104900"/>
          <a:ext cx="85725" cy="1809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6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7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8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9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10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11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12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13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14" name=" "/>
        <xdr:cNvSpPr txBox="1"/>
      </xdr:nvSpPr>
      <xdr:spPr>
        <a:xfrm>
          <a:off x="7219950" y="1104900"/>
          <a:ext cx="85725" cy="18097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15" name=" "/>
        <xdr:cNvSpPr txBox="1"/>
      </xdr:nvSpPr>
      <xdr:spPr>
        <a:xfrm>
          <a:off x="7219950" y="1104900"/>
          <a:ext cx="85725" cy="18097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16" name=" "/>
        <xdr:cNvSpPr txBox="1"/>
      </xdr:nvSpPr>
      <xdr:spPr>
        <a:xfrm>
          <a:off x="7219950" y="1104900"/>
          <a:ext cx="85725" cy="18097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17" name=" "/>
        <xdr:cNvSpPr txBox="1"/>
      </xdr:nvSpPr>
      <xdr:spPr>
        <a:xfrm>
          <a:off x="7219950" y="1104900"/>
          <a:ext cx="85725" cy="18097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18" name=" "/>
        <xdr:cNvSpPr txBox="1"/>
      </xdr:nvSpPr>
      <xdr:spPr>
        <a:xfrm>
          <a:off x="7219950" y="1104900"/>
          <a:ext cx="85725" cy="9524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19" name=" "/>
        <xdr:cNvSpPr txBox="1"/>
      </xdr:nvSpPr>
      <xdr:spPr>
        <a:xfrm>
          <a:off x="7219950" y="1104900"/>
          <a:ext cx="85725" cy="9524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20" name=" "/>
        <xdr:cNvSpPr txBox="1"/>
      </xdr:nvSpPr>
      <xdr:spPr>
        <a:xfrm>
          <a:off x="7219950" y="1104900"/>
          <a:ext cx="85725" cy="9524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21" name=" "/>
        <xdr:cNvSpPr txBox="1"/>
      </xdr:nvSpPr>
      <xdr:spPr>
        <a:xfrm>
          <a:off x="7219950" y="1104900"/>
          <a:ext cx="85725" cy="9524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22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23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24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25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26" name=" "/>
        <xdr:cNvSpPr txBox="1"/>
      </xdr:nvSpPr>
      <xdr:spPr>
        <a:xfrm>
          <a:off x="7219950" y="1104900"/>
          <a:ext cx="85725" cy="9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27" name=" "/>
        <xdr:cNvSpPr txBox="1"/>
      </xdr:nvSpPr>
      <xdr:spPr>
        <a:xfrm>
          <a:off x="7219950" y="1104900"/>
          <a:ext cx="85725" cy="9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28" name=" "/>
        <xdr:cNvSpPr txBox="1"/>
      </xdr:nvSpPr>
      <xdr:spPr>
        <a:xfrm>
          <a:off x="7219950" y="1104900"/>
          <a:ext cx="85725" cy="9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29" name=" "/>
        <xdr:cNvSpPr txBox="1"/>
      </xdr:nvSpPr>
      <xdr:spPr>
        <a:xfrm>
          <a:off x="7219950" y="1104900"/>
          <a:ext cx="85725" cy="9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30" name=" "/>
        <xdr:cNvSpPr txBox="1"/>
      </xdr:nvSpPr>
      <xdr:spPr>
        <a:xfrm>
          <a:off x="7219950" y="1104900"/>
          <a:ext cx="85725" cy="1809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31" name=" "/>
        <xdr:cNvSpPr txBox="1"/>
      </xdr:nvSpPr>
      <xdr:spPr>
        <a:xfrm>
          <a:off x="7219950" y="1104900"/>
          <a:ext cx="85725" cy="1809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32" name=" "/>
        <xdr:cNvSpPr txBox="1"/>
      </xdr:nvSpPr>
      <xdr:spPr>
        <a:xfrm>
          <a:off x="7219950" y="1104900"/>
          <a:ext cx="85725" cy="1809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33" name=" "/>
        <xdr:cNvSpPr txBox="1"/>
      </xdr:nvSpPr>
      <xdr:spPr>
        <a:xfrm>
          <a:off x="7219950" y="1104900"/>
          <a:ext cx="85725" cy="1809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34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35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36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37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38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39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40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41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42" name=" "/>
        <xdr:cNvSpPr txBox="1"/>
      </xdr:nvSpPr>
      <xdr:spPr>
        <a:xfrm>
          <a:off x="7219950" y="1104900"/>
          <a:ext cx="85725" cy="18097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43" name=" "/>
        <xdr:cNvSpPr txBox="1"/>
      </xdr:nvSpPr>
      <xdr:spPr>
        <a:xfrm>
          <a:off x="7219950" y="1104900"/>
          <a:ext cx="85725" cy="18097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44" name=" "/>
        <xdr:cNvSpPr txBox="1"/>
      </xdr:nvSpPr>
      <xdr:spPr>
        <a:xfrm>
          <a:off x="7219950" y="1104900"/>
          <a:ext cx="85725" cy="18097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45" name=" "/>
        <xdr:cNvSpPr txBox="1"/>
      </xdr:nvSpPr>
      <xdr:spPr>
        <a:xfrm>
          <a:off x="7219950" y="1104900"/>
          <a:ext cx="85725" cy="18097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46" name=" "/>
        <xdr:cNvSpPr txBox="1"/>
      </xdr:nvSpPr>
      <xdr:spPr>
        <a:xfrm>
          <a:off x="7219950" y="1104900"/>
          <a:ext cx="85725" cy="9524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47" name=" "/>
        <xdr:cNvSpPr txBox="1"/>
      </xdr:nvSpPr>
      <xdr:spPr>
        <a:xfrm>
          <a:off x="7219950" y="1104900"/>
          <a:ext cx="85725" cy="9524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48" name=" "/>
        <xdr:cNvSpPr txBox="1"/>
      </xdr:nvSpPr>
      <xdr:spPr>
        <a:xfrm>
          <a:off x="7219950" y="1104900"/>
          <a:ext cx="85725" cy="9524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49" name=" "/>
        <xdr:cNvSpPr txBox="1"/>
      </xdr:nvSpPr>
      <xdr:spPr>
        <a:xfrm>
          <a:off x="7219950" y="1104900"/>
          <a:ext cx="85725" cy="9524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50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51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52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53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54" name=" "/>
        <xdr:cNvSpPr txBox="1"/>
      </xdr:nvSpPr>
      <xdr:spPr>
        <a:xfrm>
          <a:off x="7219950" y="1104900"/>
          <a:ext cx="85725" cy="9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55" name=" "/>
        <xdr:cNvSpPr txBox="1"/>
      </xdr:nvSpPr>
      <xdr:spPr>
        <a:xfrm>
          <a:off x="7219950" y="1104900"/>
          <a:ext cx="85725" cy="9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56" name=" "/>
        <xdr:cNvSpPr txBox="1"/>
      </xdr:nvSpPr>
      <xdr:spPr>
        <a:xfrm>
          <a:off x="7219950" y="1104900"/>
          <a:ext cx="85725" cy="9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57" name=" "/>
        <xdr:cNvSpPr txBox="1"/>
      </xdr:nvSpPr>
      <xdr:spPr>
        <a:xfrm>
          <a:off x="7219950" y="1104900"/>
          <a:ext cx="85725" cy="9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58" name=" "/>
        <xdr:cNvSpPr txBox="1"/>
      </xdr:nvSpPr>
      <xdr:spPr>
        <a:xfrm>
          <a:off x="7219950" y="1104900"/>
          <a:ext cx="85725" cy="1809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59" name=" "/>
        <xdr:cNvSpPr txBox="1"/>
      </xdr:nvSpPr>
      <xdr:spPr>
        <a:xfrm>
          <a:off x="7219950" y="1104900"/>
          <a:ext cx="85725" cy="1809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60" name=" "/>
        <xdr:cNvSpPr txBox="1"/>
      </xdr:nvSpPr>
      <xdr:spPr>
        <a:xfrm>
          <a:off x="7219950" y="1104900"/>
          <a:ext cx="85725" cy="1809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61" name=" "/>
        <xdr:cNvSpPr txBox="1"/>
      </xdr:nvSpPr>
      <xdr:spPr>
        <a:xfrm>
          <a:off x="7219950" y="1104900"/>
          <a:ext cx="85725" cy="1809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62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63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64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65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66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67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68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69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70" name=" "/>
        <xdr:cNvSpPr txBox="1"/>
      </xdr:nvSpPr>
      <xdr:spPr>
        <a:xfrm>
          <a:off x="7219950" y="1104900"/>
          <a:ext cx="85725" cy="18097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71" name=" "/>
        <xdr:cNvSpPr txBox="1"/>
      </xdr:nvSpPr>
      <xdr:spPr>
        <a:xfrm>
          <a:off x="7219950" y="1104900"/>
          <a:ext cx="85725" cy="18097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72" name=" "/>
        <xdr:cNvSpPr txBox="1"/>
      </xdr:nvSpPr>
      <xdr:spPr>
        <a:xfrm>
          <a:off x="7219950" y="1104900"/>
          <a:ext cx="85725" cy="18097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73" name=" "/>
        <xdr:cNvSpPr txBox="1"/>
      </xdr:nvSpPr>
      <xdr:spPr>
        <a:xfrm>
          <a:off x="7219950" y="1104900"/>
          <a:ext cx="85725" cy="18097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74" name=" "/>
        <xdr:cNvSpPr txBox="1"/>
      </xdr:nvSpPr>
      <xdr:spPr>
        <a:xfrm>
          <a:off x="7219950" y="1104900"/>
          <a:ext cx="85725" cy="9524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75" name=" "/>
        <xdr:cNvSpPr txBox="1"/>
      </xdr:nvSpPr>
      <xdr:spPr>
        <a:xfrm>
          <a:off x="7219950" y="1104900"/>
          <a:ext cx="85725" cy="9524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76" name=" "/>
        <xdr:cNvSpPr txBox="1"/>
      </xdr:nvSpPr>
      <xdr:spPr>
        <a:xfrm>
          <a:off x="7219950" y="1104900"/>
          <a:ext cx="85725" cy="9524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77" name=" "/>
        <xdr:cNvSpPr txBox="1"/>
      </xdr:nvSpPr>
      <xdr:spPr>
        <a:xfrm>
          <a:off x="7219950" y="1104900"/>
          <a:ext cx="85725" cy="9524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78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79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80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81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82" name=" "/>
        <xdr:cNvSpPr txBox="1"/>
      </xdr:nvSpPr>
      <xdr:spPr>
        <a:xfrm>
          <a:off x="7219950" y="1104900"/>
          <a:ext cx="85725" cy="9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83" name=" "/>
        <xdr:cNvSpPr txBox="1"/>
      </xdr:nvSpPr>
      <xdr:spPr>
        <a:xfrm>
          <a:off x="7219950" y="1104900"/>
          <a:ext cx="85725" cy="9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84" name=" "/>
        <xdr:cNvSpPr txBox="1"/>
      </xdr:nvSpPr>
      <xdr:spPr>
        <a:xfrm>
          <a:off x="7219950" y="1104900"/>
          <a:ext cx="85725" cy="9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85" name=" "/>
        <xdr:cNvSpPr txBox="1"/>
      </xdr:nvSpPr>
      <xdr:spPr>
        <a:xfrm>
          <a:off x="7219950" y="1104900"/>
          <a:ext cx="85725" cy="9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86" name=" "/>
        <xdr:cNvSpPr txBox="1"/>
      </xdr:nvSpPr>
      <xdr:spPr>
        <a:xfrm>
          <a:off x="7219950" y="1104900"/>
          <a:ext cx="85725" cy="1809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87" name=" "/>
        <xdr:cNvSpPr txBox="1"/>
      </xdr:nvSpPr>
      <xdr:spPr>
        <a:xfrm>
          <a:off x="7219950" y="1104900"/>
          <a:ext cx="85725" cy="1809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88" name=" "/>
        <xdr:cNvSpPr txBox="1"/>
      </xdr:nvSpPr>
      <xdr:spPr>
        <a:xfrm>
          <a:off x="7219950" y="1104900"/>
          <a:ext cx="85725" cy="1809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89" name=" "/>
        <xdr:cNvSpPr txBox="1"/>
      </xdr:nvSpPr>
      <xdr:spPr>
        <a:xfrm>
          <a:off x="7219950" y="1104900"/>
          <a:ext cx="85725" cy="1809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90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91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92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93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94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95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96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97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98" name=" "/>
        <xdr:cNvSpPr txBox="1"/>
      </xdr:nvSpPr>
      <xdr:spPr>
        <a:xfrm>
          <a:off x="7219950" y="1104900"/>
          <a:ext cx="85725" cy="18097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99" name=" "/>
        <xdr:cNvSpPr txBox="1"/>
      </xdr:nvSpPr>
      <xdr:spPr>
        <a:xfrm>
          <a:off x="7219950" y="1104900"/>
          <a:ext cx="85725" cy="18097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100" name=" "/>
        <xdr:cNvSpPr txBox="1"/>
      </xdr:nvSpPr>
      <xdr:spPr>
        <a:xfrm>
          <a:off x="7219950" y="1104900"/>
          <a:ext cx="85725" cy="18097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180900</xdr:rowOff>
    </xdr:to>
    <xdr:sp macro="" textlink="">
      <xdr:nvSpPr>
        <xdr:cNvPr id="101" name=" "/>
        <xdr:cNvSpPr txBox="1"/>
      </xdr:nvSpPr>
      <xdr:spPr>
        <a:xfrm>
          <a:off x="7219950" y="1104900"/>
          <a:ext cx="85725" cy="18097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102" name=" "/>
        <xdr:cNvSpPr txBox="1"/>
      </xdr:nvSpPr>
      <xdr:spPr>
        <a:xfrm>
          <a:off x="7219950" y="1104900"/>
          <a:ext cx="85725" cy="9524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103" name=" "/>
        <xdr:cNvSpPr txBox="1"/>
      </xdr:nvSpPr>
      <xdr:spPr>
        <a:xfrm>
          <a:off x="7219950" y="1104900"/>
          <a:ext cx="85725" cy="9524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104" name=" "/>
        <xdr:cNvSpPr txBox="1"/>
      </xdr:nvSpPr>
      <xdr:spPr>
        <a:xfrm>
          <a:off x="7219950" y="1104900"/>
          <a:ext cx="85725" cy="9524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105" name=" "/>
        <xdr:cNvSpPr txBox="1"/>
      </xdr:nvSpPr>
      <xdr:spPr>
        <a:xfrm>
          <a:off x="7219950" y="1104900"/>
          <a:ext cx="85725" cy="9524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106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107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108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189904</xdr:rowOff>
    </xdr:to>
    <xdr:sp macro="" textlink="">
      <xdr:nvSpPr>
        <xdr:cNvPr id="109" name=" "/>
        <xdr:cNvSpPr txBox="1"/>
      </xdr:nvSpPr>
      <xdr:spPr>
        <a:xfrm>
          <a:off x="7219950" y="1104900"/>
          <a:ext cx="85725" cy="190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110" name=" "/>
        <xdr:cNvSpPr txBox="1"/>
      </xdr:nvSpPr>
      <xdr:spPr>
        <a:xfrm>
          <a:off x="7219950" y="1104900"/>
          <a:ext cx="85725" cy="9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111" name=" "/>
        <xdr:cNvSpPr txBox="1"/>
      </xdr:nvSpPr>
      <xdr:spPr>
        <a:xfrm>
          <a:off x="7219950" y="1104900"/>
          <a:ext cx="85725" cy="9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112" name=" "/>
        <xdr:cNvSpPr txBox="1"/>
      </xdr:nvSpPr>
      <xdr:spPr>
        <a:xfrm>
          <a:off x="7219950" y="1104900"/>
          <a:ext cx="85725" cy="9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92057</xdr:colOff>
      <xdr:row>6</xdr:row>
      <xdr:rowOff>94952</xdr:rowOff>
    </xdr:to>
    <xdr:sp macro="" textlink="">
      <xdr:nvSpPr>
        <xdr:cNvPr id="113" name=" "/>
        <xdr:cNvSpPr txBox="1"/>
      </xdr:nvSpPr>
      <xdr:spPr>
        <a:xfrm>
          <a:off x="7219950" y="1104900"/>
          <a:ext cx="85725" cy="95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0</xdr:col>
      <xdr:colOff>336327</xdr:colOff>
      <xdr:row>0</xdr:row>
      <xdr:rowOff>0</xdr:rowOff>
    </xdr:from>
    <xdr:to>
      <xdr:col>1</xdr:col>
      <xdr:colOff>318808</xdr:colOff>
      <xdr:row>1</xdr:row>
      <xdr:rowOff>25300</xdr:rowOff>
    </xdr:to>
    <xdr:pic>
      <xdr:nvPicPr>
        <xdr:cNvPr id="114" name="Picture 225" descr="Qd5RN3QFQRtY6M78VWyWSMWF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7037" y="0"/>
          <a:ext cx="769894" cy="718038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0</xdr:col>
      <xdr:colOff>0</xdr:colOff>
      <xdr:row>0</xdr:row>
      <xdr:rowOff>634900</xdr:rowOff>
    </xdr:from>
    <xdr:to>
      <xdr:col>2</xdr:col>
      <xdr:colOff>168174</xdr:colOff>
      <xdr:row>1</xdr:row>
      <xdr:rowOff>177105</xdr:rowOff>
    </xdr:to>
    <xdr:sp macro="" textlink="">
      <xdr:nvSpPr>
        <xdr:cNvPr id="115" name=" "/>
        <xdr:cNvSpPr txBox="1"/>
      </xdr:nvSpPr>
      <xdr:spPr>
        <a:xfrm>
          <a:off x="0" y="644769"/>
          <a:ext cx="1406770" cy="22114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ctr"/>
          <a:r>
            <a:rPr lang="en-US" altLang="zh-CN" sz="7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Expanded</a:t>
          </a:r>
          <a:r>
            <a:rPr lang="en-US" altLang="zh-CN" sz="6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Program on Immunization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966278</xdr:colOff>
      <xdr:row>0</xdr:row>
      <xdr:rowOff>0</xdr:rowOff>
    </xdr:from>
    <xdr:to>
      <xdr:col>7</xdr:col>
      <xdr:colOff>759779</xdr:colOff>
      <xdr:row>3</xdr:row>
      <xdr:rowOff>139154</xdr:rowOff>
    </xdr:to>
    <xdr:pic>
      <xdr:nvPicPr>
        <xdr:cNvPr id="2" name="Picture 1" descr="Qd5RN3QFQRtY6M78VWyWSMWF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958080" y="635"/>
          <a:ext cx="764589" cy="7175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0</xdr:col>
      <xdr:colOff>42829</xdr:colOff>
      <xdr:row>0</xdr:row>
      <xdr:rowOff>0</xdr:rowOff>
    </xdr:from>
    <xdr:to>
      <xdr:col>1</xdr:col>
      <xdr:colOff>337677</xdr:colOff>
      <xdr:row>4</xdr:row>
      <xdr:rowOff>101203</xdr:rowOff>
    </xdr:to>
    <xdr:pic>
      <xdr:nvPicPr>
        <xdr:cNvPr id="3" name="Picture 2" descr="THb3bWrf3DLJJ76PM388TWd4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3180" y="635"/>
          <a:ext cx="789940" cy="83629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6</xdr:col>
      <xdr:colOff>378250</xdr:colOff>
      <xdr:row>3</xdr:row>
      <xdr:rowOff>63251</xdr:rowOff>
    </xdr:from>
    <xdr:to>
      <xdr:col>8</xdr:col>
      <xdr:colOff>238727</xdr:colOff>
      <xdr:row>4</xdr:row>
      <xdr:rowOff>63251</xdr:rowOff>
    </xdr:to>
    <xdr:sp macro="" textlink="">
      <xdr:nvSpPr>
        <xdr:cNvPr id="4" name=" "/>
        <xdr:cNvSpPr txBox="1"/>
      </xdr:nvSpPr>
      <xdr:spPr>
        <a:xfrm>
          <a:off x="4398743" y="635635"/>
          <a:ext cx="1641232" cy="1692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t"/>
        <a:lstStyle/>
        <a:p>
          <a:pPr algn="ctr"/>
          <a:r>
            <a:rPr lang="en-US" altLang="zh-CN" sz="7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Expanded</a:t>
          </a:r>
          <a:r>
            <a:rPr lang="en-US" altLang="zh-CN" sz="6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Program on Immunization</a:t>
          </a:r>
        </a:p>
      </xdr:txBody>
    </xdr:sp>
    <xdr:clientData/>
  </xdr:twoCellAnchor>
  <xdr:twoCellAnchor>
    <xdr:from>
      <xdr:col>6</xdr:col>
      <xdr:colOff>453248</xdr:colOff>
      <xdr:row>4</xdr:row>
      <xdr:rowOff>88552</xdr:rowOff>
    </xdr:from>
    <xdr:to>
      <xdr:col>8</xdr:col>
      <xdr:colOff>144620</xdr:colOff>
      <xdr:row>4</xdr:row>
      <xdr:rowOff>151804</xdr:rowOff>
    </xdr:to>
    <xdr:sp macro="" textlink="">
      <xdr:nvSpPr>
        <xdr:cNvPr id="5" name=" "/>
        <xdr:cNvSpPr txBox="1"/>
      </xdr:nvSpPr>
      <xdr:spPr>
        <a:xfrm>
          <a:off x="4472940" y="828675"/>
          <a:ext cx="1472712" cy="586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ctr"/>
        <a:lstStyle/>
        <a:p>
          <a:pPr algn="ctr"/>
          <a:r>
            <a:rPr lang="en-US" altLang="zh-CN" sz="7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Government</a:t>
          </a:r>
          <a:r>
            <a:rPr lang="en-US" altLang="zh-CN" sz="600">
              <a:solidFill>
                <a:srgbClr val="000000"/>
              </a:solidFill>
              <a:latin typeface="Calibri" panose="" pitchFamily="0" charset="0"/>
              <a:ea typeface="Calibri" panose="" pitchFamily="0" charset="0"/>
            </a:rPr>
            <a:t> of Punjab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Z409"/>
  <sheetViews>
    <sheetView workbookViewId="0" zoomScale="52">
      <selection activeCell="N17" sqref="N17"/>
    </sheetView>
  </sheetViews>
  <sheetFormatPr defaultRowHeight="15.0" defaultColWidth="10"/>
  <cols>
    <col min="1" max="1" customWidth="1" width="11.855469" style="0"/>
    <col min="2" max="19" customWidth="1" width="6.7109375" style="0"/>
    <col min="20" max="20" customWidth="1" width="1.0" style="0"/>
    <col min="21" max="21" customWidth="1" width="7.8554688" style="0"/>
    <col min="22" max="22" customWidth="1" width="6.7109375" style="0"/>
  </cols>
  <sheetData>
    <row r="1" spans="8:8" s="1" ht="54.0" customFormat="1" customHeight="1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1</v>
      </c>
      <c r="O1" s="4"/>
      <c r="P1" s="4"/>
      <c r="Q1" s="3" t="s">
        <v>2</v>
      </c>
      <c r="R1" s="4">
        <v>2025.0</v>
      </c>
      <c r="S1" s="4"/>
    </row>
    <row r="2" spans="8:8" ht="15.0" customHeight="1"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8:8" s="1" ht="26.25" customFormat="1" customHeight="1">
      <c r="A3" s="6" t="s">
        <v>3</v>
      </c>
      <c r="B3" s="7" t="s">
        <v>118</v>
      </c>
      <c r="C3" s="7"/>
      <c r="D3" s="8" t="s">
        <v>4</v>
      </c>
      <c r="E3" s="8"/>
      <c r="F3" s="7" t="s">
        <v>119</v>
      </c>
      <c r="G3" s="7"/>
      <c r="H3" s="8" t="s">
        <v>5</v>
      </c>
      <c r="I3" s="9"/>
      <c r="J3" s="9"/>
      <c r="K3" s="8" t="s">
        <v>6</v>
      </c>
      <c r="L3" s="7" t="s">
        <v>120</v>
      </c>
      <c r="M3" s="7"/>
      <c r="N3" s="8" t="s">
        <v>7</v>
      </c>
      <c r="O3" s="10" t="s">
        <v>201</v>
      </c>
      <c r="P3" s="10"/>
      <c r="Q3" s="11" t="s">
        <v>8</v>
      </c>
      <c r="R3" s="7"/>
      <c r="S3" s="12"/>
    </row>
    <row r="4" spans="8:8" ht="24.95" customHeight="1">
      <c r="A4" s="13" t="s">
        <v>9</v>
      </c>
      <c r="B4" s="14"/>
      <c r="C4" s="14"/>
      <c r="D4" s="14"/>
      <c r="E4" s="15"/>
      <c r="F4" s="13" t="s">
        <v>10</v>
      </c>
      <c r="G4" s="14"/>
      <c r="H4" s="14"/>
      <c r="I4" s="14"/>
      <c r="J4" s="14"/>
      <c r="K4" s="13" t="s">
        <v>13</v>
      </c>
      <c r="L4" s="14"/>
      <c r="M4" s="14"/>
      <c r="N4" s="15"/>
      <c r="O4" s="14" t="s">
        <v>14</v>
      </c>
      <c r="P4" s="14"/>
      <c r="Q4" s="14"/>
      <c r="R4" s="14"/>
      <c r="S4" s="15"/>
    </row>
    <row r="5" spans="8:8" ht="17.25" customHeight="1">
      <c r="A5" s="16" t="s">
        <v>195</v>
      </c>
      <c r="B5" s="17" t="s">
        <v>196</v>
      </c>
      <c r="C5" s="18"/>
      <c r="D5" s="19" t="s">
        <v>197</v>
      </c>
      <c r="E5" s="20"/>
      <c r="F5" s="16"/>
      <c r="G5" s="19" t="s">
        <v>11</v>
      </c>
      <c r="H5" s="21" t="s">
        <v>198</v>
      </c>
      <c r="I5" s="19" t="s">
        <v>12</v>
      </c>
      <c r="J5" s="21" t="s">
        <v>198</v>
      </c>
      <c r="K5" s="16" t="s">
        <v>11</v>
      </c>
      <c r="L5" s="22"/>
      <c r="M5" s="21" t="s">
        <v>12</v>
      </c>
      <c r="N5" s="22"/>
      <c r="O5" s="19"/>
      <c r="P5" s="19" t="s">
        <v>11</v>
      </c>
      <c r="Q5" s="19"/>
      <c r="R5" s="19" t="s">
        <v>12</v>
      </c>
      <c r="S5" s="23"/>
      <c r="W5" s="24"/>
    </row>
    <row r="6" spans="8:8" s="24" ht="17.25" customFormat="1" customHeight="1">
      <c r="A6" s="24" t="s">
        <v>15</v>
      </c>
      <c r="W6" s="24"/>
      <c r="X6" s="24"/>
      <c r="Y6" s="24"/>
    </row>
    <row r="7" spans="8:8" ht="16.5" customHeight="1">
      <c r="A7" s="25" t="s">
        <v>16</v>
      </c>
      <c r="B7" s="26" t="s">
        <v>17</v>
      </c>
      <c r="C7" s="27"/>
      <c r="D7" s="27"/>
      <c r="E7" s="27"/>
      <c r="F7" s="27"/>
      <c r="G7" s="28"/>
      <c r="H7" s="26" t="s">
        <v>23</v>
      </c>
      <c r="I7" s="27"/>
      <c r="J7" s="27"/>
      <c r="K7" s="27"/>
      <c r="L7" s="27"/>
      <c r="M7" s="28"/>
      <c r="N7" s="26" t="s">
        <v>24</v>
      </c>
      <c r="O7" s="27"/>
      <c r="P7" s="27"/>
      <c r="Q7" s="27"/>
      <c r="R7" s="27"/>
      <c r="S7" s="28"/>
      <c r="W7"/>
      <c r="X7"/>
      <c r="Y7"/>
    </row>
    <row r="8" spans="8:8" s="29" ht="16.5" customFormat="1" customHeight="1">
      <c r="A8" s="30"/>
      <c r="B8" s="31" t="s">
        <v>18</v>
      </c>
      <c r="C8" s="32"/>
      <c r="D8" s="31" t="s">
        <v>21</v>
      </c>
      <c r="E8" s="32"/>
      <c r="F8" s="31" t="s">
        <v>22</v>
      </c>
      <c r="G8" s="32"/>
      <c r="H8" s="31" t="s">
        <v>18</v>
      </c>
      <c r="I8" s="32"/>
      <c r="J8" s="31" t="s">
        <v>21</v>
      </c>
      <c r="K8" s="32"/>
      <c r="L8" s="31" t="s">
        <v>22</v>
      </c>
      <c r="M8" s="32"/>
      <c r="N8" s="31" t="s">
        <v>18</v>
      </c>
      <c r="O8" s="32"/>
      <c r="P8" s="31" t="s">
        <v>21</v>
      </c>
      <c r="Q8" s="32"/>
      <c r="R8" s="31" t="s">
        <v>22</v>
      </c>
      <c r="S8" s="32"/>
      <c r="U8" s="33"/>
      <c r="V8" s="33"/>
    </row>
    <row r="9" spans="8:8" s="29" ht="15.75" customFormat="1" customHeight="1">
      <c r="A9" s="34"/>
      <c r="B9" s="35" t="s">
        <v>19</v>
      </c>
      <c r="C9" s="35" t="s">
        <v>20</v>
      </c>
      <c r="D9" s="35" t="s">
        <v>19</v>
      </c>
      <c r="E9" s="35" t="s">
        <v>20</v>
      </c>
      <c r="F9" s="35" t="s">
        <v>19</v>
      </c>
      <c r="G9" s="35" t="s">
        <v>20</v>
      </c>
      <c r="H9" s="35" t="s">
        <v>19</v>
      </c>
      <c r="I9" s="35" t="s">
        <v>20</v>
      </c>
      <c r="J9" s="35" t="s">
        <v>19</v>
      </c>
      <c r="K9" s="35" t="s">
        <v>20</v>
      </c>
      <c r="L9" s="35" t="s">
        <v>19</v>
      </c>
      <c r="M9" s="35" t="s">
        <v>20</v>
      </c>
      <c r="N9" s="35" t="s">
        <v>19</v>
      </c>
      <c r="O9" s="35" t="s">
        <v>20</v>
      </c>
      <c r="P9" s="35" t="s">
        <v>19</v>
      </c>
      <c r="Q9" s="35" t="s">
        <v>20</v>
      </c>
      <c r="R9" s="35" t="s">
        <v>19</v>
      </c>
      <c r="S9" s="35" t="s">
        <v>20</v>
      </c>
      <c r="U9" s="33"/>
      <c r="V9" s="33"/>
    </row>
    <row r="10" spans="8:8" s="36" ht="20.1" customFormat="1" customHeight="1">
      <c r="A10" s="37" t="s">
        <v>27</v>
      </c>
      <c r="B10" s="38"/>
      <c r="C10" s="38"/>
      <c r="D10" s="39"/>
      <c r="E10" s="39"/>
      <c r="F10" s="39"/>
      <c r="G10" s="39"/>
      <c r="H10" s="38"/>
      <c r="I10" s="38"/>
      <c r="J10" s="39"/>
      <c r="K10" s="39"/>
      <c r="L10" s="39"/>
      <c r="M10" s="39"/>
      <c r="N10" s="38"/>
      <c r="O10" s="38"/>
      <c r="P10" s="39"/>
      <c r="Q10" s="39"/>
      <c r="R10" s="39"/>
      <c r="S10" s="39"/>
      <c r="U10" s="36"/>
      <c r="V10" s="40"/>
    </row>
    <row r="11" spans="8:8" s="36" ht="20.1" customFormat="1" customHeight="1">
      <c r="A11" s="37" t="s">
        <v>25</v>
      </c>
      <c r="B11" s="38"/>
      <c r="C11" s="38"/>
      <c r="D11" s="39"/>
      <c r="E11" s="39"/>
      <c r="F11" s="39"/>
      <c r="G11" s="39"/>
      <c r="H11" s="38"/>
      <c r="I11" s="38"/>
      <c r="J11" s="39"/>
      <c r="K11" s="39"/>
      <c r="L11" s="39"/>
      <c r="M11" s="39"/>
      <c r="N11" s="38"/>
      <c r="O11" s="38"/>
      <c r="P11" s="39"/>
      <c r="Q11" s="39"/>
      <c r="R11" s="39"/>
      <c r="S11" s="39"/>
      <c r="U11" s="36"/>
      <c r="V11" s="40"/>
    </row>
    <row r="12" spans="8:8" s="36" ht="20.1" customFormat="1" customHeight="1">
      <c r="A12" s="37" t="s">
        <v>28</v>
      </c>
      <c r="B12" s="38"/>
      <c r="C12" s="38"/>
      <c r="D12" s="39"/>
      <c r="E12" s="39"/>
      <c r="F12" s="39"/>
      <c r="G12" s="39"/>
      <c r="H12" s="38"/>
      <c r="I12" s="38"/>
      <c r="J12" s="39"/>
      <c r="K12" s="39"/>
      <c r="L12" s="39"/>
      <c r="M12" s="39"/>
      <c r="N12" s="38"/>
      <c r="O12" s="38"/>
      <c r="P12" s="39"/>
      <c r="Q12" s="39"/>
      <c r="R12" s="39"/>
      <c r="S12" s="39"/>
      <c r="U12" s="36"/>
      <c r="V12" s="40"/>
    </row>
    <row r="13" spans="8:8" s="36" ht="20.1" customFormat="1" customHeight="1">
      <c r="A13" s="37" t="s">
        <v>29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U13" s="36"/>
      <c r="V13" s="40"/>
      <c r="Y13" s="36"/>
    </row>
    <row r="14" spans="8:8" s="36" ht="20.1" customFormat="1" customHeight="1">
      <c r="A14" s="37" t="s">
        <v>30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U14" s="36"/>
      <c r="V14" s="40"/>
    </row>
    <row r="15" spans="8:8" s="36" ht="20.1" customFormat="1" customHeight="1">
      <c r="A15" s="37" t="s">
        <v>31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U15" s="36"/>
      <c r="V15" s="40"/>
    </row>
    <row r="16" spans="8:8" s="36" ht="20.1" customFormat="1" customHeight="1">
      <c r="A16" s="37" t="s">
        <v>32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U16" s="36"/>
      <c r="V16" s="40"/>
    </row>
    <row r="17" spans="8:8" s="36" ht="20.1" customFormat="1" customHeight="1">
      <c r="A17" s="37" t="s">
        <v>33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U17" s="36"/>
      <c r="V17" s="40"/>
    </row>
    <row r="18" spans="8:8" s="36" ht="20.1" customFormat="1" customHeight="1">
      <c r="A18" s="37" t="s">
        <v>34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U18" s="36"/>
      <c r="V18" s="40"/>
    </row>
    <row r="19" spans="8:8" s="36" ht="20.1" customFormat="1" customHeight="1">
      <c r="A19" s="37" t="s">
        <v>35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U19" s="36"/>
      <c r="V19" s="40"/>
    </row>
    <row r="20" spans="8:8" s="36" ht="20.1" customFormat="1" customHeight="1">
      <c r="A20" s="37" t="s">
        <v>36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U20" s="36"/>
      <c r="V20" s="40"/>
    </row>
    <row r="21" spans="8:8" s="36" ht="20.1" customFormat="1" customHeight="1">
      <c r="A21" s="37" t="s">
        <v>37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U21" s="36"/>
      <c r="V21" s="40"/>
    </row>
    <row r="22" spans="8:8" s="36" ht="20.1" customFormat="1" customHeight="1">
      <c r="A22" s="37" t="s">
        <v>38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U22" s="36"/>
      <c r="V22" s="40"/>
    </row>
    <row r="23" spans="8:8" s="36" ht="20.1" customFormat="1" customHeight="1">
      <c r="A23" s="37" t="s">
        <v>39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U23" s="36"/>
      <c r="V23" s="40"/>
    </row>
    <row r="24" spans="8:8" s="36" ht="20.1" customFormat="1" customHeight="1">
      <c r="A24" s="41" t="s">
        <v>40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U24" s="36"/>
      <c r="V24" s="40"/>
    </row>
    <row r="25" spans="8:8" s="36" ht="20.1" customFormat="1" customHeight="1">
      <c r="A25" s="41" t="s">
        <v>41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U25" s="36"/>
      <c r="V25" s="40"/>
    </row>
    <row r="26" spans="8:8" s="36" ht="20.1" customFormat="1" customHeight="1">
      <c r="A26" s="41" t="s">
        <v>26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U26" s="36"/>
      <c r="V26" s="40"/>
    </row>
    <row r="27" spans="8:8" s="36" ht="20.1" customFormat="1" customHeight="1">
      <c r="A27" s="37" t="s">
        <v>42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U27" s="36"/>
      <c r="V27" s="40"/>
    </row>
    <row r="28" spans="8:8" s="36" ht="20.1" customFormat="1" customHeight="1">
      <c r="A28" s="37" t="s">
        <v>43</v>
      </c>
      <c r="B28" s="39"/>
      <c r="C28" s="39"/>
      <c r="D28" s="38"/>
      <c r="E28" s="38"/>
      <c r="F28" s="38"/>
      <c r="G28" s="38"/>
      <c r="H28" s="39"/>
      <c r="I28" s="39"/>
      <c r="J28" s="38"/>
      <c r="K28" s="38"/>
      <c r="L28" s="38"/>
      <c r="M28" s="38"/>
      <c r="N28" s="39"/>
      <c r="O28" s="39"/>
      <c r="P28" s="38"/>
      <c r="Q28" s="38"/>
      <c r="R28" s="38"/>
      <c r="S28" s="38"/>
      <c r="U28" s="36"/>
      <c r="V28" s="40"/>
    </row>
    <row r="29" spans="8:8" s="36" ht="20.1" customFormat="1" customHeight="1">
      <c r="A29" s="37" t="s">
        <v>44</v>
      </c>
      <c r="B29" s="39"/>
      <c r="C29" s="39"/>
      <c r="D29" s="38"/>
      <c r="E29" s="38"/>
      <c r="F29" s="38"/>
      <c r="G29" s="38"/>
      <c r="H29" s="39"/>
      <c r="I29" s="39"/>
      <c r="J29" s="38"/>
      <c r="K29" s="38"/>
      <c r="L29" s="38"/>
      <c r="M29" s="38"/>
      <c r="N29" s="39"/>
      <c r="O29" s="39"/>
      <c r="P29" s="38"/>
      <c r="Q29" s="38"/>
      <c r="R29" s="38"/>
      <c r="S29" s="38"/>
      <c r="U29" s="36"/>
      <c r="V29" s="40"/>
    </row>
    <row r="30" spans="8:8" s="42" ht="20.1" customFormat="1" customHeight="1">
      <c r="V30" s="43"/>
    </row>
    <row r="31" spans="8:8" s="42" ht="20.1" customFormat="1" customHeight="1">
      <c r="V31" s="43"/>
    </row>
    <row r="32" spans="8:8" s="42" ht="20.1" customFormat="1" customHeight="1"/>
    <row r="33" spans="8:8" s="42" ht="20.1" customFormat="1" customHeight="1"/>
    <row r="34" spans="8:8" s="42" ht="20.1" customFormat="1" customHeight="1"/>
    <row r="35" spans="8:8" s="42" ht="20.1" customFormat="1" customHeight="1"/>
    <row r="36" spans="8:8" s="42" ht="20.1" customFormat="1" customHeight="1"/>
    <row r="37" spans="8:8" s="42" ht="20.1" customFormat="1" customHeight="1"/>
    <row r="38" spans="8:8" s="42" ht="20.1" customFormat="1" customHeight="1"/>
    <row r="39" spans="8:8" s="42" ht="20.1" customFormat="1" customHeight="1"/>
    <row r="40" spans="8:8" s="42" ht="20.1" customFormat="1" customHeight="1"/>
    <row r="41" spans="8:8" s="42" ht="20.1" customFormat="1" customHeight="1"/>
    <row r="42" spans="8:8" s="42" ht="20.1" customFormat="1" customHeight="1"/>
    <row r="43" spans="8:8" s="42" ht="20.1" customFormat="1" customHeight="1"/>
    <row r="44" spans="8:8" s="42" ht="20.1" customFormat="1" customHeight="1"/>
    <row r="45" spans="8:8" s="42" ht="20.1" customFormat="1" customHeight="1"/>
    <row r="46" spans="8:8" s="42" ht="20.1" customFormat="1" customHeight="1"/>
    <row r="47" spans="8:8" s="42" ht="20.1" customFormat="1" customHeight="1"/>
    <row r="48" spans="8:8" s="42" ht="20.1" customFormat="1" customHeight="1"/>
    <row r="49" spans="8:8" s="42" ht="20.1" customFormat="1" customHeight="1"/>
    <row r="50" spans="8:8" s="42" ht="20.1" customFormat="1" customHeight="1"/>
    <row r="51" spans="8:8" s="42" ht="20.1" customFormat="1" customHeight="1"/>
    <row r="52" spans="8:8" s="42" ht="20.1" customFormat="1" customHeight="1"/>
    <row r="53" spans="8:8" s="42" ht="20.1" customFormat="1" customHeight="1"/>
    <row r="54" spans="8:8" s="42" ht="20.1" customFormat="1" customHeight="1"/>
    <row r="55" spans="8:8" s="42" ht="20.1" customFormat="1" customHeight="1"/>
    <row r="56" spans="8:8" s="42" ht="20.1" customFormat="1" customHeight="1"/>
    <row r="57" spans="8:8" s="42" ht="20.1" customFormat="1" customHeight="1"/>
    <row r="58" spans="8:8" s="42" ht="20.1" customFormat="1" customHeight="1"/>
    <row r="59" spans="8:8" s="42" ht="20.1" customFormat="1" customHeight="1"/>
    <row r="60" spans="8:8" s="42" ht="20.1" customFormat="1" customHeight="1"/>
    <row r="61" spans="8:8" s="42" ht="20.1" customFormat="1" customHeight="1"/>
    <row r="62" spans="8:8" s="42" ht="20.1" customFormat="1" customHeight="1"/>
    <row r="63" spans="8:8" s="42" ht="20.1" customFormat="1" customHeight="1"/>
    <row r="64" spans="8:8" s="42" ht="20.1" customFormat="1" customHeight="1"/>
    <row r="65" spans="8:8" s="42" ht="20.1" customFormat="1" customHeight="1"/>
    <row r="66" spans="8:8" s="42" ht="20.1" customFormat="1" customHeight="1"/>
    <row r="67" spans="8:8" s="42" ht="20.1" customFormat="1" customHeight="1"/>
    <row r="68" spans="8:8" s="42" ht="20.1" customFormat="1" customHeight="1"/>
    <row r="69" spans="8:8" s="42" ht="20.1" customFormat="1" customHeight="1"/>
    <row r="70" spans="8:8" s="42" ht="20.1" customFormat="1" customHeight="1"/>
    <row r="71" spans="8:8" s="42" ht="20.1" customFormat="1" customHeight="1"/>
    <row r="72" spans="8:8" s="42" ht="20.1" customFormat="1" customHeight="1"/>
    <row r="73" spans="8:8" s="42" ht="20.1" customFormat="1" customHeight="1"/>
    <row r="74" spans="8:8" s="42" ht="20.1" customFormat="1" customHeight="1"/>
    <row r="75" spans="8:8" s="42" ht="20.1" customFormat="1" customHeight="1"/>
    <row r="76" spans="8:8" s="42" ht="20.1" customFormat="1" customHeight="1"/>
    <row r="77" spans="8:8" s="42" ht="20.1" customFormat="1" customHeight="1"/>
    <row r="78" spans="8:8" s="42" ht="20.1" customFormat="1" customHeight="1"/>
    <row r="79" spans="8:8" s="42" ht="20.1" customFormat="1" customHeight="1"/>
    <row r="80" spans="8:8" s="42" ht="20.1" customFormat="1" customHeight="1"/>
    <row r="81" spans="8:8" s="42" ht="20.1" customFormat="1" customHeight="1"/>
    <row r="82" spans="8:8" s="42" ht="20.1" customFormat="1" customHeight="1"/>
    <row r="83" spans="8:8" s="42" ht="20.1" customFormat="1" customHeight="1"/>
    <row r="84" spans="8:8" s="42" ht="20.1" customFormat="1" customHeight="1"/>
    <row r="85" spans="8:8" s="42" ht="20.1" customFormat="1" customHeight="1"/>
    <row r="86" spans="8:8" s="42" ht="20.1" customFormat="1" customHeight="1"/>
    <row r="87" spans="8:8" s="42" ht="20.1" customFormat="1" customHeight="1"/>
    <row r="88" spans="8:8" s="42" ht="20.1" customFormat="1" customHeight="1"/>
    <row r="89" spans="8:8" ht="20.1" customHeight="1"/>
    <row r="90" spans="8:8" ht="20.1" customHeight="1"/>
    <row r="91" spans="8:8" ht="20.1" customHeight="1"/>
    <row r="92" spans="8:8" ht="20.1" customHeight="1"/>
    <row r="93" spans="8:8" ht="20.1" customHeight="1"/>
    <row r="94" spans="8:8" ht="20.1" customHeight="1"/>
    <row r="95" spans="8:8" ht="20.1" customHeight="1"/>
    <row r="96" spans="8:8" ht="20.1" customHeight="1"/>
    <row r="97" spans="8:8" ht="20.1" customHeight="1"/>
    <row r="98" spans="8:8" ht="20.1" customHeight="1"/>
    <row r="99" spans="8:8" ht="20.1" customHeight="1"/>
    <row r="100" spans="8:8" ht="20.1" customHeight="1"/>
    <row r="101" spans="8:8" ht="20.1" customHeight="1"/>
    <row r="102" spans="8:8" ht="20.1" customHeight="1"/>
    <row r="103" spans="8:8" ht="20.1" customHeight="1"/>
    <row r="104" spans="8:8" ht="20.1" customHeight="1"/>
    <row r="105" spans="8:8" ht="20.1" customHeight="1"/>
    <row r="106" spans="8:8" ht="20.1" customHeight="1"/>
    <row r="107" spans="8:8" ht="20.1" customHeight="1"/>
    <row r="108" spans="8:8" ht="20.1" customHeight="1"/>
    <row r="109" spans="8:8" ht="20.1" customHeight="1"/>
    <row r="110" spans="8:8" ht="20.1" customHeight="1"/>
    <row r="111" spans="8:8" ht="20.1" customHeight="1"/>
    <row r="112" spans="8:8" ht="15.0" customHeight="1"/>
    <row r="122" spans="8:8" ht="15.0" customHeight="1"/>
    <row r="123" spans="8:8" ht="15.0" customHeight="1"/>
    <row r="134" spans="8:8" ht="15.0" customHeight="1"/>
    <row r="135" spans="8:8" ht="15.0" customHeight="1"/>
    <row r="136" spans="8:8" ht="15.0" customHeight="1"/>
    <row r="143" spans="8:8" ht="15.0" customHeight="1"/>
    <row r="144" spans="8:8" ht="15.0" customHeight="1"/>
    <row r="145" spans="8:8" ht="15.0" customHeight="1"/>
    <row r="146" spans="8:8" ht="17.25" customHeight="1"/>
    <row r="147" spans="8:8" ht="15.0" customHeight="1"/>
    <row r="148" spans="8:8" ht="15.75" customHeight="1"/>
    <row r="149" spans="8:8" ht="15.0" customHeight="1"/>
    <row r="150" spans="8:8" ht="15.0" customHeight="1"/>
    <row r="161" spans="8:8" ht="15.0" customHeight="1"/>
    <row r="162" spans="8:8" ht="15.0" customHeight="1"/>
    <row r="163" spans="8:8" ht="15.0" customHeight="1"/>
    <row r="164" spans="8:8" ht="15.0" customHeight="1"/>
    <row r="165" spans="8:8" ht="15.0" customHeight="1"/>
    <row r="166" spans="8:8" ht="15.0" customHeight="1"/>
    <row r="184" spans="8:8" ht="15.0" customHeight="1"/>
    <row r="185" spans="8:8" ht="15.0" customHeight="1"/>
    <row r="186" spans="8:8" ht="15.0" customHeight="1"/>
    <row r="203" spans="8:8" ht="15.0" customHeight="1"/>
    <row r="204" spans="8:8" ht="15.0" customHeight="1"/>
    <row r="205" spans="8:8" ht="15.0" customHeight="1"/>
    <row r="226" spans="8:8" ht="15.0" customHeight="1"/>
    <row r="227" spans="8:8" ht="15.0" customHeight="1"/>
    <row r="237" spans="8:8" ht="15.0" customHeight="1"/>
    <row r="238" spans="8:8" ht="15.0" customHeight="1"/>
    <row r="248" spans="8:8" ht="15.0" customHeight="1"/>
    <row r="249" spans="8:8" ht="15.0" customHeight="1"/>
    <row r="259" spans="8:8" ht="15.0" customHeight="1"/>
    <row r="260" spans="8:8" ht="15.0" customHeight="1"/>
    <row r="261" spans="8:8" ht="15.0" customHeight="1"/>
    <row r="272" spans="8:8" ht="15.0" customHeight="1"/>
    <row r="273" spans="8:8" ht="14.25" customHeight="1"/>
    <row r="282" spans="8:8" ht="15.0" customHeight="1"/>
    <row r="283" spans="8:8" ht="15.0" customHeight="1"/>
    <row r="284" spans="8:8" ht="15.0" customHeight="1"/>
    <row r="294" spans="8:8" ht="15.0" customHeight="1"/>
    <row r="295" spans="8:8" ht="14.25" customHeight="1"/>
    <row r="307" spans="8:8" ht="15.0" customHeight="1"/>
    <row r="308" spans="8:8" ht="15.0" customHeight="1"/>
    <row r="322" spans="8:8" ht="15.0" customHeight="1"/>
    <row r="323" spans="8:8" ht="15.0" customHeight="1"/>
    <row r="324" spans="8:8" ht="15.0" customHeight="1"/>
    <row r="331" spans="8:8" ht="17.25" customHeight="1"/>
    <row r="344" spans="8:8" ht="15.0" customHeight="1"/>
    <row r="345" spans="8:8" ht="16.5" customHeight="1"/>
    <row r="349" spans="8:8" ht="15.0" customHeight="1"/>
    <row r="350" spans="8:8" ht="15.0" customHeight="1"/>
    <row r="351" spans="8:8" ht="15.0" customHeight="1"/>
    <row r="353" spans="8:8" ht="16.5" customHeight="1"/>
    <row r="361" spans="8:8" ht="15.0" customHeight="1"/>
    <row r="372" spans="8:8" ht="15.0" customHeight="1"/>
    <row r="373" spans="8:8" ht="13.5" customHeight="1"/>
    <row r="381" spans="8:8" ht="15.0" customHeight="1"/>
    <row r="382" spans="8:8" ht="15.0" customHeight="1"/>
    <row r="383" spans="8:8" ht="15.0" customHeight="1"/>
    <row r="389" spans="8:8" ht="15.0" customHeight="1"/>
    <row r="390" spans="8:8" ht="15.0" customHeight="1"/>
    <row r="405" spans="8:8" ht="15.0" customHeight="1"/>
    <row r="406" spans="8:8" ht="15.0" customHeight="1"/>
    <row r="408" spans="8:8" ht="15.0" customHeight="1"/>
    <row r="409" spans="8:8" ht="15.0" customHeight="1"/>
  </sheetData>
  <mergeCells count="24">
    <mergeCell ref="V8:V9"/>
    <mergeCell ref="H7:M7"/>
    <mergeCell ref="B8:C8"/>
    <mergeCell ref="B3:C3"/>
    <mergeCell ref="O1:P1"/>
    <mergeCell ref="R3:S3"/>
    <mergeCell ref="A7:A9"/>
    <mergeCell ref="U8:U9"/>
    <mergeCell ref="P8:Q8"/>
    <mergeCell ref="N7:S7"/>
    <mergeCell ref="J8:K8"/>
    <mergeCell ref="R1:S1"/>
    <mergeCell ref="F3:G3"/>
    <mergeCell ref="C1:M1"/>
    <mergeCell ref="O3:P3"/>
    <mergeCell ref="L3:M3"/>
    <mergeCell ref="I3:J3"/>
    <mergeCell ref="B7:G7"/>
    <mergeCell ref="R8:S8"/>
    <mergeCell ref="F8:G8"/>
    <mergeCell ref="D8:E8"/>
    <mergeCell ref="L8:M8"/>
    <mergeCell ref="N8:O8"/>
    <mergeCell ref="H8:I8"/>
  </mergeCells>
  <pageMargins left="0.25" right="0.25" top="0.25" bottom="0.25" header="0.3" footer="0.3"/>
  <pageSetup paperSize="9" scale="90" orientation="landscape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W45"/>
  <sheetViews>
    <sheetView tabSelected="1" workbookViewId="0" topLeftCell="K3" zoomScale="90">
      <selection activeCell="M9" sqref="M9"/>
    </sheetView>
  </sheetViews>
  <sheetFormatPr defaultRowHeight="15.0" defaultColWidth="10"/>
  <cols>
    <col min="1" max="1" customWidth="1" width="15.855469" style="0"/>
    <col min="2" max="2" customWidth="1" width="20.285156" style="0"/>
    <col min="3" max="3" customWidth="1" width="21.0" style="0"/>
    <col min="4" max="4" customWidth="1" width="20.285156" style="0"/>
    <col min="5" max="6" customWidth="1" width="10.5703125" style="0"/>
    <col min="9" max="9" customWidth="1" width="17.710938" style="0"/>
    <col min="11" max="15" customWidth="1" width="10.7109375" style="0"/>
    <col min="17" max="20" customWidth="1" width="9.140625" style="0"/>
    <col min="21" max="21" customWidth="1" width="12.5703125" style="0"/>
    <col min="22" max="23" customWidth="1" width="9.140625" style="0"/>
  </cols>
  <sheetData>
    <row r="1" spans="8:8" s="1" ht="26.25" customFormat="1" customHeight="1">
      <c r="A1" s="6" t="s">
        <v>3</v>
      </c>
      <c r="B1" s="44" t="s">
        <v>118</v>
      </c>
      <c r="C1" s="8" t="s">
        <v>4</v>
      </c>
      <c r="D1" s="44" t="s">
        <v>119</v>
      </c>
      <c r="E1" s="8" t="s">
        <v>5</v>
      </c>
      <c r="F1" s="45">
        <f>Sheet1!I3</f>
        <v>0.0</v>
      </c>
      <c r="G1" s="45"/>
      <c r="H1" s="8" t="s">
        <v>7</v>
      </c>
      <c r="I1" s="46" t="str">
        <f>Sheet1!O3</f>
        <v>CMC Kabotar  Mandi</v>
      </c>
      <c r="J1" s="46"/>
      <c r="K1" s="8" t="s">
        <v>184</v>
      </c>
      <c r="L1" s="45">
        <f>Sheet1!O1</f>
        <v>0.0</v>
      </c>
      <c r="M1" s="45"/>
      <c r="N1" s="8" t="s">
        <v>2</v>
      </c>
      <c r="O1" s="47">
        <v>2025.0</v>
      </c>
      <c r="P1" s="48"/>
      <c r="Q1" s="11"/>
      <c r="R1" s="7"/>
      <c r="S1" s="12"/>
    </row>
    <row r="2" spans="8:8" ht="15.75">
      <c r="A2" s="24" t="s">
        <v>108</v>
      </c>
      <c r="H2" s="24" t="s">
        <v>109</v>
      </c>
    </row>
    <row r="3" spans="8:8" ht="34.5" customHeight="1">
      <c r="A3" s="49" t="s">
        <v>16</v>
      </c>
      <c r="B3" s="50" t="s">
        <v>115</v>
      </c>
      <c r="C3" s="50" t="s">
        <v>47</v>
      </c>
      <c r="D3" s="51" t="s">
        <v>48</v>
      </c>
      <c r="E3" s="51" t="s">
        <v>49</v>
      </c>
      <c r="F3" s="52"/>
      <c r="H3" s="53" t="s">
        <v>16</v>
      </c>
      <c r="I3" s="54"/>
      <c r="J3" s="55" t="s">
        <v>17</v>
      </c>
      <c r="K3" s="56"/>
      <c r="L3" s="55" t="s">
        <v>23</v>
      </c>
      <c r="M3" s="56"/>
      <c r="N3" s="55" t="s">
        <v>69</v>
      </c>
      <c r="O3" s="57"/>
    </row>
    <row r="4" spans="8:8" ht="20.1" customHeight="1">
      <c r="A4" s="58"/>
      <c r="B4" s="59"/>
      <c r="C4" s="59"/>
      <c r="D4" s="60"/>
      <c r="E4" s="60"/>
      <c r="F4" s="61"/>
      <c r="H4" s="62"/>
      <c r="I4" s="63"/>
      <c r="J4" s="64" t="s">
        <v>70</v>
      </c>
      <c r="K4" s="64" t="s">
        <v>71</v>
      </c>
      <c r="L4" s="64" t="s">
        <v>70</v>
      </c>
      <c r="M4" s="64" t="s">
        <v>71</v>
      </c>
      <c r="N4" s="64" t="s">
        <v>70</v>
      </c>
      <c r="O4" s="65" t="s">
        <v>71</v>
      </c>
    </row>
    <row r="5" spans="8:8" ht="20.1" customHeight="1">
      <c r="A5" s="58"/>
      <c r="B5" s="59"/>
      <c r="C5" s="59"/>
      <c r="D5" s="60"/>
      <c r="E5" s="60"/>
      <c r="F5" s="61"/>
      <c r="H5" s="62"/>
      <c r="I5" s="63"/>
      <c r="J5" s="66"/>
      <c r="K5" s="66"/>
      <c r="L5" s="66"/>
      <c r="M5" s="66"/>
      <c r="N5" s="66"/>
      <c r="O5" s="67"/>
    </row>
    <row r="6" spans="8:8" ht="20.1" customHeight="1">
      <c r="A6" s="58"/>
      <c r="B6" s="59"/>
      <c r="C6" s="59"/>
      <c r="D6" s="60"/>
      <c r="E6" s="60"/>
      <c r="F6" s="61"/>
      <c r="H6" s="68"/>
      <c r="I6" s="69"/>
      <c r="J6" s="70"/>
      <c r="K6" s="70"/>
      <c r="L6" s="70"/>
      <c r="M6" s="70"/>
      <c r="N6" s="70"/>
      <c r="O6" s="71"/>
      <c r="Q6" s="72" t="s">
        <v>63</v>
      </c>
      <c r="R6" s="72" t="s">
        <v>117</v>
      </c>
    </row>
    <row r="7" spans="8:8" ht="20.1" customHeight="1">
      <c r="A7" s="58"/>
      <c r="B7" s="73"/>
      <c r="C7" s="73"/>
      <c r="D7" s="60"/>
      <c r="E7" s="60"/>
      <c r="F7" s="61"/>
      <c r="H7" s="74" t="s">
        <v>72</v>
      </c>
      <c r="I7" s="75"/>
      <c r="J7" s="76"/>
      <c r="K7" s="76"/>
      <c r="L7" s="76"/>
      <c r="M7" s="76"/>
      <c r="N7" s="76"/>
      <c r="O7" s="77"/>
      <c r="Q7" s="72">
        <f>SUM(J7:O7)</f>
        <v>0.0</v>
      </c>
      <c r="R7" s="78">
        <f>SUM(Q7/41*100)</f>
        <v>0.0</v>
      </c>
    </row>
    <row r="8" spans="8:8" ht="20.1" customHeight="1">
      <c r="A8" s="79" t="s">
        <v>45</v>
      </c>
      <c r="B8" s="80"/>
      <c r="C8" s="80"/>
      <c r="D8" s="80"/>
      <c r="E8" s="81"/>
      <c r="F8" s="82"/>
      <c r="H8" s="74" t="s">
        <v>73</v>
      </c>
      <c r="I8" s="75"/>
      <c r="J8" s="76"/>
      <c r="K8" s="76"/>
      <c r="L8" s="76"/>
      <c r="M8" s="76"/>
      <c r="N8" s="76"/>
      <c r="O8" s="77"/>
      <c r="Q8" s="72">
        <f t="shared" si="0" ref="Q8:Q11">SUM(J8:O8)</f>
        <v>0.0</v>
      </c>
      <c r="R8" s="78">
        <f t="shared" si="1" ref="R8:R11">SUM(Q8/41*100)</f>
        <v>0.0</v>
      </c>
    </row>
    <row r="9" spans="8:8" ht="20.1" customHeight="1">
      <c r="A9" s="79" t="s">
        <v>25</v>
      </c>
      <c r="B9" s="80"/>
      <c r="C9" s="80"/>
      <c r="D9" s="80"/>
      <c r="E9" s="81"/>
      <c r="F9" s="82"/>
      <c r="H9" s="74" t="s">
        <v>74</v>
      </c>
      <c r="I9" s="75"/>
      <c r="J9" s="76"/>
      <c r="K9" s="76"/>
      <c r="L9" s="76"/>
      <c r="M9" s="76"/>
      <c r="N9" s="76"/>
      <c r="O9" s="77"/>
      <c r="Q9" s="72">
        <f t="shared" si="0"/>
        <v>0.0</v>
      </c>
      <c r="R9" s="78">
        <f t="shared" si="1"/>
        <v>0.0</v>
      </c>
    </row>
    <row r="10" spans="8:8" ht="20.1" customHeight="1">
      <c r="A10" s="79" t="s">
        <v>28</v>
      </c>
      <c r="B10" s="80"/>
      <c r="C10" s="80"/>
      <c r="D10" s="80"/>
      <c r="E10" s="81"/>
      <c r="F10" s="82"/>
      <c r="H10" s="74" t="s">
        <v>75</v>
      </c>
      <c r="I10" s="75"/>
      <c r="J10" s="76"/>
      <c r="K10" s="76"/>
      <c r="L10" s="76"/>
      <c r="M10" s="76"/>
      <c r="N10" s="76"/>
      <c r="O10" s="77"/>
      <c r="Q10" s="72">
        <f t="shared" si="0"/>
        <v>0.0</v>
      </c>
      <c r="R10" s="78">
        <f t="shared" si="1"/>
        <v>0.0</v>
      </c>
    </row>
    <row r="11" spans="8:8" ht="20.1" customHeight="1">
      <c r="A11" s="79" t="s">
        <v>29</v>
      </c>
      <c r="B11" s="80"/>
      <c r="C11" s="80"/>
      <c r="D11" s="80"/>
      <c r="E11" s="81"/>
      <c r="F11" s="82"/>
      <c r="H11" s="83" t="s">
        <v>76</v>
      </c>
      <c r="I11" s="84"/>
      <c r="J11" s="85"/>
      <c r="K11" s="85"/>
      <c r="L11" s="85"/>
      <c r="M11" s="85"/>
      <c r="N11" s="85"/>
      <c r="O11" s="86"/>
      <c r="Q11" s="72">
        <f t="shared" si="0"/>
        <v>0.0</v>
      </c>
      <c r="R11" s="78">
        <f t="shared" si="1"/>
        <v>0.0</v>
      </c>
    </row>
    <row r="12" spans="8:8" ht="20.1" customHeight="1">
      <c r="A12" s="79" t="s">
        <v>30</v>
      </c>
      <c r="B12" s="80"/>
      <c r="C12" s="80"/>
      <c r="D12" s="80"/>
      <c r="E12" s="81"/>
      <c r="F12" s="82"/>
      <c r="H12" s="24" t="s">
        <v>141</v>
      </c>
      <c r="R12" s="87"/>
    </row>
    <row r="13" spans="8:8" ht="20.1" customHeight="1">
      <c r="A13" s="79" t="s">
        <v>31</v>
      </c>
      <c r="B13" s="80"/>
      <c r="C13" s="80"/>
      <c r="D13" s="80"/>
      <c r="E13" s="81"/>
      <c r="F13" s="82"/>
      <c r="H13" s="53" t="s">
        <v>77</v>
      </c>
      <c r="I13" s="88"/>
      <c r="J13" s="54"/>
      <c r="K13" s="89" t="s">
        <v>112</v>
      </c>
      <c r="L13" s="90" t="s">
        <v>93</v>
      </c>
      <c r="M13" s="89" t="s">
        <v>111</v>
      </c>
      <c r="N13" s="89" t="s">
        <v>94</v>
      </c>
      <c r="O13" s="91" t="s">
        <v>110</v>
      </c>
      <c r="Q13" s="92" t="s">
        <v>142</v>
      </c>
      <c r="R13" s="92" t="s">
        <v>143</v>
      </c>
    </row>
    <row r="14" spans="8:8" ht="20.1" customHeight="1">
      <c r="A14" s="79" t="s">
        <v>32</v>
      </c>
      <c r="B14" s="80"/>
      <c r="C14" s="80"/>
      <c r="D14" s="80"/>
      <c r="E14" s="81"/>
      <c r="F14" s="82"/>
      <c r="H14" s="68"/>
      <c r="I14" s="93"/>
      <c r="J14" s="69"/>
      <c r="K14" s="70"/>
      <c r="L14" s="94"/>
      <c r="M14" s="70"/>
      <c r="N14" s="70"/>
      <c r="O14" s="71"/>
      <c r="Q14" s="92"/>
      <c r="R14" s="92"/>
      <c r="S14" t="s">
        <v>144</v>
      </c>
      <c r="U14" t="s">
        <v>142</v>
      </c>
      <c r="V14" t="s">
        <v>146</v>
      </c>
    </row>
    <row r="15" spans="8:8" ht="20.1" customHeight="1">
      <c r="A15" s="79" t="s">
        <v>33</v>
      </c>
      <c r="B15" s="80"/>
      <c r="C15" s="80"/>
      <c r="D15" s="80"/>
      <c r="E15" s="81"/>
      <c r="F15" s="82"/>
      <c r="H15" s="74" t="s">
        <v>78</v>
      </c>
      <c r="I15" s="95"/>
      <c r="J15" s="75"/>
      <c r="K15" s="96">
        <v>0.0</v>
      </c>
      <c r="L15" s="96">
        <v>0.0</v>
      </c>
      <c r="M15" s="97">
        <f>SUM(K15:L15)-SUM(Q15:R15)</f>
        <v>0.0</v>
      </c>
      <c r="N15" s="96" t="s">
        <v>106</v>
      </c>
      <c r="O15" s="98"/>
      <c r="Q15" s="42">
        <f>SUM(Sheet1!U10)</f>
        <v>0.0</v>
      </c>
      <c r="R15" s="99">
        <v>0.0</v>
      </c>
      <c r="S15" s="43" t="e">
        <f t="shared" si="2" ref="S15:S31">SUM(R15/U15*100)</f>
        <v>#DIV/0!</v>
      </c>
      <c r="T15" s="42"/>
      <c r="U15" s="42">
        <f>SUM(Q15:R15)</f>
        <v>0.0</v>
      </c>
      <c r="V15" s="42">
        <f>SUM(U15/1)</f>
        <v>0.0</v>
      </c>
    </row>
    <row r="16" spans="8:8" ht="20.1" customHeight="1">
      <c r="A16" s="79" t="s">
        <v>34</v>
      </c>
      <c r="B16" s="80"/>
      <c r="C16" s="80"/>
      <c r="D16" s="80"/>
      <c r="E16" s="81"/>
      <c r="F16" s="82"/>
      <c r="H16" s="74" t="s">
        <v>25</v>
      </c>
      <c r="I16" s="95"/>
      <c r="J16" s="75"/>
      <c r="K16" s="96">
        <v>40.0</v>
      </c>
      <c r="L16" s="96">
        <v>40.0</v>
      </c>
      <c r="M16" s="97">
        <f t="shared" si="3" ref="M16:M31">SUM(K16:L16)-SUM(Q16:R16)</f>
        <v>57.0</v>
      </c>
      <c r="N16" s="96" t="s">
        <v>106</v>
      </c>
      <c r="O16" s="98"/>
      <c r="Q16" s="42">
        <f>SUM(Sheet1!U11)</f>
        <v>0.0</v>
      </c>
      <c r="R16" s="99">
        <v>23.0</v>
      </c>
      <c r="S16" s="43">
        <f t="shared" si="2"/>
        <v>100.0</v>
      </c>
      <c r="T16" s="42"/>
      <c r="U16" s="42">
        <f t="shared" si="4" ref="U16:U30">SUM(Q16:R16)</f>
        <v>23.0</v>
      </c>
      <c r="V16" s="42">
        <f>SUM(U16/20)</f>
        <v>1.15</v>
      </c>
    </row>
    <row r="17" spans="8:8" ht="20.1" customHeight="1">
      <c r="A17" s="79" t="s">
        <v>35</v>
      </c>
      <c r="B17" s="80"/>
      <c r="C17" s="80"/>
      <c r="D17" s="80"/>
      <c r="E17" s="81"/>
      <c r="F17" s="82"/>
      <c r="H17" s="74" t="s">
        <v>79</v>
      </c>
      <c r="I17" s="95"/>
      <c r="J17" s="75"/>
      <c r="K17" s="96">
        <v>40.0</v>
      </c>
      <c r="L17" s="96">
        <v>140.0</v>
      </c>
      <c r="M17" s="97">
        <f t="shared" si="3"/>
        <v>161.0</v>
      </c>
      <c r="N17" s="96" t="s">
        <v>106</v>
      </c>
      <c r="O17" s="98"/>
      <c r="Q17" s="42">
        <f>SUM(Sheet1!U12:U15)</f>
        <v>0.0</v>
      </c>
      <c r="R17" s="99">
        <v>19.0</v>
      </c>
      <c r="S17" s="43">
        <f t="shared" si="2"/>
        <v>100.0</v>
      </c>
      <c r="T17" s="42"/>
      <c r="U17" s="42">
        <f t="shared" si="4"/>
        <v>19.0</v>
      </c>
      <c r="V17" s="42">
        <f>SUM(U17/20)</f>
        <v>0.95</v>
      </c>
    </row>
    <row r="18" spans="8:8" ht="20.1" customHeight="1">
      <c r="A18" s="79" t="s">
        <v>36</v>
      </c>
      <c r="B18" s="80"/>
      <c r="C18" s="80"/>
      <c r="D18" s="80"/>
      <c r="E18" s="81"/>
      <c r="F18" s="82"/>
      <c r="H18" s="74" t="s">
        <v>80</v>
      </c>
      <c r="I18" s="95"/>
      <c r="J18" s="75"/>
      <c r="K18" s="96">
        <v>30.0</v>
      </c>
      <c r="L18" s="96">
        <v>100.0</v>
      </c>
      <c r="M18" s="97">
        <f t="shared" si="3"/>
        <v>130.0</v>
      </c>
      <c r="N18" s="96" t="s">
        <v>106</v>
      </c>
      <c r="O18" s="98"/>
      <c r="Q18" s="42">
        <f>SUM(Sheet1!U16:U18)</f>
        <v>0.0</v>
      </c>
      <c r="R18" s="99"/>
      <c r="S18" s="43" t="e">
        <f t="shared" si="2"/>
        <v>#DIV/0!</v>
      </c>
      <c r="T18" s="42"/>
      <c r="U18" s="42">
        <f t="shared" si="4"/>
        <v>0.0</v>
      </c>
      <c r="V18" s="42">
        <f t="shared" si="5" ref="V18:V20">SUM(U18/1)</f>
        <v>0.0</v>
      </c>
    </row>
    <row r="19" spans="8:8" ht="20.1" customHeight="1">
      <c r="A19" s="79" t="s">
        <v>37</v>
      </c>
      <c r="B19" s="80"/>
      <c r="C19" s="80"/>
      <c r="D19" s="80"/>
      <c r="E19" s="81"/>
      <c r="F19" s="82"/>
      <c r="H19" s="74" t="s">
        <v>81</v>
      </c>
      <c r="I19" s="95"/>
      <c r="J19" s="75"/>
      <c r="K19" s="96">
        <v>32.0</v>
      </c>
      <c r="L19" s="96">
        <v>100.0</v>
      </c>
      <c r="M19" s="97">
        <f t="shared" si="3"/>
        <v>132.0</v>
      </c>
      <c r="N19" s="96" t="s">
        <v>106</v>
      </c>
      <c r="O19" s="98"/>
      <c r="Q19" s="42">
        <f>SUM(Sheet1!U19:U21)</f>
        <v>0.0</v>
      </c>
      <c r="R19" s="99">
        <v>0.0</v>
      </c>
      <c r="S19" s="43" t="e">
        <f t="shared" si="2"/>
        <v>#DIV/0!</v>
      </c>
      <c r="T19" s="42"/>
      <c r="U19" s="42">
        <f t="shared" si="4"/>
        <v>0.0</v>
      </c>
      <c r="V19" s="42">
        <f>SUM(U19/4)</f>
        <v>0.0</v>
      </c>
    </row>
    <row r="20" spans="8:8" ht="20.1" customHeight="1">
      <c r="A20" s="79" t="s">
        <v>46</v>
      </c>
      <c r="B20" s="80"/>
      <c r="C20" s="80"/>
      <c r="D20" s="80"/>
      <c r="E20" s="81"/>
      <c r="F20" s="82"/>
      <c r="H20" s="74" t="s">
        <v>82</v>
      </c>
      <c r="I20" s="95"/>
      <c r="J20" s="75"/>
      <c r="K20" s="96">
        <v>34.0</v>
      </c>
      <c r="L20" s="96">
        <v>100.0</v>
      </c>
      <c r="M20" s="97">
        <f t="shared" si="3"/>
        <v>134.0</v>
      </c>
      <c r="N20" s="96" t="s">
        <v>106</v>
      </c>
      <c r="O20" s="98"/>
      <c r="Q20" s="42">
        <f>SUM(Sheet1!U22:U23)</f>
        <v>0.0</v>
      </c>
      <c r="R20" s="99">
        <v>0.0</v>
      </c>
      <c r="S20" s="43" t="e">
        <f t="shared" si="2"/>
        <v>#DIV/0!</v>
      </c>
      <c r="T20" s="42"/>
      <c r="U20" s="42">
        <f t="shared" si="4"/>
        <v>0.0</v>
      </c>
      <c r="V20" s="42">
        <f t="shared" si="5"/>
        <v>0.0</v>
      </c>
    </row>
    <row r="21" spans="8:8" ht="20.1" customHeight="1">
      <c r="A21" s="79" t="s">
        <v>39</v>
      </c>
      <c r="B21" s="80"/>
      <c r="C21" s="80"/>
      <c r="D21" s="80"/>
      <c r="E21" s="81"/>
      <c r="F21" s="82"/>
      <c r="H21" s="74" t="s">
        <v>83</v>
      </c>
      <c r="I21" s="95"/>
      <c r="J21" s="75"/>
      <c r="K21" s="96">
        <v>30.0</v>
      </c>
      <c r="L21" s="96">
        <v>50.0</v>
      </c>
      <c r="M21" s="97">
        <f t="shared" si="3"/>
        <v>79.0</v>
      </c>
      <c r="N21" s="96" t="s">
        <v>106</v>
      </c>
      <c r="O21" s="98"/>
      <c r="Q21" s="42">
        <f>SUM(Sheet1!U24:U25)</f>
        <v>0.0</v>
      </c>
      <c r="R21" s="99">
        <v>1.0</v>
      </c>
      <c r="S21" s="43">
        <f t="shared" si="2"/>
        <v>100.0</v>
      </c>
      <c r="T21" s="42"/>
      <c r="U21" s="42">
        <f t="shared" si="4"/>
        <v>1.0</v>
      </c>
      <c r="V21" s="42">
        <f>SUM(U21/10)</f>
        <v>0.1</v>
      </c>
    </row>
    <row r="22" spans="8:8" ht="20.1" customHeight="1">
      <c r="A22" s="79" t="s">
        <v>40</v>
      </c>
      <c r="B22" s="80"/>
      <c r="C22" s="80"/>
      <c r="D22" s="80"/>
      <c r="E22" s="81"/>
      <c r="F22" s="82"/>
      <c r="H22" s="74" t="s">
        <v>26</v>
      </c>
      <c r="I22" s="95"/>
      <c r="J22" s="75"/>
      <c r="K22" s="96">
        <v>20.0</v>
      </c>
      <c r="L22" s="96">
        <v>50.0</v>
      </c>
      <c r="M22" s="97">
        <f t="shared" si="3"/>
        <v>70.0</v>
      </c>
      <c r="N22" s="96" t="s">
        <v>106</v>
      </c>
      <c r="O22" s="98"/>
      <c r="Q22" s="42">
        <f>SUM(Sheet1!U26)</f>
        <v>0.0</v>
      </c>
      <c r="R22" s="99">
        <v>0.0</v>
      </c>
      <c r="S22" s="43" t="e">
        <f t="shared" si="2"/>
        <v>#DIV/0!</v>
      </c>
      <c r="T22" s="42"/>
      <c r="U22" s="42">
        <f t="shared" si="4"/>
        <v>0.0</v>
      </c>
      <c r="V22" s="42">
        <f>SUM(U22/5)</f>
        <v>0.0</v>
      </c>
    </row>
    <row r="23" spans="8:8" ht="20.1" customHeight="1">
      <c r="A23" s="79" t="s">
        <v>41</v>
      </c>
      <c r="B23" s="80"/>
      <c r="C23" s="80"/>
      <c r="D23" s="80"/>
      <c r="E23" s="81"/>
      <c r="F23" s="82"/>
      <c r="H23" s="74" t="s">
        <v>84</v>
      </c>
      <c r="I23" s="95"/>
      <c r="J23" s="75"/>
      <c r="K23" s="96">
        <v>15.0</v>
      </c>
      <c r="L23" s="96">
        <v>80.0</v>
      </c>
      <c r="M23" s="97">
        <f t="shared" si="3"/>
        <v>84.0</v>
      </c>
      <c r="N23" s="96" t="s">
        <v>106</v>
      </c>
      <c r="O23" s="98"/>
      <c r="Q23" s="42">
        <f>SUM(Sheet1!U27:U28)</f>
        <v>0.0</v>
      </c>
      <c r="R23" s="99">
        <v>11.0</v>
      </c>
      <c r="S23" s="43">
        <f t="shared" si="2"/>
        <v>100.0</v>
      </c>
      <c r="T23" s="42"/>
      <c r="U23" s="42">
        <f t="shared" si="4"/>
        <v>11.0</v>
      </c>
      <c r="V23" s="42">
        <f>SUM(U23/10)</f>
        <v>1.1</v>
      </c>
    </row>
    <row r="24" spans="8:8" ht="20.1" customHeight="1">
      <c r="A24" s="79" t="s">
        <v>26</v>
      </c>
      <c r="B24" s="80"/>
      <c r="C24" s="80"/>
      <c r="D24" s="80"/>
      <c r="E24" s="81"/>
      <c r="F24" s="82"/>
      <c r="H24" s="74" t="s">
        <v>85</v>
      </c>
      <c r="I24" s="95"/>
      <c r="J24" s="75"/>
      <c r="K24" s="96">
        <v>20.0</v>
      </c>
      <c r="L24" s="96">
        <v>50.0</v>
      </c>
      <c r="M24" s="97">
        <f t="shared" si="3"/>
        <v>64.0</v>
      </c>
      <c r="N24" s="96" t="s">
        <v>106</v>
      </c>
      <c r="O24" s="98"/>
      <c r="Q24" s="42">
        <f>SUM(Sheet1!U29)</f>
        <v>0.0</v>
      </c>
      <c r="R24" s="99">
        <v>6.0</v>
      </c>
      <c r="S24" s="43">
        <f t="shared" si="2"/>
        <v>100.0</v>
      </c>
      <c r="T24" s="42"/>
      <c r="U24" s="42">
        <f t="shared" si="4"/>
        <v>6.0</v>
      </c>
      <c r="V24" s="42">
        <f>SUM(U24/10)</f>
        <v>0.6</v>
      </c>
    </row>
    <row r="25" spans="8:8" ht="20.1" customHeight="1">
      <c r="A25" s="79" t="s">
        <v>42</v>
      </c>
      <c r="B25" s="80"/>
      <c r="C25" s="80"/>
      <c r="D25" s="80"/>
      <c r="E25" s="81"/>
      <c r="F25" s="82"/>
      <c r="H25" s="74" t="s">
        <v>86</v>
      </c>
      <c r="I25" s="95"/>
      <c r="J25" s="75"/>
      <c r="K25" s="96">
        <v>20.0</v>
      </c>
      <c r="L25" s="96">
        <v>100.0</v>
      </c>
      <c r="M25" s="97">
        <f t="shared" si="3"/>
        <v>111.0</v>
      </c>
      <c r="N25" s="96" t="s">
        <v>106</v>
      </c>
      <c r="O25" s="98"/>
      <c r="Q25" s="42">
        <f>SUM(Q7:Q11)</f>
        <v>0.0</v>
      </c>
      <c r="R25" s="99">
        <v>9.0</v>
      </c>
      <c r="S25" s="43">
        <f t="shared" si="2"/>
        <v>100.0</v>
      </c>
      <c r="T25" s="42"/>
      <c r="U25" s="42">
        <f t="shared" si="4"/>
        <v>9.0</v>
      </c>
      <c r="V25" s="42">
        <f>SUM(U25/20)</f>
        <v>0.45</v>
      </c>
    </row>
    <row r="26" spans="8:8" ht="20.1" customHeight="1">
      <c r="A26" s="79" t="s">
        <v>43</v>
      </c>
      <c r="B26" s="80"/>
      <c r="C26" s="80"/>
      <c r="D26" s="80"/>
      <c r="E26" s="81"/>
      <c r="F26" s="82"/>
      <c r="H26" s="74" t="s">
        <v>88</v>
      </c>
      <c r="I26" s="95"/>
      <c r="J26" s="75"/>
      <c r="K26" s="96">
        <v>15.0</v>
      </c>
      <c r="L26" s="96">
        <v>50.0</v>
      </c>
      <c r="M26" s="100">
        <f t="shared" si="3"/>
        <v>62.0</v>
      </c>
      <c r="N26" s="96" t="s">
        <v>106</v>
      </c>
      <c r="O26" s="98"/>
      <c r="Q26" s="42">
        <f>SUM(Q16)</f>
        <v>0.0</v>
      </c>
      <c r="R26" s="99">
        <v>3.0</v>
      </c>
      <c r="S26" s="43">
        <f t="shared" si="2"/>
        <v>100.0</v>
      </c>
      <c r="T26" s="42"/>
      <c r="U26" s="42">
        <f t="shared" si="4"/>
        <v>3.0</v>
      </c>
    </row>
    <row r="27" spans="8:8" ht="20.1" customHeight="1">
      <c r="A27" s="101" t="s">
        <v>44</v>
      </c>
      <c r="B27" s="102"/>
      <c r="C27" s="102"/>
      <c r="D27" s="102"/>
      <c r="E27" s="81"/>
      <c r="F27" s="82"/>
      <c r="H27" s="74" t="s">
        <v>87</v>
      </c>
      <c r="I27" s="95"/>
      <c r="J27" s="75"/>
      <c r="K27" s="96">
        <v>210.0</v>
      </c>
      <c r="L27" s="96">
        <v>500.0</v>
      </c>
      <c r="M27" s="100">
        <f t="shared" si="3"/>
        <v>696.0</v>
      </c>
      <c r="N27" s="96" t="s">
        <v>106</v>
      </c>
      <c r="O27" s="98"/>
      <c r="Q27" s="42">
        <f>SUM(Q18:Q19,Q21:Q25)</f>
        <v>0.0</v>
      </c>
      <c r="R27" s="99">
        <v>14.0</v>
      </c>
      <c r="S27" s="43">
        <f t="shared" si="2"/>
        <v>100.0</v>
      </c>
      <c r="T27" s="42"/>
      <c r="U27" s="42">
        <f t="shared" si="4"/>
        <v>14.0</v>
      </c>
    </row>
    <row r="28" spans="8:8" ht="20.1" customHeight="1">
      <c r="A28" s="103" t="s">
        <v>50</v>
      </c>
      <c r="H28" s="104" t="s">
        <v>91</v>
      </c>
      <c r="I28" s="105"/>
      <c r="J28" s="106"/>
      <c r="K28" s="96">
        <v>2.0</v>
      </c>
      <c r="L28" s="96">
        <v>3.0</v>
      </c>
      <c r="M28" s="100">
        <f t="shared" si="3"/>
        <v>3.85</v>
      </c>
      <c r="N28" s="96" t="s">
        <v>106</v>
      </c>
      <c r="O28" s="98"/>
      <c r="Q28" s="43">
        <f>SUM(SUM(Q16,R16)/20)</f>
        <v>1.15</v>
      </c>
      <c r="R28" s="99">
        <v>0.0</v>
      </c>
      <c r="S28" s="43">
        <f t="shared" si="2"/>
        <v>0.0</v>
      </c>
      <c r="T28" s="42"/>
      <c r="U28" s="42">
        <f t="shared" si="4"/>
        <v>1.15</v>
      </c>
    </row>
    <row r="29" spans="8:8" ht="20.1" customHeight="1">
      <c r="A29" s="107" t="s">
        <v>51</v>
      </c>
      <c r="B29" s="108"/>
      <c r="C29" s="109" t="s">
        <v>52</v>
      </c>
      <c r="D29" s="109" t="s">
        <v>53</v>
      </c>
      <c r="E29" s="110" t="s">
        <v>67</v>
      </c>
      <c r="F29" s="111"/>
      <c r="H29" s="104" t="s">
        <v>92</v>
      </c>
      <c r="I29" s="105"/>
      <c r="J29" s="106"/>
      <c r="K29" s="96">
        <v>1.0</v>
      </c>
      <c r="L29" s="96">
        <v>15.0</v>
      </c>
      <c r="M29" s="100">
        <f t="shared" si="3"/>
        <v>16.0</v>
      </c>
      <c r="N29" s="96" t="s">
        <v>106</v>
      </c>
      <c r="O29" s="98"/>
      <c r="Q29" s="43">
        <f>ROUNDUP(Q23/10,0)</f>
        <v>0.0</v>
      </c>
      <c r="R29" s="99">
        <v>0.0</v>
      </c>
      <c r="S29" s="43" t="e">
        <f t="shared" si="2"/>
        <v>#DIV/0!</v>
      </c>
      <c r="T29" s="42"/>
      <c r="U29" s="42">
        <f t="shared" si="4"/>
        <v>0.0</v>
      </c>
    </row>
    <row r="30" spans="8:8" ht="20.1" customHeight="1">
      <c r="A30" s="112" t="s">
        <v>54</v>
      </c>
      <c r="B30" s="113"/>
      <c r="C30" s="114">
        <f>ROUNDUP(SUM(Q26:Q29)/100,0)</f>
        <v>1.0</v>
      </c>
      <c r="D30" s="114">
        <f>C30</f>
        <v>1.0</v>
      </c>
      <c r="E30" s="115" t="s">
        <v>145</v>
      </c>
      <c r="F30" s="116"/>
      <c r="H30" s="74" t="s">
        <v>89</v>
      </c>
      <c r="I30" s="95"/>
      <c r="J30" s="75"/>
      <c r="K30" s="96">
        <v>21.0</v>
      </c>
      <c r="L30" s="96">
        <v>40.0</v>
      </c>
      <c r="M30" s="100">
        <f t="shared" si="3"/>
        <v>59.0</v>
      </c>
      <c r="N30" s="96" t="s">
        <v>106</v>
      </c>
      <c r="O30" s="98"/>
      <c r="Q30" s="42">
        <f>SUM(Q16)</f>
        <v>0.0</v>
      </c>
      <c r="R30" s="99">
        <v>2.0</v>
      </c>
      <c r="S30" s="43">
        <f t="shared" si="2"/>
        <v>100.0</v>
      </c>
      <c r="T30" s="42"/>
      <c r="U30" s="42">
        <f t="shared" si="4"/>
        <v>2.0</v>
      </c>
    </row>
    <row r="31" spans="8:8" ht="20.1" customHeight="1">
      <c r="A31" s="112" t="s">
        <v>55</v>
      </c>
      <c r="B31" s="113"/>
      <c r="C31" s="117">
        <f>SUM(V15:V25)</f>
        <v>4.35</v>
      </c>
      <c r="D31" s="117">
        <f>C31</f>
        <v>4.35</v>
      </c>
      <c r="E31" s="115" t="s">
        <v>145</v>
      </c>
      <c r="F31" s="116"/>
      <c r="H31" s="83" t="s">
        <v>90</v>
      </c>
      <c r="I31" s="118"/>
      <c r="J31" s="84"/>
      <c r="K31" s="119">
        <v>11.0</v>
      </c>
      <c r="L31" s="119">
        <v>40.0</v>
      </c>
      <c r="M31" s="120">
        <f t="shared" si="3"/>
        <v>45.0</v>
      </c>
      <c r="N31" s="119" t="s">
        <v>106</v>
      </c>
      <c r="O31" s="121"/>
      <c r="Q31" s="42">
        <f>SUM(Q7)</f>
        <v>0.0</v>
      </c>
      <c r="R31" s="99">
        <v>6.0</v>
      </c>
      <c r="S31" s="43">
        <f t="shared" si="2"/>
        <v>100.0</v>
      </c>
      <c r="T31" s="42"/>
      <c r="U31" s="42">
        <f>SUM(Q31:R31)</f>
        <v>6.0</v>
      </c>
    </row>
    <row r="32" spans="8:8" ht="20.1" customHeight="1">
      <c r="A32" s="122" t="s">
        <v>56</v>
      </c>
      <c r="B32" s="123"/>
      <c r="C32" s="124">
        <v>0.0</v>
      </c>
      <c r="D32" s="124">
        <v>0.0</v>
      </c>
      <c r="E32" s="125"/>
      <c r="F32" s="126"/>
      <c r="H32" s="24" t="s">
        <v>95</v>
      </c>
      <c r="K32" s="127"/>
      <c r="M32" s="24" t="s">
        <v>99</v>
      </c>
      <c r="Q32" s="42"/>
      <c r="R32" s="42"/>
      <c r="S32" s="42"/>
      <c r="T32" s="42"/>
      <c r="U32" s="42"/>
    </row>
    <row r="33" spans="8:8" ht="20.1" customHeight="1">
      <c r="B33" s="128" t="s">
        <v>68</v>
      </c>
      <c r="C33" t="s">
        <v>57</v>
      </c>
      <c r="H33" s="129" t="s">
        <v>96</v>
      </c>
      <c r="I33" s="130"/>
      <c r="J33" s="131"/>
      <c r="K33" s="132">
        <v>14.0</v>
      </c>
      <c r="M33" s="133" t="s">
        <v>100</v>
      </c>
      <c r="N33" s="134" t="s">
        <v>101</v>
      </c>
      <c r="O33" s="135" t="s">
        <v>63</v>
      </c>
    </row>
    <row r="34" spans="8:8" ht="20.1" customHeight="1">
      <c r="H34" s="136" t="s">
        <v>97</v>
      </c>
      <c r="I34" s="137"/>
      <c r="J34" s="138"/>
      <c r="K34" s="139">
        <v>0.0</v>
      </c>
      <c r="M34" s="140"/>
      <c r="N34" s="115"/>
      <c r="O34" s="116"/>
    </row>
    <row r="35" spans="8:8" ht="20.1" customHeight="1">
      <c r="A35" s="24" t="s">
        <v>58</v>
      </c>
      <c r="H35" s="136" t="s">
        <v>98</v>
      </c>
      <c r="I35" s="137"/>
      <c r="J35" s="138"/>
      <c r="K35" s="139">
        <v>3.0</v>
      </c>
      <c r="M35" s="141">
        <f>SUM(Sheet1!B12,Sheet1!H12)</f>
        <v>0.0</v>
      </c>
      <c r="N35" s="142">
        <f>SUM(Sheet1!C12,Sheet1!I12)</f>
        <v>0.0</v>
      </c>
      <c r="O35" s="143">
        <f>SUM(M35:N36)</f>
        <v>0.0</v>
      </c>
    </row>
    <row r="36" spans="8:8" ht="20.1" customHeight="1">
      <c r="A36" s="49" t="s">
        <v>59</v>
      </c>
      <c r="B36" s="144"/>
      <c r="C36" s="144"/>
      <c r="D36" s="144" t="s">
        <v>60</v>
      </c>
      <c r="E36" s="144"/>
      <c r="F36" s="145"/>
      <c r="H36" s="146" t="s">
        <v>63</v>
      </c>
      <c r="I36" s="147"/>
      <c r="J36" s="148"/>
      <c r="K36" s="149">
        <f>SUM(K33:K35)</f>
        <v>17.0</v>
      </c>
      <c r="M36" s="150"/>
      <c r="N36" s="151"/>
      <c r="O36" s="152"/>
    </row>
    <row r="37" spans="8:8" ht="20.1" customHeight="1">
      <c r="A37" s="58"/>
      <c r="B37" s="153"/>
      <c r="C37" s="153"/>
      <c r="D37" s="153"/>
      <c r="E37" s="153"/>
      <c r="F37" s="154"/>
      <c r="H37" s="24" t="s">
        <v>102</v>
      </c>
    </row>
    <row r="38" spans="8:8" ht="20.1" customHeight="1">
      <c r="A38" s="155" t="s">
        <v>61</v>
      </c>
      <c r="B38" s="25" t="s">
        <v>62</v>
      </c>
      <c r="C38" s="25" t="s">
        <v>63</v>
      </c>
      <c r="D38" s="142" t="s">
        <v>64</v>
      </c>
      <c r="E38" s="156" t="s">
        <v>65</v>
      </c>
      <c r="F38" s="143" t="s">
        <v>63</v>
      </c>
      <c r="H38" s="157" t="s">
        <v>93</v>
      </c>
      <c r="I38" s="158"/>
      <c r="J38" s="159"/>
      <c r="K38" s="160" t="s">
        <v>105</v>
      </c>
      <c r="L38" s="160" t="s">
        <v>106</v>
      </c>
      <c r="M38" s="161" t="s">
        <v>107</v>
      </c>
      <c r="N38" s="162"/>
      <c r="O38" s="132">
        <v>25.0</v>
      </c>
    </row>
    <row r="39" spans="8:8" ht="20.1" customHeight="1">
      <c r="A39" s="163"/>
      <c r="B39" s="34"/>
      <c r="C39" s="34"/>
      <c r="D39" s="142"/>
      <c r="E39" s="156"/>
      <c r="F39" s="143"/>
      <c r="H39" s="164" t="s">
        <v>104</v>
      </c>
      <c r="I39" s="165"/>
      <c r="J39" s="165"/>
      <c r="K39" s="165"/>
      <c r="L39" s="165"/>
      <c r="M39" s="165"/>
      <c r="N39" s="165"/>
      <c r="O39" s="166"/>
    </row>
    <row r="40" spans="8:8" ht="20.1" customHeight="1">
      <c r="A40" s="167">
        <f>SUM(B9:F9)</f>
        <v>0.0</v>
      </c>
      <c r="B40" s="124">
        <v>0.0</v>
      </c>
      <c r="C40" s="124">
        <f>SUM(A40:B40)</f>
        <v>0.0</v>
      </c>
      <c r="D40" s="124">
        <f>A40</f>
        <v>0.0</v>
      </c>
      <c r="E40" s="124">
        <f t="shared" si="6" ref="E40:F40">B40</f>
        <v>0.0</v>
      </c>
      <c r="F40" s="124">
        <f t="shared" si="6"/>
        <v>0.0</v>
      </c>
      <c r="H40" s="168"/>
      <c r="I40" s="169"/>
      <c r="J40" s="169"/>
      <c r="K40" s="169"/>
      <c r="L40" s="169"/>
      <c r="M40" s="169"/>
      <c r="N40" s="169"/>
      <c r="O40" s="170"/>
    </row>
    <row r="41" spans="8:8" ht="20.1" customHeight="1"/>
    <row r="42" spans="8:8" ht="20.1" customHeight="1">
      <c r="A42" s="171" t="s">
        <v>66</v>
      </c>
      <c r="B42" s="172"/>
      <c r="C42" s="172"/>
      <c r="D42" s="172"/>
      <c r="E42" s="172"/>
      <c r="F42" s="173"/>
      <c r="H42" s="171" t="s">
        <v>192</v>
      </c>
      <c r="I42" s="172"/>
      <c r="J42" s="172"/>
      <c r="K42" s="172"/>
      <c r="L42" s="172"/>
      <c r="M42" s="174"/>
      <c r="N42" s="174"/>
      <c r="O42" s="175"/>
    </row>
    <row r="43" spans="8:8" ht="20.1" customHeight="1">
      <c r="A43" s="176" t="s">
        <v>103</v>
      </c>
      <c r="B43" s="177"/>
      <c r="C43" s="177"/>
      <c r="D43" s="177"/>
      <c r="E43" s="177"/>
      <c r="F43" s="178"/>
      <c r="H43" s="176" t="s">
        <v>114</v>
      </c>
      <c r="I43" s="177"/>
      <c r="J43" s="177"/>
      <c r="K43" s="177"/>
      <c r="L43" s="177"/>
      <c r="O43" s="179"/>
    </row>
    <row r="44" spans="8:8" ht="20.1" customHeight="1">
      <c r="A44" s="180"/>
      <c r="B44" s="181"/>
      <c r="C44" s="181"/>
      <c r="D44" s="181"/>
      <c r="E44" s="181"/>
      <c r="F44" s="182"/>
      <c r="H44" s="180"/>
      <c r="I44" s="181"/>
      <c r="J44" s="181"/>
      <c r="K44" s="181"/>
      <c r="L44" s="181"/>
      <c r="M44" s="183"/>
      <c r="N44" s="183"/>
      <c r="O44" s="184"/>
    </row>
    <row r="45" spans="8:8" ht="15.75">
      <c r="A45" s="185"/>
      <c r="B45" s="185" t="s">
        <v>113</v>
      </c>
    </row>
  </sheetData>
  <mergeCells count="96">
    <mergeCell ref="R1:S1"/>
    <mergeCell ref="L1:M1"/>
    <mergeCell ref="E17:F17"/>
    <mergeCell ref="D38:D39"/>
    <mergeCell ref="H21:J21"/>
    <mergeCell ref="A36:C37"/>
    <mergeCell ref="E23:F23"/>
    <mergeCell ref="A3:A7"/>
    <mergeCell ref="B3:B7"/>
    <mergeCell ref="C3:C7"/>
    <mergeCell ref="H34:J34"/>
    <mergeCell ref="H13:J14"/>
    <mergeCell ref="H3:I6"/>
    <mergeCell ref="J3:K3"/>
    <mergeCell ref="J4:J6"/>
    <mergeCell ref="K4:K6"/>
    <mergeCell ref="L4:L6"/>
    <mergeCell ref="H7:I7"/>
    <mergeCell ref="H38:J38"/>
    <mergeCell ref="H23:J23"/>
    <mergeCell ref="E38:E39"/>
    <mergeCell ref="A42:E42"/>
    <mergeCell ref="C38:C39"/>
    <mergeCell ref="B38:B39"/>
    <mergeCell ref="A38:A39"/>
    <mergeCell ref="I1:J1"/>
    <mergeCell ref="H19:J19"/>
    <mergeCell ref="E9:F9"/>
    <mergeCell ref="H16:J16"/>
    <mergeCell ref="H15:J15"/>
    <mergeCell ref="E8:F8"/>
    <mergeCell ref="H17:J17"/>
    <mergeCell ref="H18:J18"/>
    <mergeCell ref="E22:F22"/>
    <mergeCell ref="M38:N38"/>
    <mergeCell ref="O35:O36"/>
    <mergeCell ref="N33:N34"/>
    <mergeCell ref="N35:N36"/>
    <mergeCell ref="O33:O34"/>
    <mergeCell ref="E29:F29"/>
    <mergeCell ref="E13:F13"/>
    <mergeCell ref="E20:F20"/>
    <mergeCell ref="E18:F18"/>
    <mergeCell ref="E15:F15"/>
    <mergeCell ref="H42:L42"/>
    <mergeCell ref="E31:F31"/>
    <mergeCell ref="E12:F12"/>
    <mergeCell ref="E14:F14"/>
    <mergeCell ref="E25:F25"/>
    <mergeCell ref="E27:F27"/>
    <mergeCell ref="E30:F30"/>
    <mergeCell ref="M35:M36"/>
    <mergeCell ref="H22:J22"/>
    <mergeCell ref="E11:F11"/>
    <mergeCell ref="E32:F32"/>
    <mergeCell ref="M33:M34"/>
    <mergeCell ref="E10:F10"/>
    <mergeCell ref="E26:F26"/>
    <mergeCell ref="E19:F19"/>
    <mergeCell ref="E16:F16"/>
    <mergeCell ref="O13:O14"/>
    <mergeCell ref="N13:N14"/>
    <mergeCell ref="M13:M14"/>
    <mergeCell ref="L13:L14"/>
    <mergeCell ref="H39:O40"/>
    <mergeCell ref="H20:J20"/>
    <mergeCell ref="F38:F39"/>
    <mergeCell ref="E24:F24"/>
    <mergeCell ref="K13:K14"/>
    <mergeCell ref="E3:F7"/>
    <mergeCell ref="H30:J30"/>
    <mergeCell ref="O4:O6"/>
    <mergeCell ref="D36:F37"/>
    <mergeCell ref="F1:G1"/>
    <mergeCell ref="H31:J31"/>
    <mergeCell ref="D3:D7"/>
    <mergeCell ref="H29:J29"/>
    <mergeCell ref="H9:I9"/>
    <mergeCell ref="H33:J33"/>
    <mergeCell ref="L3:M3"/>
    <mergeCell ref="M4:M6"/>
    <mergeCell ref="H36:J36"/>
    <mergeCell ref="H10:I10"/>
    <mergeCell ref="E21:F21"/>
    <mergeCell ref="H35:J35"/>
    <mergeCell ref="H8:I8"/>
    <mergeCell ref="N3:O3"/>
    <mergeCell ref="H27:J27"/>
    <mergeCell ref="H11:I11"/>
    <mergeCell ref="H25:J25"/>
    <mergeCell ref="H24:J24"/>
    <mergeCell ref="H26:J26"/>
    <mergeCell ref="R13:R14"/>
    <mergeCell ref="H28:J28"/>
    <mergeCell ref="N4:N6"/>
    <mergeCell ref="Q13:Q14"/>
  </mergeCells>
  <pageMargins left="0.25" right="0.25" top="0.25" bottom="0.25" header="0.3" footer="0.3"/>
  <pageSetup paperSize="9" scale="65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dimension ref="A1:AC34"/>
  <sheetViews>
    <sheetView workbookViewId="0" zoomScale="90">
      <selection activeCell="U3" sqref="U3"/>
    </sheetView>
  </sheetViews>
  <sheetFormatPr defaultRowHeight="12.75" defaultColWidth="10"/>
  <cols>
    <col min="1" max="1" customWidth="0" width="9.140625" style="186"/>
    <col min="2" max="2" customWidth="1" width="6.8554688" style="186"/>
    <col min="3" max="3" customWidth="1" width="5.0" style="186"/>
    <col min="4" max="4" customWidth="1" width="6.8554688" style="186"/>
    <col min="5" max="5" customWidth="1" width="3.140625" style="186"/>
    <col min="6" max="6" customWidth="1" width="3.4257812" style="186"/>
    <col min="7" max="7" customWidth="1" width="2.5703125" style="186"/>
    <col min="8" max="8" customWidth="1" width="6.4257812" style="186"/>
    <col min="9" max="9" customWidth="1" width="5.4257812" style="186"/>
    <col min="10" max="10" customWidth="1" width="10.5703125" style="186"/>
    <col min="11" max="11" customWidth="1" width="5.8554688" style="186"/>
    <col min="12" max="12" customWidth="1" width="3.5703125" style="186"/>
    <col min="13" max="13" customWidth="1" width="12.0" style="186"/>
    <col min="14" max="14" customWidth="1" width="4.5703125" style="186"/>
    <col min="15" max="16" customWidth="1" width="3.4257812" style="186"/>
    <col min="17" max="17" customWidth="1" width="8.5703125" style="186"/>
    <col min="18" max="18" hidden="1" customWidth="1" width="2.0" style="186"/>
    <col min="19" max="19" customWidth="1" width="11.425781" style="186"/>
    <col min="20" max="20" customWidth="1" width="3.8554688" style="186"/>
    <col min="21" max="21" customWidth="1" width="2.4257812" style="186"/>
    <col min="22" max="22" hidden="1" customWidth="1" width="0.42578125" style="186"/>
    <col min="23" max="23" customWidth="1" width="10.5703125" style="186"/>
    <col min="24" max="27" customWidth="0" width="9.140625" style="186"/>
    <col min="28" max="28" customWidth="1" width="12.425781" style="186"/>
    <col min="29" max="16384" customWidth="0" width="9.140625" style="186"/>
  </cols>
  <sheetData>
    <row r="1" spans="8:8" ht="5.25" customHeight="1">
      <c r="A1" s="187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9"/>
    </row>
    <row r="2" spans="8:8" ht="22.5" customHeight="1">
      <c r="A2" s="190" t="s">
        <v>165</v>
      </c>
      <c r="B2" s="191"/>
      <c r="C2" s="192">
        <f>Sheet1!I3</f>
        <v>0.0</v>
      </c>
      <c r="D2" s="193"/>
      <c r="E2" s="193"/>
      <c r="F2" s="191"/>
      <c r="G2" s="191" t="s">
        <v>166</v>
      </c>
      <c r="H2" s="191"/>
      <c r="I2" s="191"/>
      <c r="J2" s="191"/>
      <c r="K2" s="194"/>
      <c r="L2" s="194"/>
      <c r="M2" s="194" t="s">
        <v>199</v>
      </c>
      <c r="N2" s="194"/>
      <c r="O2" s="194"/>
      <c r="P2" s="194"/>
      <c r="Q2" s="194"/>
      <c r="R2" s="194"/>
      <c r="S2" s="191" t="s">
        <v>167</v>
      </c>
      <c r="U2" s="195">
        <v>45839.0</v>
      </c>
      <c r="V2" s="195"/>
      <c r="W2" s="196"/>
    </row>
    <row r="3" spans="8:8" ht="14.25" customHeight="1">
      <c r="A3" s="190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7"/>
    </row>
    <row r="4" spans="8:8" ht="15.0">
      <c r="A4" s="190"/>
      <c r="B4" s="191" t="s">
        <v>168</v>
      </c>
      <c r="C4" s="191"/>
      <c r="D4" s="191"/>
      <c r="E4" s="198" t="str">
        <f>Sheet1!O3</f>
        <v>CMC Kabotar  Mandi</v>
      </c>
      <c r="F4" s="194"/>
      <c r="G4" s="194"/>
      <c r="H4" s="194"/>
      <c r="I4" s="191"/>
      <c r="J4" s="191" t="s">
        <v>169</v>
      </c>
      <c r="K4" s="199" t="s">
        <v>170</v>
      </c>
      <c r="L4" s="200"/>
      <c r="M4" s="200"/>
      <c r="N4" s="191"/>
      <c r="O4" s="191" t="s">
        <v>171</v>
      </c>
      <c r="P4" s="191"/>
      <c r="Q4" s="194"/>
      <c r="R4" s="194" t="s">
        <v>118</v>
      </c>
      <c r="S4" s="194" t="s">
        <v>118</v>
      </c>
      <c r="T4" s="194"/>
      <c r="U4" s="194"/>
      <c r="V4" s="191"/>
      <c r="W4" s="197"/>
    </row>
    <row r="5" spans="8:8" ht="14.25">
      <c r="A5" s="201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202"/>
    </row>
    <row r="6" spans="8:8" ht="16.5" customHeight="1">
      <c r="A6" s="203" t="s">
        <v>172</v>
      </c>
      <c r="B6" s="203"/>
      <c r="C6" s="203"/>
      <c r="D6" s="203" t="s">
        <v>173</v>
      </c>
      <c r="E6" s="203"/>
      <c r="F6" s="203"/>
      <c r="G6" s="203" t="s">
        <v>163</v>
      </c>
      <c r="H6" s="203"/>
      <c r="I6" s="203"/>
      <c r="J6" s="203" t="s">
        <v>174</v>
      </c>
      <c r="K6" s="204"/>
      <c r="L6" s="204"/>
      <c r="M6" s="205" t="s">
        <v>175</v>
      </c>
      <c r="N6" s="203" t="s">
        <v>143</v>
      </c>
      <c r="O6" s="204"/>
      <c r="P6" s="204"/>
      <c r="Q6" s="204"/>
      <c r="R6" s="204"/>
      <c r="S6" s="205" t="s">
        <v>144</v>
      </c>
      <c r="T6" s="203" t="s">
        <v>111</v>
      </c>
      <c r="U6" s="203"/>
      <c r="V6" s="203"/>
      <c r="W6" s="203"/>
    </row>
    <row r="7" spans="8:8" customHeight="1">
      <c r="A7" s="203"/>
      <c r="B7" s="203"/>
      <c r="C7" s="203"/>
      <c r="D7" s="203"/>
      <c r="E7" s="203"/>
      <c r="F7" s="203"/>
      <c r="G7" s="203"/>
      <c r="H7" s="203"/>
      <c r="I7" s="203"/>
      <c r="J7" s="206" t="s">
        <v>176</v>
      </c>
      <c r="K7" s="203" t="s">
        <v>177</v>
      </c>
      <c r="L7" s="204"/>
      <c r="M7" s="207"/>
      <c r="N7" s="203" t="s">
        <v>176</v>
      </c>
      <c r="O7" s="204"/>
      <c r="P7" s="204"/>
      <c r="Q7" s="203" t="s">
        <v>177</v>
      </c>
      <c r="R7" s="204"/>
      <c r="S7" s="207"/>
      <c r="T7" s="203"/>
      <c r="U7" s="203"/>
      <c r="V7" s="203"/>
      <c r="W7" s="203"/>
      <c r="AA7" s="208" t="s">
        <v>158</v>
      </c>
      <c r="AB7" s="208" t="s">
        <v>178</v>
      </c>
    </row>
    <row r="8" spans="8:8" ht="26.1" customHeight="1">
      <c r="A8" s="74" t="s">
        <v>78</v>
      </c>
      <c r="B8" s="95"/>
      <c r="C8" s="75"/>
      <c r="D8" s="204">
        <f>Sheet2!K15</f>
        <v>0.0</v>
      </c>
      <c r="E8" s="204"/>
      <c r="F8" s="204"/>
      <c r="G8" s="204">
        <f>Sheet2!L15</f>
        <v>0.0</v>
      </c>
      <c r="H8" s="204"/>
      <c r="I8" s="204"/>
      <c r="J8" s="209">
        <f>Sheet2!Q15</f>
        <v>0.0</v>
      </c>
      <c r="K8" s="204"/>
      <c r="L8" s="204"/>
      <c r="M8" s="210"/>
      <c r="N8" s="204">
        <f>Sheet2!R15</f>
        <v>0.0</v>
      </c>
      <c r="O8" s="204"/>
      <c r="P8" s="204"/>
      <c r="Q8" s="204"/>
      <c r="R8" s="204"/>
      <c r="S8" s="210">
        <v>0.0</v>
      </c>
      <c r="T8" s="211">
        <f>Sheet2!M15</f>
        <v>0.0</v>
      </c>
      <c r="U8" s="204"/>
      <c r="V8" s="204"/>
      <c r="W8" s="204"/>
      <c r="Y8" s="186">
        <f>SUM(D8:I8)</f>
        <v>0.0</v>
      </c>
      <c r="Z8" s="186">
        <f>Y8-J8</f>
        <v>0.0</v>
      </c>
      <c r="AA8" s="186">
        <v>79.0</v>
      </c>
      <c r="AB8" s="186">
        <f>Y8-T8</f>
        <v>0.0</v>
      </c>
    </row>
    <row r="9" spans="8:8" ht="26.1" customHeight="1">
      <c r="A9" s="74" t="s">
        <v>25</v>
      </c>
      <c r="B9" s="95"/>
      <c r="C9" s="75"/>
      <c r="D9" s="204">
        <f>Sheet2!K16</f>
        <v>40.0</v>
      </c>
      <c r="E9" s="204"/>
      <c r="F9" s="204"/>
      <c r="G9" s="204">
        <f>Sheet2!L16</f>
        <v>40.0</v>
      </c>
      <c r="H9" s="204"/>
      <c r="I9" s="204"/>
      <c r="J9" s="209">
        <f>Sheet2!Q16</f>
        <v>0.0</v>
      </c>
      <c r="K9" s="203"/>
      <c r="L9" s="203"/>
      <c r="M9" s="212"/>
      <c r="N9" s="204">
        <f>Sheet2!R16</f>
        <v>23.0</v>
      </c>
      <c r="O9" s="204"/>
      <c r="P9" s="204"/>
      <c r="Q9" s="203"/>
      <c r="R9" s="203"/>
      <c r="S9" s="210">
        <f t="shared" si="0" ref="S9:S16">SUM(N9/AB9*100)</f>
        <v>100.0</v>
      </c>
      <c r="T9" s="211">
        <f>Sheet2!M16</f>
        <v>57.0</v>
      </c>
      <c r="U9" s="204"/>
      <c r="V9" s="204"/>
      <c r="W9" s="204"/>
      <c r="Y9" s="186">
        <f t="shared" si="1" ref="Y9:Y23">SUM(D9:I9)</f>
        <v>80.0</v>
      </c>
      <c r="Z9" s="186">
        <f t="shared" si="2" ref="Z9:Z16">Y9-J9</f>
        <v>80.0</v>
      </c>
      <c r="AA9" s="186">
        <v>352.0</v>
      </c>
      <c r="AB9" s="186">
        <f>Y9-T9</f>
        <v>23.0</v>
      </c>
    </row>
    <row r="10" spans="8:8" ht="22.5" customHeight="1">
      <c r="A10" s="74" t="s">
        <v>79</v>
      </c>
      <c r="B10" s="95"/>
      <c r="C10" s="75"/>
      <c r="D10" s="204">
        <f>Sheet2!K17</f>
        <v>40.0</v>
      </c>
      <c r="E10" s="204"/>
      <c r="F10" s="204"/>
      <c r="G10" s="204">
        <f>Sheet2!L17</f>
        <v>140.0</v>
      </c>
      <c r="H10" s="204"/>
      <c r="I10" s="204"/>
      <c r="J10" s="209">
        <f>Sheet2!Q17</f>
        <v>0.0</v>
      </c>
      <c r="K10" s="204"/>
      <c r="L10" s="204"/>
      <c r="M10" s="210"/>
      <c r="N10" s="204">
        <f>Sheet2!R17</f>
        <v>19.0</v>
      </c>
      <c r="O10" s="204"/>
      <c r="P10" s="204"/>
      <c r="Q10" s="204"/>
      <c r="R10" s="204"/>
      <c r="S10" s="210">
        <f t="shared" si="0"/>
        <v>100.0</v>
      </c>
      <c r="T10" s="211">
        <f>Sheet2!M17</f>
        <v>161.0</v>
      </c>
      <c r="U10" s="204"/>
      <c r="V10" s="204"/>
      <c r="W10" s="204"/>
      <c r="Y10" s="186">
        <f t="shared" si="1"/>
        <v>180.0</v>
      </c>
      <c r="Z10" s="186">
        <f t="shared" si="2"/>
        <v>180.0</v>
      </c>
      <c r="AA10" s="186">
        <v>353.0</v>
      </c>
      <c r="AB10" s="186">
        <f t="shared" si="3" ref="AB10:AB23">Y10-T10</f>
        <v>19.0</v>
      </c>
    </row>
    <row r="11" spans="8:8" ht="26.1" customHeight="1">
      <c r="A11" s="74" t="s">
        <v>80</v>
      </c>
      <c r="B11" s="95"/>
      <c r="C11" s="75"/>
      <c r="D11" s="204">
        <f>Sheet2!K18</f>
        <v>30.0</v>
      </c>
      <c r="E11" s="204"/>
      <c r="F11" s="204"/>
      <c r="G11" s="204">
        <f>Sheet2!L18</f>
        <v>100.0</v>
      </c>
      <c r="H11" s="204"/>
      <c r="I11" s="204"/>
      <c r="J11" s="209">
        <f>Sheet2!Q18</f>
        <v>0.0</v>
      </c>
      <c r="K11" s="204"/>
      <c r="L11" s="204"/>
      <c r="M11" s="210"/>
      <c r="N11" s="204">
        <f>Sheet2!R18</f>
        <v>0.0</v>
      </c>
      <c r="O11" s="204"/>
      <c r="P11" s="204"/>
      <c r="Q11" s="204"/>
      <c r="R11" s="204"/>
      <c r="S11" s="210" t="e">
        <f t="shared" si="0"/>
        <v>#DIV/0!</v>
      </c>
      <c r="T11" s="211">
        <f>Sheet2!M18</f>
        <v>130.0</v>
      </c>
      <c r="U11" s="204"/>
      <c r="V11" s="204"/>
      <c r="W11" s="204"/>
      <c r="Y11" s="186">
        <f t="shared" si="1"/>
        <v>130.0</v>
      </c>
      <c r="Z11" s="186">
        <f t="shared" si="2"/>
        <v>130.0</v>
      </c>
      <c r="AA11" s="186">
        <v>354.0</v>
      </c>
      <c r="AB11" s="186">
        <f t="shared" si="3"/>
        <v>0.0</v>
      </c>
    </row>
    <row r="12" spans="8:8" ht="26.1" customHeight="1">
      <c r="A12" s="74" t="s">
        <v>81</v>
      </c>
      <c r="B12" s="95"/>
      <c r="C12" s="75"/>
      <c r="D12" s="204">
        <f>Sheet2!K19</f>
        <v>32.0</v>
      </c>
      <c r="E12" s="204"/>
      <c r="F12" s="204"/>
      <c r="G12" s="204">
        <f>Sheet2!L19</f>
        <v>100.0</v>
      </c>
      <c r="H12" s="204"/>
      <c r="I12" s="204"/>
      <c r="J12" s="209">
        <f>Sheet2!Q19</f>
        <v>0.0</v>
      </c>
      <c r="K12" s="204"/>
      <c r="L12" s="204"/>
      <c r="M12" s="210"/>
      <c r="N12" s="204">
        <f>Sheet2!R19</f>
        <v>0.0</v>
      </c>
      <c r="O12" s="204"/>
      <c r="P12" s="204"/>
      <c r="Q12" s="204"/>
      <c r="R12" s="204"/>
      <c r="S12" s="210" t="e">
        <f t="shared" si="0"/>
        <v>#DIV/0!</v>
      </c>
      <c r="T12" s="211">
        <f>Sheet2!M19</f>
        <v>132.0</v>
      </c>
      <c r="U12" s="204"/>
      <c r="V12" s="204"/>
      <c r="W12" s="204"/>
      <c r="Y12" s="186">
        <f t="shared" si="1"/>
        <v>132.0</v>
      </c>
      <c r="Z12" s="186">
        <f t="shared" si="2"/>
        <v>132.0</v>
      </c>
      <c r="AA12" s="186">
        <v>264.0</v>
      </c>
      <c r="AB12" s="186">
        <f t="shared" si="3"/>
        <v>0.0</v>
      </c>
    </row>
    <row r="13" spans="8:8" ht="26.1" customHeight="1">
      <c r="A13" s="74" t="s">
        <v>82</v>
      </c>
      <c r="B13" s="95"/>
      <c r="C13" s="75"/>
      <c r="D13" s="204">
        <f>Sheet2!K20</f>
        <v>34.0</v>
      </c>
      <c r="E13" s="204"/>
      <c r="F13" s="204"/>
      <c r="G13" s="204">
        <f>Sheet2!L20</f>
        <v>100.0</v>
      </c>
      <c r="H13" s="204"/>
      <c r="I13" s="204"/>
      <c r="J13" s="209">
        <f>Sheet2!Q20</f>
        <v>0.0</v>
      </c>
      <c r="K13" s="204"/>
      <c r="L13" s="204"/>
      <c r="M13" s="210"/>
      <c r="N13" s="204">
        <f>Sheet2!R20</f>
        <v>0.0</v>
      </c>
      <c r="O13" s="204"/>
      <c r="P13" s="204"/>
      <c r="Q13" s="204"/>
      <c r="R13" s="204"/>
      <c r="S13" s="210" t="e">
        <f t="shared" si="0"/>
        <v>#DIV/0!</v>
      </c>
      <c r="T13" s="211">
        <f>Sheet2!M20</f>
        <v>134.0</v>
      </c>
      <c r="U13" s="204"/>
      <c r="V13" s="204"/>
      <c r="W13" s="204"/>
      <c r="Y13" s="186">
        <f t="shared" si="1"/>
        <v>134.0</v>
      </c>
      <c r="Z13" s="186">
        <f>Y13-J13</f>
        <v>134.0</v>
      </c>
      <c r="AA13" s="186">
        <v>265.0</v>
      </c>
      <c r="AB13" s="186">
        <f>Y13-T13</f>
        <v>0.0</v>
      </c>
    </row>
    <row r="14" spans="8:8" ht="26.1" customHeight="1">
      <c r="A14" s="74" t="s">
        <v>83</v>
      </c>
      <c r="B14" s="95"/>
      <c r="C14" s="75"/>
      <c r="D14" s="204">
        <f>Sheet2!K21</f>
        <v>30.0</v>
      </c>
      <c r="E14" s="204"/>
      <c r="F14" s="204"/>
      <c r="G14" s="204">
        <f>Sheet2!L21</f>
        <v>50.0</v>
      </c>
      <c r="H14" s="204"/>
      <c r="I14" s="204"/>
      <c r="J14" s="209">
        <f>Sheet2!Q21</f>
        <v>0.0</v>
      </c>
      <c r="K14" s="204"/>
      <c r="L14" s="204"/>
      <c r="M14" s="210"/>
      <c r="N14" s="204">
        <f>Sheet2!R21</f>
        <v>1.0</v>
      </c>
      <c r="O14" s="204"/>
      <c r="P14" s="204"/>
      <c r="Q14" s="204"/>
      <c r="R14" s="204"/>
      <c r="S14" s="210">
        <f t="shared" si="0"/>
        <v>100.0</v>
      </c>
      <c r="T14" s="211">
        <f>Sheet2!M21</f>
        <v>79.0</v>
      </c>
      <c r="U14" s="204"/>
      <c r="V14" s="204"/>
      <c r="W14" s="204"/>
      <c r="Y14" s="186">
        <f t="shared" si="1"/>
        <v>80.0</v>
      </c>
      <c r="Z14" s="186">
        <f t="shared" si="2"/>
        <v>80.0</v>
      </c>
      <c r="AA14" s="186">
        <v>162.0</v>
      </c>
      <c r="AB14" s="186">
        <f t="shared" si="3"/>
        <v>1.0</v>
      </c>
    </row>
    <row r="15" spans="8:8" ht="26.1" customHeight="1">
      <c r="A15" s="74" t="s">
        <v>26</v>
      </c>
      <c r="B15" s="95"/>
      <c r="C15" s="75"/>
      <c r="D15" s="204">
        <f>Sheet2!K22</f>
        <v>20.0</v>
      </c>
      <c r="E15" s="204"/>
      <c r="F15" s="204"/>
      <c r="G15" s="204">
        <f>Sheet2!L22</f>
        <v>50.0</v>
      </c>
      <c r="H15" s="204"/>
      <c r="I15" s="204"/>
      <c r="J15" s="209">
        <f>Sheet2!Q22</f>
        <v>0.0</v>
      </c>
      <c r="K15" s="204"/>
      <c r="L15" s="204"/>
      <c r="M15" s="210"/>
      <c r="N15" s="204">
        <f>Sheet2!R22</f>
        <v>0.0</v>
      </c>
      <c r="O15" s="204"/>
      <c r="P15" s="204"/>
      <c r="Q15" s="204"/>
      <c r="R15" s="204"/>
      <c r="S15" s="210" t="e">
        <f t="shared" si="0"/>
        <v>#DIV/0!</v>
      </c>
      <c r="T15" s="211">
        <f>Sheet2!M22</f>
        <v>70.0</v>
      </c>
      <c r="U15" s="204"/>
      <c r="V15" s="204"/>
      <c r="W15" s="204"/>
      <c r="Y15" s="186">
        <f t="shared" si="1"/>
        <v>70.0</v>
      </c>
      <c r="Z15" s="186">
        <f t="shared" si="2"/>
        <v>70.0</v>
      </c>
      <c r="AA15" s="186">
        <v>163.0</v>
      </c>
      <c r="AB15" s="186">
        <f t="shared" si="3"/>
        <v>0.0</v>
      </c>
    </row>
    <row r="16" spans="8:8" ht="26.1" customHeight="1">
      <c r="A16" s="74" t="s">
        <v>84</v>
      </c>
      <c r="B16" s="95"/>
      <c r="C16" s="75"/>
      <c r="D16" s="204">
        <f>Sheet2!K23</f>
        <v>15.0</v>
      </c>
      <c r="E16" s="204"/>
      <c r="F16" s="204"/>
      <c r="G16" s="204">
        <f>Sheet2!L23</f>
        <v>80.0</v>
      </c>
      <c r="H16" s="204"/>
      <c r="I16" s="204"/>
      <c r="J16" s="209">
        <f>Sheet2!Q23</f>
        <v>0.0</v>
      </c>
      <c r="K16" s="204"/>
      <c r="L16" s="204"/>
      <c r="M16" s="210"/>
      <c r="N16" s="204">
        <f>Sheet2!R23</f>
        <v>11.0</v>
      </c>
      <c r="O16" s="204"/>
      <c r="P16" s="204"/>
      <c r="Q16" s="204"/>
      <c r="R16" s="204"/>
      <c r="S16" s="210">
        <f t="shared" si="0"/>
        <v>100.0</v>
      </c>
      <c r="T16" s="211">
        <f>Sheet2!M23</f>
        <v>84.0</v>
      </c>
      <c r="U16" s="204"/>
      <c r="V16" s="204"/>
      <c r="W16" s="204"/>
      <c r="Y16" s="186">
        <f t="shared" si="1"/>
        <v>95.0</v>
      </c>
      <c r="Z16" s="186">
        <f t="shared" si="2"/>
        <v>95.0</v>
      </c>
      <c r="AA16" s="186">
        <v>261.0</v>
      </c>
      <c r="AB16" s="186">
        <f t="shared" si="3"/>
        <v>11.0</v>
      </c>
    </row>
    <row r="17" spans="8:8" ht="26.1" customHeight="1">
      <c r="A17" s="74" t="s">
        <v>85</v>
      </c>
      <c r="B17" s="95"/>
      <c r="C17" s="75"/>
      <c r="D17" s="204">
        <f>Sheet2!K24</f>
        <v>20.0</v>
      </c>
      <c r="E17" s="204"/>
      <c r="F17" s="204"/>
      <c r="G17" s="204">
        <f>Sheet2!L24</f>
        <v>50.0</v>
      </c>
      <c r="H17" s="204"/>
      <c r="I17" s="204"/>
      <c r="J17" s="209">
        <f>Sheet2!Q24</f>
        <v>0.0</v>
      </c>
      <c r="K17" s="204"/>
      <c r="L17" s="204"/>
      <c r="M17" s="210"/>
      <c r="N17" s="204">
        <f>Sheet2!R24</f>
        <v>6.0</v>
      </c>
      <c r="O17" s="204"/>
      <c r="P17" s="204"/>
      <c r="Q17" s="204"/>
      <c r="R17" s="204"/>
      <c r="S17" s="210">
        <f>SUM(N17/AB17*100)</f>
        <v>100.0</v>
      </c>
      <c r="T17" s="211">
        <f>Sheet2!M24</f>
        <v>64.0</v>
      </c>
      <c r="U17" s="204"/>
      <c r="V17" s="204"/>
      <c r="W17" s="204"/>
      <c r="Y17" s="186">
        <f t="shared" si="1"/>
        <v>70.0</v>
      </c>
      <c r="Z17" s="186">
        <f>Y17-J17</f>
        <v>70.0</v>
      </c>
      <c r="AA17" s="186">
        <v>261.0</v>
      </c>
      <c r="AB17" s="186">
        <f t="shared" si="3"/>
        <v>6.0</v>
      </c>
    </row>
    <row r="18" spans="8:8" ht="26.1" customHeight="1">
      <c r="A18" s="74" t="s">
        <v>86</v>
      </c>
      <c r="B18" s="95"/>
      <c r="C18" s="75"/>
      <c r="D18" s="204">
        <f>Sheet2!K25</f>
        <v>20.0</v>
      </c>
      <c r="E18" s="204"/>
      <c r="F18" s="204"/>
      <c r="G18" s="204">
        <f>Sheet2!L25</f>
        <v>100.0</v>
      </c>
      <c r="H18" s="204"/>
      <c r="I18" s="204"/>
      <c r="J18" s="209">
        <f>Sheet2!Q25</f>
        <v>0.0</v>
      </c>
      <c r="K18" s="204"/>
      <c r="L18" s="204"/>
      <c r="M18" s="209"/>
      <c r="N18" s="204">
        <f>Sheet2!R25</f>
        <v>9.0</v>
      </c>
      <c r="O18" s="204"/>
      <c r="P18" s="204"/>
      <c r="Q18" s="204"/>
      <c r="R18" s="204"/>
      <c r="S18" s="210">
        <f>SUM(N18/Y18*100)</f>
        <v>7.5</v>
      </c>
      <c r="T18" s="211">
        <f>Sheet2!M25</f>
        <v>111.0</v>
      </c>
      <c r="U18" s="204"/>
      <c r="V18" s="204"/>
      <c r="W18" s="204"/>
      <c r="Y18" s="186">
        <f t="shared" si="1"/>
        <v>120.0</v>
      </c>
      <c r="Z18" s="186">
        <f t="shared" si="4" ref="Z18:Z23">Y18-J18</f>
        <v>120.0</v>
      </c>
      <c r="AA18" s="186">
        <v>262.0</v>
      </c>
      <c r="AB18" s="186">
        <f t="shared" si="3"/>
        <v>9.0</v>
      </c>
    </row>
    <row r="19" spans="8:8" ht="26.1" customHeight="1">
      <c r="A19" s="74" t="s">
        <v>88</v>
      </c>
      <c r="B19" s="95"/>
      <c r="C19" s="75"/>
      <c r="D19" s="204">
        <f>Sheet2!K26</f>
        <v>15.0</v>
      </c>
      <c r="E19" s="204"/>
      <c r="F19" s="204"/>
      <c r="G19" s="203">
        <f>Sheet2!L26</f>
        <v>50.0</v>
      </c>
      <c r="H19" s="203"/>
      <c r="I19" s="203"/>
      <c r="J19" s="209">
        <f>Sheet2!Q26</f>
        <v>0.0</v>
      </c>
      <c r="K19" s="204"/>
      <c r="L19" s="204"/>
      <c r="M19" s="209"/>
      <c r="N19" s="204">
        <f>Sheet2!R26</f>
        <v>3.0</v>
      </c>
      <c r="O19" s="204"/>
      <c r="P19" s="204"/>
      <c r="Q19" s="204"/>
      <c r="R19" s="204"/>
      <c r="S19" s="210">
        <f>SUM(N19/Y19*100)</f>
        <v>4.615384615384616</v>
      </c>
      <c r="T19" s="213">
        <f>Sheet2!M26</f>
        <v>62.0</v>
      </c>
      <c r="U19" s="203"/>
      <c r="V19" s="203"/>
      <c r="W19" s="203"/>
      <c r="Y19" s="186">
        <f t="shared" si="1"/>
        <v>65.0</v>
      </c>
      <c r="Z19" s="186">
        <f t="shared" si="4"/>
        <v>65.0</v>
      </c>
      <c r="AA19" s="186">
        <v>263.0</v>
      </c>
      <c r="AB19" s="186">
        <f t="shared" si="3"/>
        <v>3.0</v>
      </c>
    </row>
    <row r="20" spans="8:8" ht="26.1" customHeight="1">
      <c r="A20" s="74" t="s">
        <v>87</v>
      </c>
      <c r="B20" s="95"/>
      <c r="C20" s="75"/>
      <c r="D20" s="204">
        <f>Sheet2!K27</f>
        <v>210.0</v>
      </c>
      <c r="E20" s="204"/>
      <c r="F20" s="204"/>
      <c r="G20" s="203">
        <f>Sheet2!L27</f>
        <v>500.0</v>
      </c>
      <c r="H20" s="203"/>
      <c r="I20" s="203"/>
      <c r="J20" s="209">
        <f>Sheet2!Q27</f>
        <v>0.0</v>
      </c>
      <c r="K20" s="204"/>
      <c r="L20" s="204"/>
      <c r="M20" s="209"/>
      <c r="N20" s="204">
        <f>Sheet2!R27</f>
        <v>14.0</v>
      </c>
      <c r="O20" s="204"/>
      <c r="P20" s="204"/>
      <c r="Q20" s="204"/>
      <c r="R20" s="204"/>
      <c r="S20" s="210">
        <v>0.0</v>
      </c>
      <c r="T20" s="213">
        <f>Sheet2!M27</f>
        <v>696.0</v>
      </c>
      <c r="U20" s="203"/>
      <c r="V20" s="203"/>
      <c r="W20" s="203"/>
      <c r="Y20" s="186">
        <f t="shared" si="1"/>
        <v>710.0</v>
      </c>
      <c r="Z20" s="186">
        <f t="shared" si="4"/>
        <v>710.0</v>
      </c>
      <c r="AA20" s="186">
        <v>264.0</v>
      </c>
      <c r="AB20" s="186">
        <f t="shared" si="3"/>
        <v>14.0</v>
      </c>
    </row>
    <row r="21" spans="8:8" ht="26.1" customHeight="1">
      <c r="A21" s="104" t="s">
        <v>91</v>
      </c>
      <c r="B21" s="105"/>
      <c r="C21" s="106"/>
      <c r="D21" s="204">
        <f>Sheet2!K28</f>
        <v>2.0</v>
      </c>
      <c r="E21" s="204"/>
      <c r="F21" s="204"/>
      <c r="G21" s="203">
        <f>Sheet2!L28</f>
        <v>3.0</v>
      </c>
      <c r="H21" s="203"/>
      <c r="I21" s="203"/>
      <c r="J21" s="210">
        <f>Sheet2!Q28</f>
        <v>1.15</v>
      </c>
      <c r="K21" s="204"/>
      <c r="L21" s="204"/>
      <c r="M21" s="209"/>
      <c r="N21" s="204">
        <f>Sheet2!R28</f>
        <v>0.0</v>
      </c>
      <c r="O21" s="204"/>
      <c r="P21" s="204"/>
      <c r="Q21" s="204"/>
      <c r="R21" s="204"/>
      <c r="S21" s="210">
        <f>SUM(N21/Y21*100)</f>
        <v>0.0</v>
      </c>
      <c r="T21" s="214">
        <f>Sheet2!M28</f>
        <v>3.85</v>
      </c>
      <c r="U21" s="215"/>
      <c r="V21" s="215"/>
      <c r="W21" s="216"/>
      <c r="Y21" s="186">
        <f t="shared" si="1"/>
        <v>5.0</v>
      </c>
      <c r="Z21" s="186">
        <f t="shared" si="4"/>
        <v>3.85</v>
      </c>
      <c r="AA21" s="186">
        <v>265.0</v>
      </c>
      <c r="AB21" s="186">
        <f t="shared" si="3"/>
        <v>1.15</v>
      </c>
    </row>
    <row r="22" spans="8:8" ht="23.25" customHeight="1">
      <c r="A22" s="104" t="s">
        <v>92</v>
      </c>
      <c r="B22" s="105"/>
      <c r="C22" s="106"/>
      <c r="D22" s="204">
        <f>Sheet2!K29</f>
        <v>1.0</v>
      </c>
      <c r="E22" s="204"/>
      <c r="F22" s="204"/>
      <c r="G22" s="203">
        <f>Sheet2!L29</f>
        <v>15.0</v>
      </c>
      <c r="H22" s="203"/>
      <c r="I22" s="203"/>
      <c r="J22" s="209">
        <f>Sheet2!Q29</f>
        <v>0.0</v>
      </c>
      <c r="K22" s="204"/>
      <c r="L22" s="204"/>
      <c r="M22" s="209"/>
      <c r="N22" s="204">
        <f>Sheet2!R29</f>
        <v>0.0</v>
      </c>
      <c r="O22" s="204"/>
      <c r="P22" s="204"/>
      <c r="Q22" s="204"/>
      <c r="R22" s="204"/>
      <c r="S22" s="210">
        <f>SUM(N22/Y22*100)</f>
        <v>0.0</v>
      </c>
      <c r="T22" s="213">
        <f>Sheet2!M29</f>
        <v>16.0</v>
      </c>
      <c r="U22" s="203"/>
      <c r="V22" s="203"/>
      <c r="W22" s="203"/>
      <c r="Y22" s="186">
        <f t="shared" si="1"/>
        <v>16.0</v>
      </c>
      <c r="Z22" s="186">
        <f t="shared" si="4"/>
        <v>16.0</v>
      </c>
      <c r="AA22" s="186">
        <v>266.0</v>
      </c>
      <c r="AB22" s="186">
        <f t="shared" si="3"/>
        <v>0.0</v>
      </c>
    </row>
    <row r="23" spans="8:8" ht="31.5" customHeight="1">
      <c r="A23" s="217" t="s">
        <v>179</v>
      </c>
      <c r="B23" s="217"/>
      <c r="C23" s="217"/>
      <c r="D23" s="218"/>
      <c r="E23" s="218"/>
      <c r="F23" s="218"/>
      <c r="G23" s="218"/>
      <c r="H23" s="218"/>
      <c r="I23" s="218"/>
      <c r="J23" s="219"/>
      <c r="K23" s="220"/>
      <c r="L23" s="220"/>
      <c r="M23" s="221" t="s">
        <v>180</v>
      </c>
      <c r="N23" s="221"/>
      <c r="O23" s="221"/>
      <c r="P23" s="221"/>
      <c r="Q23" s="219"/>
      <c r="R23" s="219"/>
      <c r="S23" s="222"/>
      <c r="T23" s="218"/>
      <c r="U23" s="218"/>
      <c r="V23" s="218"/>
      <c r="W23" s="218"/>
      <c r="Y23" s="186">
        <f t="shared" si="1"/>
        <v>0.0</v>
      </c>
      <c r="Z23" s="186">
        <f t="shared" si="4"/>
        <v>0.0</v>
      </c>
      <c r="AA23" s="186">
        <v>267.0</v>
      </c>
      <c r="AB23" s="186">
        <f t="shared" si="3"/>
        <v>0.0</v>
      </c>
    </row>
    <row r="24" spans="8:8" ht="21.75" customHeight="1">
      <c r="A24" s="191" t="s">
        <v>181</v>
      </c>
      <c r="B24" s="191"/>
      <c r="C24" s="191"/>
      <c r="D24" s="223"/>
      <c r="E24" s="223"/>
      <c r="F24" s="223"/>
      <c r="G24" s="224"/>
      <c r="H24" s="224"/>
      <c r="I24" s="224"/>
      <c r="J24" s="223"/>
      <c r="K24" s="220"/>
      <c r="L24" s="220"/>
      <c r="M24" s="225" t="s">
        <v>182</v>
      </c>
      <c r="N24" s="225"/>
      <c r="O24" s="225"/>
      <c r="P24" s="225"/>
      <c r="Q24" s="218"/>
      <c r="R24" s="218"/>
      <c r="S24" s="222"/>
      <c r="T24" s="218"/>
      <c r="U24" s="218"/>
      <c r="V24" s="218"/>
      <c r="W24" s="218"/>
    </row>
    <row r="25" spans="8:8" ht="30.0" customHeight="1">
      <c r="A25" s="220"/>
      <c r="B25" s="220"/>
      <c r="C25" s="220"/>
      <c r="D25" s="220"/>
      <c r="E25" s="220"/>
      <c r="F25" s="220"/>
      <c r="G25" s="220"/>
      <c r="H25" s="220"/>
      <c r="I25" s="220"/>
      <c r="K25" s="220"/>
      <c r="L25" s="220"/>
      <c r="M25" s="226"/>
      <c r="N25" s="220"/>
      <c r="O25" s="220"/>
      <c r="P25" s="220"/>
      <c r="Q25" s="220"/>
      <c r="R25" s="220"/>
      <c r="S25" s="226"/>
      <c r="T25" s="220"/>
      <c r="U25" s="220"/>
      <c r="V25" s="220"/>
      <c r="W25" s="220"/>
    </row>
    <row r="26" spans="8:8" ht="30.0" customHeight="1">
      <c r="A26" s="220"/>
      <c r="B26" s="220"/>
      <c r="C26" s="220"/>
      <c r="D26" s="220"/>
      <c r="E26" s="220"/>
      <c r="F26" s="220"/>
      <c r="G26" s="220"/>
      <c r="H26" s="220"/>
      <c r="I26" s="220"/>
      <c r="K26" s="220"/>
      <c r="L26" s="220"/>
      <c r="M26" s="226"/>
      <c r="N26" s="220"/>
      <c r="O26" s="220"/>
      <c r="P26" s="220"/>
      <c r="Q26" s="220"/>
      <c r="R26" s="220"/>
      <c r="S26" s="226"/>
      <c r="T26" s="220"/>
      <c r="U26" s="220"/>
      <c r="V26" s="220"/>
      <c r="W26" s="220"/>
    </row>
    <row r="27" spans="8:8" ht="30.0" customHeight="1">
      <c r="A27" s="220"/>
      <c r="B27" s="220"/>
      <c r="C27" s="220"/>
      <c r="D27" s="220"/>
      <c r="E27" s="220"/>
      <c r="F27" s="220"/>
      <c r="G27" s="220"/>
      <c r="H27" s="220"/>
      <c r="I27" s="220"/>
      <c r="K27" s="220"/>
      <c r="L27" s="220"/>
      <c r="M27" s="226"/>
      <c r="N27" s="220"/>
      <c r="O27" s="220"/>
      <c r="P27" s="220"/>
      <c r="Q27" s="220"/>
      <c r="R27" s="220"/>
      <c r="S27" s="226"/>
      <c r="T27" s="220"/>
      <c r="U27" s="220"/>
      <c r="V27" s="220"/>
      <c r="W27" s="220"/>
    </row>
    <row r="28" spans="8:8" ht="30.0" customHeight="1">
      <c r="A28" s="220"/>
      <c r="B28" s="220"/>
      <c r="C28" s="220"/>
      <c r="D28" s="220"/>
      <c r="E28" s="220"/>
      <c r="F28" s="220"/>
      <c r="G28" s="220"/>
      <c r="H28" s="220"/>
      <c r="I28" s="220"/>
      <c r="K28" s="220"/>
      <c r="L28" s="220"/>
      <c r="M28" s="226"/>
      <c r="N28" s="220"/>
      <c r="O28" s="220"/>
      <c r="P28" s="220"/>
      <c r="Q28" s="220"/>
      <c r="R28" s="220"/>
      <c r="S28" s="226"/>
      <c r="T28" s="220"/>
      <c r="U28" s="220"/>
      <c r="V28" s="220"/>
      <c r="W28" s="220"/>
    </row>
    <row r="29" spans="8:8">
      <c r="A29" s="220"/>
      <c r="B29" s="220"/>
      <c r="C29" s="220"/>
      <c r="D29" s="220"/>
      <c r="E29" s="220"/>
      <c r="F29" s="220"/>
      <c r="G29" s="220"/>
      <c r="H29" s="220"/>
      <c r="I29" s="220"/>
      <c r="K29" s="220"/>
      <c r="L29" s="220"/>
      <c r="M29" s="226"/>
      <c r="N29" s="220"/>
      <c r="O29" s="220"/>
      <c r="P29" s="220"/>
      <c r="Q29" s="220"/>
      <c r="R29" s="220"/>
      <c r="S29" s="226"/>
      <c r="T29" s="220"/>
      <c r="U29" s="220"/>
      <c r="V29" s="220"/>
      <c r="W29" s="220"/>
    </row>
    <row r="30" spans="8:8">
      <c r="A30" s="220"/>
      <c r="B30" s="220"/>
      <c r="C30" s="220"/>
      <c r="D30" s="220"/>
      <c r="E30" s="220"/>
      <c r="F30" s="220"/>
      <c r="G30" s="220"/>
      <c r="H30" s="220"/>
      <c r="I30" s="220"/>
      <c r="K30" s="220"/>
      <c r="L30" s="220"/>
      <c r="M30" s="226"/>
      <c r="N30" s="220"/>
      <c r="O30" s="220"/>
      <c r="P30" s="220"/>
      <c r="Q30" s="220"/>
      <c r="R30" s="220"/>
      <c r="S30" s="226"/>
      <c r="T30" s="220"/>
      <c r="U30" s="220"/>
      <c r="V30" s="220"/>
      <c r="W30" s="220"/>
    </row>
    <row r="31" spans="8:8">
      <c r="A31" s="220"/>
      <c r="B31" s="220"/>
      <c r="C31" s="220"/>
      <c r="D31" s="220"/>
      <c r="E31" s="220"/>
      <c r="F31" s="220"/>
      <c r="G31" s="220"/>
      <c r="H31" s="220"/>
      <c r="I31" s="220"/>
      <c r="K31" s="220"/>
      <c r="L31" s="220"/>
      <c r="M31" s="226"/>
      <c r="N31" s="220"/>
      <c r="O31" s="220"/>
      <c r="P31" s="220"/>
      <c r="Q31" s="220"/>
      <c r="R31" s="220"/>
      <c r="S31" s="226"/>
      <c r="T31" s="220"/>
      <c r="U31" s="220"/>
      <c r="V31" s="220"/>
      <c r="W31" s="220"/>
    </row>
    <row r="32" spans="8:8">
      <c r="A32" s="220"/>
      <c r="B32" s="220"/>
      <c r="C32" s="220"/>
      <c r="D32" s="220"/>
      <c r="E32" s="220"/>
      <c r="F32" s="220"/>
      <c r="G32" s="220"/>
      <c r="H32" s="220"/>
      <c r="I32" s="220"/>
      <c r="K32" s="220"/>
      <c r="L32" s="220"/>
      <c r="M32" s="226"/>
      <c r="N32" s="220"/>
      <c r="O32" s="220"/>
      <c r="P32" s="220"/>
      <c r="Q32" s="220"/>
      <c r="R32" s="220"/>
      <c r="S32" s="226"/>
      <c r="T32" s="220"/>
      <c r="U32" s="220"/>
      <c r="V32" s="220"/>
      <c r="W32" s="220"/>
    </row>
    <row r="33" spans="8:8">
      <c r="A33" s="220"/>
      <c r="B33" s="220"/>
      <c r="C33" s="220"/>
      <c r="D33" s="220"/>
      <c r="E33" s="220"/>
      <c r="F33" s="220"/>
      <c r="G33" s="220"/>
      <c r="H33" s="220"/>
      <c r="I33" s="220"/>
      <c r="K33" s="220"/>
      <c r="L33" s="220"/>
      <c r="M33" s="226"/>
      <c r="N33" s="220"/>
      <c r="O33" s="220"/>
      <c r="P33" s="220"/>
      <c r="Q33" s="220"/>
      <c r="R33" s="220"/>
      <c r="S33" s="226"/>
      <c r="T33" s="220"/>
      <c r="U33" s="220"/>
      <c r="V33" s="220"/>
      <c r="W33" s="220"/>
    </row>
    <row r="34" spans="8:8">
      <c r="A34" s="220"/>
      <c r="B34" s="220"/>
      <c r="C34" s="220"/>
      <c r="D34" s="220"/>
      <c r="E34" s="220"/>
      <c r="F34" s="220"/>
      <c r="G34" s="220"/>
    </row>
  </sheetData>
  <mergeCells count="192">
    <mergeCell ref="T33:W33"/>
    <mergeCell ref="D34:G34"/>
    <mergeCell ref="A33:C33"/>
    <mergeCell ref="T31:W31"/>
    <mergeCell ref="T24:W24"/>
    <mergeCell ref="G27:I27"/>
    <mergeCell ref="Q28:R28"/>
    <mergeCell ref="K27:L27"/>
    <mergeCell ref="Q22:R22"/>
    <mergeCell ref="A22:C22"/>
    <mergeCell ref="D14:F14"/>
    <mergeCell ref="T9:W9"/>
    <mergeCell ref="T11:W11"/>
    <mergeCell ref="Q11:R11"/>
    <mergeCell ref="N11:P11"/>
    <mergeCell ref="K12:L12"/>
    <mergeCell ref="D9:F9"/>
    <mergeCell ref="K14:L14"/>
    <mergeCell ref="Q9:R9"/>
    <mergeCell ref="N7:P7"/>
    <mergeCell ref="Q7:R7"/>
    <mergeCell ref="U2:W2"/>
    <mergeCell ref="G11:I11"/>
    <mergeCell ref="Q14:R14"/>
    <mergeCell ref="G30:I30"/>
    <mergeCell ref="Q26:R26"/>
    <mergeCell ref="N26:P26"/>
    <mergeCell ref="N29:P29"/>
    <mergeCell ref="K26:L26"/>
    <mergeCell ref="G26:I26"/>
    <mergeCell ref="T27:W27"/>
    <mergeCell ref="T23:W23"/>
    <mergeCell ref="N15:P15"/>
    <mergeCell ref="D17:F17"/>
    <mergeCell ref="Q19:R19"/>
    <mergeCell ref="T17:W17"/>
    <mergeCell ref="A19:C19"/>
    <mergeCell ref="Q20:R20"/>
    <mergeCell ref="G19:I19"/>
    <mergeCell ref="N19:P19"/>
    <mergeCell ref="Q31:R31"/>
    <mergeCell ref="G28:I28"/>
    <mergeCell ref="T28:W28"/>
    <mergeCell ref="D28:F28"/>
    <mergeCell ref="G21:I21"/>
    <mergeCell ref="M24:P24"/>
    <mergeCell ref="A23:C23"/>
    <mergeCell ref="D25:F25"/>
    <mergeCell ref="N27:P27"/>
    <mergeCell ref="K28:L28"/>
    <mergeCell ref="N25:P25"/>
    <mergeCell ref="K25:L25"/>
    <mergeCell ref="Q25:R25"/>
    <mergeCell ref="T25:W25"/>
    <mergeCell ref="T22:W22"/>
    <mergeCell ref="A25:C25"/>
    <mergeCell ref="Q21:R21"/>
    <mergeCell ref="N21:P21"/>
    <mergeCell ref="K24:L24"/>
    <mergeCell ref="D21:F21"/>
    <mergeCell ref="K21:L21"/>
    <mergeCell ref="T21:W21"/>
    <mergeCell ref="G24:I24"/>
    <mergeCell ref="A21:C21"/>
    <mergeCell ref="Q24:R24"/>
    <mergeCell ref="D20:F20"/>
    <mergeCell ref="T20:W20"/>
    <mergeCell ref="D6:F7"/>
    <mergeCell ref="N8:P8"/>
    <mergeCell ref="K9:L9"/>
    <mergeCell ref="J6:L6"/>
    <mergeCell ref="K8:L8"/>
    <mergeCell ref="G9:I9"/>
    <mergeCell ref="T15:W15"/>
    <mergeCell ref="G17:I17"/>
    <mergeCell ref="A15:C15"/>
    <mergeCell ref="K17:L17"/>
    <mergeCell ref="G15:I15"/>
    <mergeCell ref="N17:P17"/>
    <mergeCell ref="K15:L15"/>
    <mergeCell ref="T12:W12"/>
    <mergeCell ref="A30:C30"/>
    <mergeCell ref="A9:C9"/>
    <mergeCell ref="A14:C14"/>
    <mergeCell ref="A12:C12"/>
    <mergeCell ref="A10:C10"/>
    <mergeCell ref="A26:C26"/>
    <mergeCell ref="A28:C28"/>
    <mergeCell ref="A32:C32"/>
    <mergeCell ref="N31:P31"/>
    <mergeCell ref="Q32:R32"/>
    <mergeCell ref="K31:L31"/>
    <mergeCell ref="G31:I31"/>
    <mergeCell ref="D31:F31"/>
    <mergeCell ref="T29:W29"/>
    <mergeCell ref="D29:F29"/>
    <mergeCell ref="Q30:R30"/>
    <mergeCell ref="A31:C31"/>
    <mergeCell ref="K33:L33"/>
    <mergeCell ref="T10:W10"/>
    <mergeCell ref="G14:I14"/>
    <mergeCell ref="D12:F12"/>
    <mergeCell ref="Q27:R27"/>
    <mergeCell ref="G25:I25"/>
    <mergeCell ref="D27:F27"/>
    <mergeCell ref="K29:L29"/>
    <mergeCell ref="D23:F23"/>
    <mergeCell ref="G23:I23"/>
    <mergeCell ref="K23:L23"/>
    <mergeCell ref="A20:C20"/>
    <mergeCell ref="T19:W19"/>
    <mergeCell ref="A17:C17"/>
    <mergeCell ref="K19:L19"/>
    <mergeCell ref="T26:W26"/>
    <mergeCell ref="G29:I29"/>
    <mergeCell ref="N30:P30"/>
    <mergeCell ref="D22:F22"/>
    <mergeCell ref="K18:L18"/>
    <mergeCell ref="N20:P20"/>
    <mergeCell ref="G18:I18"/>
    <mergeCell ref="Q18:R18"/>
    <mergeCell ref="T16:W16"/>
    <mergeCell ref="D30:F30"/>
    <mergeCell ref="N28:P28"/>
    <mergeCell ref="A27:C27"/>
    <mergeCell ref="D26:F26"/>
    <mergeCell ref="Q29:R29"/>
    <mergeCell ref="K30:L30"/>
    <mergeCell ref="T18:W18"/>
    <mergeCell ref="G22:I22"/>
    <mergeCell ref="A18:C18"/>
    <mergeCell ref="N22:P22"/>
    <mergeCell ref="D16:F16"/>
    <mergeCell ref="D13:F13"/>
    <mergeCell ref="G13:I13"/>
    <mergeCell ref="K13:L13"/>
    <mergeCell ref="N13:P13"/>
    <mergeCell ref="A16:C16"/>
    <mergeCell ref="G20:I20"/>
    <mergeCell ref="Q16:R16"/>
    <mergeCell ref="Q13:R13"/>
    <mergeCell ref="K20:L20"/>
    <mergeCell ref="G16:I16"/>
    <mergeCell ref="N16:P16"/>
    <mergeCell ref="D18:F18"/>
    <mergeCell ref="K16:L16"/>
    <mergeCell ref="N18:P18"/>
    <mergeCell ref="T14:W14"/>
    <mergeCell ref="T13:W13"/>
    <mergeCell ref="A8:C8"/>
    <mergeCell ref="A29:C29"/>
    <mergeCell ref="A13:C13"/>
    <mergeCell ref="A11:C11"/>
    <mergeCell ref="Q33:R33"/>
    <mergeCell ref="D32:F32"/>
    <mergeCell ref="N32:P32"/>
    <mergeCell ref="K32:L32"/>
    <mergeCell ref="G33:I33"/>
    <mergeCell ref="D33:F33"/>
    <mergeCell ref="T32:W32"/>
    <mergeCell ref="T30:W30"/>
    <mergeCell ref="A34:C34"/>
    <mergeCell ref="N33:P33"/>
    <mergeCell ref="G32:I32"/>
    <mergeCell ref="A6:C7"/>
    <mergeCell ref="N9:P9"/>
    <mergeCell ref="Q8:R8"/>
    <mergeCell ref="N6:R6"/>
    <mergeCell ref="S6:S7"/>
    <mergeCell ref="T6:W7"/>
    <mergeCell ref="D15:F15"/>
    <mergeCell ref="K22:L22"/>
    <mergeCell ref="Q17:R17"/>
    <mergeCell ref="D10:F10"/>
    <mergeCell ref="N12:P12"/>
    <mergeCell ref="K10:L10"/>
    <mergeCell ref="G10:I10"/>
    <mergeCell ref="K11:L11"/>
    <mergeCell ref="Q10:R10"/>
    <mergeCell ref="T8:W8"/>
    <mergeCell ref="N10:P10"/>
    <mergeCell ref="G6:I7"/>
    <mergeCell ref="D8:F8"/>
    <mergeCell ref="M6:M7"/>
    <mergeCell ref="K7:L7"/>
    <mergeCell ref="D19:F19"/>
    <mergeCell ref="N14:P14"/>
    <mergeCell ref="G12:I12"/>
    <mergeCell ref="Q15:R15"/>
    <mergeCell ref="Q12:R12"/>
    <mergeCell ref="G8:I8"/>
    <mergeCell ref="D11:F11"/>
  </mergeCells>
  <pageMargins left="0.7" right="0.7" top="0.25" bottom="0.25" header="0.3" footer="0.3"/>
  <pageSetup paperSize="9" fitToWidth="0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35"/>
  <sheetViews>
    <sheetView workbookViewId="0">
      <selection activeCell="J11" sqref="J11"/>
    </sheetView>
  </sheetViews>
  <sheetFormatPr defaultRowHeight="15.0" defaultColWidth="10"/>
  <cols>
    <col min="1" max="1" customWidth="1" width="17.0" style="227"/>
    <col min="2" max="2" customWidth="1" width="16.425781" style="227"/>
    <col min="3" max="3" customWidth="1" width="13.140625" style="227"/>
    <col min="4" max="4" customWidth="1" width="11.285156" style="227"/>
    <col min="5" max="5" customWidth="1" width="14.7109375" style="227"/>
    <col min="6" max="6" customWidth="1" width="14.855469" style="227"/>
    <col min="7" max="16384" customWidth="0" width="9.140625" style="227"/>
  </cols>
  <sheetData>
    <row r="1" spans="8:8" ht="26.25">
      <c r="A1" s="228" t="s">
        <v>147</v>
      </c>
      <c r="B1" s="228"/>
      <c r="C1" s="228"/>
      <c r="D1" s="228"/>
      <c r="E1" s="228"/>
      <c r="F1" s="228"/>
    </row>
    <row r="2" spans="8:8" ht="21.95" customHeight="1">
      <c r="A2" s="229" t="s">
        <v>185</v>
      </c>
      <c r="B2" s="229">
        <f>Sheet1!I3</f>
        <v>0.0</v>
      </c>
      <c r="C2" s="229" t="s">
        <v>200</v>
      </c>
      <c r="D2" s="229"/>
      <c r="E2" s="229"/>
      <c r="F2" s="229"/>
    </row>
    <row r="3" spans="8:8" ht="21.95" customHeight="1">
      <c r="A3" s="229" t="s">
        <v>186</v>
      </c>
      <c r="B3" s="229"/>
      <c r="C3" s="230" t="s">
        <v>148</v>
      </c>
      <c r="D3" s="229">
        <f>Sheet1!O1</f>
        <v>0.0</v>
      </c>
      <c r="E3" s="230" t="s">
        <v>204</v>
      </c>
      <c r="F3" s="229"/>
    </row>
    <row r="4" spans="8:8" ht="21.95" customHeight="1"/>
    <row r="5" spans="8:8" ht="21.95" customHeight="1">
      <c r="A5" s="231"/>
      <c r="B5" s="231"/>
      <c r="C5" s="232" t="s">
        <v>149</v>
      </c>
      <c r="D5" s="232"/>
      <c r="E5" s="232" t="s">
        <v>150</v>
      </c>
      <c r="F5" s="232"/>
    </row>
    <row r="6" spans="8:8" ht="21.95" customHeight="1">
      <c r="A6" s="233" t="s">
        <v>205</v>
      </c>
      <c r="B6" s="234"/>
      <c r="C6" s="235" t="s">
        <v>25</v>
      </c>
      <c r="D6" s="236">
        <f>Sheet1!U11</f>
        <v>0.0</v>
      </c>
      <c r="E6" s="237" t="e">
        <f>SUM(D6-D7)*100/D6</f>
        <v>#DIV/0!</v>
      </c>
      <c r="F6" s="238"/>
    </row>
    <row r="7" spans="8:8" ht="21.95" customHeight="1">
      <c r="A7" s="239" t="s">
        <v>25</v>
      </c>
      <c r="B7" s="240"/>
      <c r="C7" s="235" t="s">
        <v>151</v>
      </c>
      <c r="D7" s="236">
        <f>Sheet1!U25</f>
        <v>0.0</v>
      </c>
      <c r="E7" s="241"/>
      <c r="F7" s="242"/>
    </row>
    <row r="8" spans="8:8" ht="21.95" customHeight="1">
      <c r="A8" s="233" t="s">
        <v>152</v>
      </c>
      <c r="B8" s="234"/>
      <c r="C8" s="235" t="s">
        <v>153</v>
      </c>
      <c r="D8" s="236">
        <f>Sheet1!U16</f>
        <v>0.0</v>
      </c>
      <c r="E8" s="237" t="e">
        <f>SUM(D8-D9)*100/D8</f>
        <v>#DIV/0!</v>
      </c>
      <c r="F8" s="238"/>
    </row>
    <row r="9" spans="8:8" ht="21.95" customHeight="1">
      <c r="A9" s="243" t="s">
        <v>153</v>
      </c>
      <c r="B9" s="244"/>
      <c r="C9" s="235" t="s">
        <v>154</v>
      </c>
      <c r="D9" s="236">
        <f>Sheet1!U18</f>
        <v>0.0</v>
      </c>
      <c r="E9" s="241"/>
      <c r="F9" s="242"/>
    </row>
    <row r="10" spans="8:8" ht="21.95" customHeight="1">
      <c r="A10" s="233" t="s">
        <v>155</v>
      </c>
      <c r="B10" s="234"/>
      <c r="C10" s="235" t="s">
        <v>151</v>
      </c>
      <c r="D10" s="236">
        <f>Sheet1!U27</f>
        <v>0.0</v>
      </c>
      <c r="E10" s="237" t="e">
        <f>SUM(D10-D11)*100/D10</f>
        <v>#DIV/0!</v>
      </c>
      <c r="F10" s="238"/>
    </row>
    <row r="11" spans="8:8" ht="21.95" customHeight="1">
      <c r="A11" s="243" t="s">
        <v>151</v>
      </c>
      <c r="B11" s="244"/>
      <c r="C11" s="235" t="s">
        <v>156</v>
      </c>
      <c r="D11" s="236">
        <f>Sheet1!U28</f>
        <v>0.0</v>
      </c>
      <c r="E11" s="241"/>
      <c r="F11" s="242"/>
    </row>
    <row r="12" spans="8:8" ht="21.95" customHeight="1">
      <c r="A12" s="245"/>
      <c r="B12" s="245"/>
    </row>
    <row r="13" spans="8:8" ht="21.95" customHeight="1">
      <c r="A13" s="236" t="s">
        <v>157</v>
      </c>
      <c r="B13" s="232" t="s">
        <v>158</v>
      </c>
      <c r="C13" s="232"/>
      <c r="D13" s="232" t="s">
        <v>149</v>
      </c>
      <c r="E13" s="232"/>
      <c r="F13" s="246" t="s">
        <v>159</v>
      </c>
    </row>
    <row r="14" spans="8:8" ht="21.95" customHeight="1">
      <c r="A14" s="236" t="s">
        <v>25</v>
      </c>
      <c r="B14" s="247">
        <f>Sheet1!W7</f>
        <v>0.0</v>
      </c>
      <c r="C14" s="248"/>
      <c r="D14" s="247">
        <f>Sheet1!U11</f>
        <v>0.0</v>
      </c>
      <c r="E14" s="248"/>
      <c r="F14" s="249" t="e">
        <f>SUM(D14/B14)</f>
        <v>#DIV/0!</v>
      </c>
    </row>
    <row r="15" spans="8:8" ht="21.95" customHeight="1">
      <c r="A15" s="236" t="s">
        <v>153</v>
      </c>
      <c r="B15" s="232">
        <f>Sheet1!X7</f>
        <v>0.0</v>
      </c>
      <c r="C15" s="232"/>
      <c r="D15" s="247">
        <f>D8</f>
        <v>0.0</v>
      </c>
      <c r="E15" s="248"/>
      <c r="F15" s="249" t="e">
        <f t="shared" si="0" ref="F15:F21">SUM(D15/B15)</f>
        <v>#DIV/0!</v>
      </c>
    </row>
    <row r="16" spans="8:8" ht="21.95" customHeight="1">
      <c r="A16" s="236" t="s">
        <v>160</v>
      </c>
      <c r="B16" s="232">
        <f>B15</f>
        <v>0.0</v>
      </c>
      <c r="C16" s="232"/>
      <c r="D16" s="232">
        <f>Sheet1!U17</f>
        <v>0.0</v>
      </c>
      <c r="E16" s="232"/>
      <c r="F16" s="249" t="e">
        <f t="shared" si="0"/>
        <v>#DIV/0!</v>
      </c>
    </row>
    <row r="17" spans="8:8" ht="21.95" customHeight="1">
      <c r="A17" s="236" t="s">
        <v>154</v>
      </c>
      <c r="B17" s="232">
        <f t="shared" si="1" ref="B17:B19">B16</f>
        <v>0.0</v>
      </c>
      <c r="C17" s="232"/>
      <c r="D17" s="232">
        <f>D9</f>
        <v>0.0</v>
      </c>
      <c r="E17" s="232"/>
      <c r="F17" s="249" t="e">
        <f>SUM(D17/B17)</f>
        <v>#DIV/0!</v>
      </c>
    </row>
    <row r="18" spans="8:8" ht="21.95" customHeight="1">
      <c r="A18" s="236" t="s">
        <v>188</v>
      </c>
      <c r="B18" s="232">
        <f t="shared" si="1"/>
        <v>0.0</v>
      </c>
      <c r="C18" s="232"/>
      <c r="D18" s="232">
        <f>D10</f>
        <v>0.0</v>
      </c>
      <c r="E18" s="232"/>
      <c r="F18" s="249" t="e">
        <f t="shared" si="0"/>
        <v>#DIV/0!</v>
      </c>
    </row>
    <row r="19" spans="8:8" ht="21.95" customHeight="1">
      <c r="A19" s="236" t="s">
        <v>189</v>
      </c>
      <c r="B19" s="232">
        <f t="shared" si="1"/>
        <v>0.0</v>
      </c>
      <c r="C19" s="232"/>
      <c r="D19" s="232">
        <f>D11</f>
        <v>0.0</v>
      </c>
      <c r="E19" s="232"/>
      <c r="F19" s="249" t="e">
        <f t="shared" si="0"/>
        <v>#DIV/0!</v>
      </c>
    </row>
    <row r="20" spans="8:8" ht="21.95" customHeight="1">
      <c r="A20" s="236" t="s">
        <v>190</v>
      </c>
      <c r="B20" s="232">
        <f>Sheet1!Y7</f>
        <v>0.0</v>
      </c>
      <c r="C20" s="232"/>
      <c r="D20" s="232">
        <f>Sheet2!Q7</f>
        <v>0.0</v>
      </c>
      <c r="E20" s="232"/>
      <c r="F20" s="249" t="e">
        <f t="shared" si="0"/>
        <v>#DIV/0!</v>
      </c>
    </row>
    <row r="21" spans="8:8" ht="21.95" customHeight="1">
      <c r="A21" s="236" t="s">
        <v>191</v>
      </c>
      <c r="B21" s="232">
        <f>B20</f>
        <v>0.0</v>
      </c>
      <c r="C21" s="232"/>
      <c r="D21" s="232">
        <f>Sheet2!Q8</f>
        <v>0.0</v>
      </c>
      <c r="E21" s="232"/>
      <c r="F21" s="249" t="e">
        <f t="shared" si="0"/>
        <v>#DIV/0!</v>
      </c>
    </row>
    <row r="22" spans="8:8" ht="21.95" customHeight="1">
      <c r="A22" s="236" t="s">
        <v>85</v>
      </c>
      <c r="B22" s="232">
        <f>B15</f>
        <v>0.0</v>
      </c>
      <c r="C22" s="232"/>
      <c r="D22" s="232">
        <f>Sheet1!U29</f>
        <v>0.0</v>
      </c>
      <c r="E22" s="232"/>
      <c r="F22" s="249" t="e">
        <f t="shared" si="2" ref="F22">SUM(D22/B22)</f>
        <v>#DIV/0!</v>
      </c>
    </row>
    <row r="23" spans="8:8" ht="21.95" customHeight="1"/>
    <row r="24" spans="8:8" ht="36.0" customHeight="1">
      <c r="A24" s="236" t="s">
        <v>161</v>
      </c>
      <c r="B24" s="250" t="s">
        <v>162</v>
      </c>
      <c r="C24" s="236" t="s">
        <v>163</v>
      </c>
      <c r="D24" s="236" t="s">
        <v>52</v>
      </c>
      <c r="E24" s="236" t="s">
        <v>143</v>
      </c>
      <c r="F24" s="250" t="s">
        <v>111</v>
      </c>
    </row>
    <row r="25" spans="8:8" ht="21.95" customHeight="1">
      <c r="A25" s="251" t="s">
        <v>78</v>
      </c>
      <c r="B25" s="38">
        <f>Sheet2!K15</f>
        <v>0.0</v>
      </c>
      <c r="C25" s="38">
        <f>Sheet2!L15</f>
        <v>0.0</v>
      </c>
      <c r="D25" s="236">
        <f>Sheet2!Q15</f>
        <v>0.0</v>
      </c>
      <c r="E25" s="236">
        <f>Sheet2!R15</f>
        <v>0.0</v>
      </c>
      <c r="F25" s="252">
        <f>Sheet2!M15</f>
        <v>0.0</v>
      </c>
    </row>
    <row r="26" spans="8:8" ht="21.95" customHeight="1">
      <c r="A26" s="251" t="s">
        <v>25</v>
      </c>
      <c r="B26" s="38">
        <f>Sheet2!K16</f>
        <v>40.0</v>
      </c>
      <c r="C26" s="38">
        <f>Sheet2!L16</f>
        <v>40.0</v>
      </c>
      <c r="D26" s="236">
        <f>Sheet2!Q16</f>
        <v>0.0</v>
      </c>
      <c r="E26" s="236">
        <f>Sheet2!R16</f>
        <v>23.0</v>
      </c>
      <c r="F26" s="252">
        <f>Sheet2!M16</f>
        <v>57.0</v>
      </c>
    </row>
    <row r="27" spans="8:8" ht="21.95" customHeight="1">
      <c r="A27" s="251" t="s">
        <v>79</v>
      </c>
      <c r="B27" s="38">
        <f>Sheet2!K17</f>
        <v>40.0</v>
      </c>
      <c r="C27" s="38">
        <f>Sheet2!L17</f>
        <v>140.0</v>
      </c>
      <c r="D27" s="236">
        <f>Sheet2!Q17</f>
        <v>0.0</v>
      </c>
      <c r="E27" s="236">
        <f>Sheet2!R17</f>
        <v>19.0</v>
      </c>
      <c r="F27" s="252">
        <f>Sheet2!M17</f>
        <v>161.0</v>
      </c>
    </row>
    <row r="28" spans="8:8" ht="21.95" customHeight="1">
      <c r="A28" s="251" t="s">
        <v>80</v>
      </c>
      <c r="B28" s="38">
        <f>Sheet2!K18</f>
        <v>30.0</v>
      </c>
      <c r="C28" s="38">
        <f>Sheet2!L18</f>
        <v>100.0</v>
      </c>
      <c r="D28" s="236">
        <f>Sheet2!Q18</f>
        <v>0.0</v>
      </c>
      <c r="E28" s="236">
        <f>Sheet2!R18</f>
        <v>0.0</v>
      </c>
      <c r="F28" s="252">
        <f>Sheet2!M18</f>
        <v>130.0</v>
      </c>
    </row>
    <row r="29" spans="8:8" ht="21.95" customHeight="1">
      <c r="A29" s="251" t="s">
        <v>81</v>
      </c>
      <c r="B29" s="38">
        <f>Sheet2!K19</f>
        <v>32.0</v>
      </c>
      <c r="C29" s="38">
        <f>Sheet2!L19</f>
        <v>100.0</v>
      </c>
      <c r="D29" s="236">
        <f>Sheet2!Q19</f>
        <v>0.0</v>
      </c>
      <c r="E29" s="236">
        <f>Sheet2!R19</f>
        <v>0.0</v>
      </c>
      <c r="F29" s="252">
        <f>Sheet2!M19</f>
        <v>132.0</v>
      </c>
    </row>
    <row r="30" spans="8:8" ht="21.95" customHeight="1">
      <c r="A30" s="251" t="s">
        <v>82</v>
      </c>
      <c r="B30" s="38">
        <f>Sheet2!K20</f>
        <v>34.0</v>
      </c>
      <c r="C30" s="38">
        <f>Sheet2!L20</f>
        <v>100.0</v>
      </c>
      <c r="D30" s="236">
        <f>Sheet2!Q20</f>
        <v>0.0</v>
      </c>
      <c r="E30" s="236">
        <f>Sheet2!R20</f>
        <v>0.0</v>
      </c>
      <c r="F30" s="252">
        <f>Sheet2!M20</f>
        <v>134.0</v>
      </c>
    </row>
    <row r="31" spans="8:8" ht="21.95" customHeight="1">
      <c r="A31" s="251" t="s">
        <v>83</v>
      </c>
      <c r="B31" s="38">
        <f>Sheet2!K21</f>
        <v>30.0</v>
      </c>
      <c r="C31" s="38">
        <f>Sheet2!L21</f>
        <v>50.0</v>
      </c>
      <c r="D31" s="236">
        <f>Sheet2!Q21</f>
        <v>0.0</v>
      </c>
      <c r="E31" s="236">
        <f>Sheet2!R21</f>
        <v>1.0</v>
      </c>
      <c r="F31" s="252">
        <f>Sheet2!M21</f>
        <v>79.0</v>
      </c>
    </row>
    <row r="32" spans="8:8" ht="21.95" customHeight="1">
      <c r="A32" s="251" t="s">
        <v>26</v>
      </c>
      <c r="B32" s="38">
        <f>Sheet2!K22</f>
        <v>20.0</v>
      </c>
      <c r="C32" s="38">
        <f>Sheet2!L22</f>
        <v>50.0</v>
      </c>
      <c r="D32" s="236">
        <f>Sheet2!Q22</f>
        <v>0.0</v>
      </c>
      <c r="E32" s="236">
        <f>Sheet2!R22</f>
        <v>0.0</v>
      </c>
      <c r="F32" s="252">
        <f>Sheet2!M22</f>
        <v>70.0</v>
      </c>
    </row>
    <row r="33" spans="8:8" ht="21.95" customHeight="1">
      <c r="A33" s="251" t="s">
        <v>84</v>
      </c>
      <c r="B33" s="38">
        <f>Sheet2!K23</f>
        <v>15.0</v>
      </c>
      <c r="C33" s="38">
        <f>Sheet2!L23</f>
        <v>80.0</v>
      </c>
      <c r="D33" s="236">
        <f>Sheet2!Q23</f>
        <v>0.0</v>
      </c>
      <c r="E33" s="236">
        <f>Sheet2!R23</f>
        <v>11.0</v>
      </c>
      <c r="F33" s="252">
        <f>Sheet2!M23</f>
        <v>84.0</v>
      </c>
    </row>
    <row r="34" spans="8:8" ht="21.95" customHeight="1">
      <c r="A34" s="251" t="s">
        <v>85</v>
      </c>
      <c r="B34" s="38">
        <f>Sheet2!K24</f>
        <v>20.0</v>
      </c>
      <c r="C34" s="38">
        <f>Sheet2!L24</f>
        <v>50.0</v>
      </c>
      <c r="D34" s="236">
        <f>Sheet2!Q24</f>
        <v>0.0</v>
      </c>
      <c r="E34" s="236">
        <f>Sheet2!R24</f>
        <v>6.0</v>
      </c>
      <c r="F34" s="252">
        <f>Sheet2!M24</f>
        <v>64.0</v>
      </c>
    </row>
    <row r="35" spans="8:8">
      <c r="A35" s="251" t="s">
        <v>86</v>
      </c>
      <c r="B35" s="38">
        <f>Sheet2!K25</f>
        <v>20.0</v>
      </c>
      <c r="C35" s="38">
        <f>Sheet2!L25</f>
        <v>100.0</v>
      </c>
      <c r="D35" s="236">
        <f>Sheet2!Q25</f>
        <v>0.0</v>
      </c>
      <c r="E35" s="236">
        <f>Sheet2!R25</f>
        <v>9.0</v>
      </c>
      <c r="F35" s="252">
        <f>Sheet2!M25</f>
        <v>111.0</v>
      </c>
    </row>
  </sheetData>
  <mergeCells count="34">
    <mergeCell ref="A1:F1"/>
    <mergeCell ref="A10:B10"/>
    <mergeCell ref="E10:F11"/>
    <mergeCell ref="A5:B5"/>
    <mergeCell ref="D17:E17"/>
    <mergeCell ref="B19:C19"/>
    <mergeCell ref="E6:F7"/>
    <mergeCell ref="D20:E20"/>
    <mergeCell ref="A11:B11"/>
    <mergeCell ref="B16:C16"/>
    <mergeCell ref="E8:F9"/>
    <mergeCell ref="A6:B6"/>
    <mergeCell ref="B20:C20"/>
    <mergeCell ref="D14:E14"/>
    <mergeCell ref="A7:B7"/>
    <mergeCell ref="D16:E16"/>
    <mergeCell ref="A9:B9"/>
    <mergeCell ref="A8:B8"/>
    <mergeCell ref="B22:C22"/>
    <mergeCell ref="D22:E22"/>
    <mergeCell ref="D15:E15"/>
    <mergeCell ref="C5:D5"/>
    <mergeCell ref="A12:B12"/>
    <mergeCell ref="B14:C14"/>
    <mergeCell ref="E5:F5"/>
    <mergeCell ref="B13:C13"/>
    <mergeCell ref="D19:E19"/>
    <mergeCell ref="B21:C21"/>
    <mergeCell ref="B18:C18"/>
    <mergeCell ref="D21:E21"/>
    <mergeCell ref="B15:C15"/>
    <mergeCell ref="D13:E13"/>
    <mergeCell ref="B17:C17"/>
    <mergeCell ref="D18:E18"/>
  </mergeCells>
  <pageMargins left="0.7" right="0.7" top="0.75" bottom="0.5" header="0.3" footer="0.3"/>
  <pageSetup paperSize="9" scale="99"/>
</worksheet>
</file>

<file path=xl/worksheets/sheet5.xml><?xml version="1.0" encoding="utf-8"?>
<worksheet xmlns:r="http://schemas.openxmlformats.org/officeDocument/2006/relationships" xmlns="http://schemas.openxmlformats.org/spreadsheetml/2006/main">
  <dimension ref="A1:I39"/>
  <sheetViews>
    <sheetView workbookViewId="0" zoomScale="130">
      <selection activeCell="J19" sqref="J19"/>
    </sheetView>
  </sheetViews>
  <sheetFormatPr defaultRowHeight="15.0" defaultColWidth="9"/>
  <cols>
    <col min="1" max="1" customWidth="1" width="7.4257812" style="0"/>
    <col min="3" max="3" customWidth="1" width="6.8554688" style="0"/>
    <col min="4" max="4" customWidth="1" width="11.5703125" style="0"/>
    <col min="5" max="5" customWidth="1" width="13.0" style="0"/>
    <col min="6" max="6" customWidth="1" width="12.285156" style="0"/>
    <col min="7" max="7" customWidth="1" width="14.140625" style="0"/>
    <col min="8" max="8" customWidth="1" width="12.5703125" style="0"/>
  </cols>
  <sheetData>
    <row r="1" spans="8:8">
      <c r="A1" s="253" t="s">
        <v>202</v>
      </c>
      <c r="B1" s="253"/>
      <c r="C1" s="253"/>
      <c r="D1" s="253"/>
      <c r="E1" s="253"/>
      <c r="F1" s="253"/>
      <c r="G1" s="253"/>
      <c r="H1" s="253"/>
    </row>
    <row r="2" spans="8:8">
      <c r="A2" s="253" t="s">
        <v>121</v>
      </c>
      <c r="B2" s="253"/>
      <c r="C2" s="253"/>
      <c r="D2" s="253"/>
      <c r="E2" s="253"/>
      <c r="F2" s="253"/>
      <c r="G2" s="253"/>
      <c r="H2" s="253"/>
    </row>
    <row r="3" spans="8:8">
      <c r="A3" s="253" t="s">
        <v>122</v>
      </c>
      <c r="B3" s="253"/>
      <c r="C3" s="253"/>
      <c r="D3" s="253"/>
      <c r="E3" s="253"/>
      <c r="F3" s="253"/>
      <c r="G3" s="253"/>
      <c r="H3" s="253"/>
    </row>
    <row r="4" spans="8:8" customHeight="1">
      <c r="A4" s="253" t="s">
        <v>123</v>
      </c>
      <c r="B4" s="253"/>
      <c r="C4" s="253"/>
      <c r="D4" s="253"/>
      <c r="E4" s="253"/>
      <c r="F4" s="253"/>
      <c r="G4" s="253"/>
      <c r="H4" s="253"/>
    </row>
    <row r="5" spans="8:8" ht="15.0" customHeight="1">
      <c r="A5" s="253" t="s">
        <v>193</v>
      </c>
      <c r="B5" s="253"/>
      <c r="C5" s="253"/>
      <c r="D5" s="253"/>
      <c r="E5" s="253"/>
      <c r="F5" s="253"/>
      <c r="G5" s="253"/>
      <c r="H5" s="253"/>
    </row>
    <row r="6" spans="8:8" ht="20.25" customHeight="1">
      <c r="A6" s="254" t="s">
        <v>203</v>
      </c>
      <c r="B6" s="254"/>
      <c r="C6" s="254"/>
      <c r="D6" s="254"/>
      <c r="E6" s="254"/>
      <c r="F6" s="254"/>
      <c r="G6" s="254"/>
      <c r="H6" s="254"/>
    </row>
    <row r="7" spans="8:8" ht="22.5" customHeight="1">
      <c r="A7" s="254" t="s">
        <v>124</v>
      </c>
      <c r="B7" s="254"/>
      <c r="C7" s="254"/>
      <c r="D7" s="254"/>
      <c r="E7" s="254"/>
      <c r="F7" s="254"/>
      <c r="G7" s="254"/>
      <c r="H7" s="254"/>
    </row>
    <row r="8" spans="8:8" ht="22.5" customHeight="1">
      <c r="A8" s="254" t="s">
        <v>125</v>
      </c>
      <c r="B8" s="254"/>
      <c r="C8" s="254"/>
      <c r="D8" s="254"/>
      <c r="E8" s="254"/>
      <c r="F8" s="254"/>
      <c r="G8" s="254"/>
      <c r="H8" s="254"/>
    </row>
    <row r="9" spans="8:8" ht="12.0" customHeight="1"/>
    <row r="10" spans="8:8" s="42" ht="16.5" customFormat="1" customHeight="1">
      <c r="A10" s="142" t="s">
        <v>126</v>
      </c>
      <c r="B10" s="142" t="s">
        <v>127</v>
      </c>
      <c r="C10" s="142"/>
      <c r="D10" s="142"/>
      <c r="E10" s="156" t="s">
        <v>138</v>
      </c>
      <c r="F10" s="156" t="s">
        <v>116</v>
      </c>
      <c r="G10" s="156" t="s">
        <v>139</v>
      </c>
      <c r="H10" s="156" t="s">
        <v>140</v>
      </c>
    </row>
    <row r="11" spans="8:8" s="255" customFormat="1" customHeight="1">
      <c r="A11" s="142"/>
      <c r="B11" s="142"/>
      <c r="C11" s="142"/>
      <c r="D11" s="142"/>
      <c r="E11" s="156"/>
      <c r="F11" s="156"/>
      <c r="G11" s="156"/>
      <c r="H11" s="156"/>
    </row>
    <row r="12" spans="8:8" ht="24.95" customHeight="1">
      <c r="A12" s="38">
        <v>1.0</v>
      </c>
      <c r="B12" s="256" t="s">
        <v>78</v>
      </c>
      <c r="C12" s="256"/>
      <c r="D12" s="256"/>
      <c r="E12" s="257">
        <f>Sheet2!M15</f>
        <v>0.0</v>
      </c>
      <c r="F12" s="258">
        <v>42.0</v>
      </c>
      <c r="G12" s="258">
        <v>0.0</v>
      </c>
      <c r="H12" s="251"/>
    </row>
    <row r="13" spans="8:8" ht="24.95" customHeight="1">
      <c r="A13" s="38">
        <v>2.0</v>
      </c>
      <c r="B13" s="256" t="s">
        <v>25</v>
      </c>
      <c r="C13" s="256"/>
      <c r="D13" s="256"/>
      <c r="E13" s="257">
        <f>Sheet2!M16</f>
        <v>57.0</v>
      </c>
      <c r="F13" s="258">
        <v>42.0</v>
      </c>
      <c r="G13" s="258">
        <v>60.0</v>
      </c>
      <c r="H13" s="251"/>
    </row>
    <row r="14" spans="8:8" ht="24.95" customHeight="1">
      <c r="A14" s="38">
        <v>3.0</v>
      </c>
      <c r="B14" s="256" t="s">
        <v>79</v>
      </c>
      <c r="C14" s="256"/>
      <c r="D14" s="256"/>
      <c r="E14" s="257">
        <f>Sheet2!M17</f>
        <v>161.0</v>
      </c>
      <c r="F14" s="257">
        <f>SUM(F12+(F19*3))</f>
        <v>160.44</v>
      </c>
      <c r="G14" s="258">
        <v>0.0</v>
      </c>
      <c r="H14" s="251"/>
    </row>
    <row r="15" spans="8:8" ht="24.95" customHeight="1">
      <c r="A15" s="38">
        <v>4.0</v>
      </c>
      <c r="B15" s="256" t="s">
        <v>80</v>
      </c>
      <c r="C15" s="256"/>
      <c r="D15" s="256"/>
      <c r="E15" s="257">
        <f>Sheet2!M18</f>
        <v>130.0</v>
      </c>
      <c r="F15" s="257">
        <f>SUM(F19*3)</f>
        <v>118.44</v>
      </c>
      <c r="G15" s="258">
        <v>120.0</v>
      </c>
      <c r="H15" s="251"/>
    </row>
    <row r="16" spans="8:8" ht="24.95" customHeight="1">
      <c r="A16" s="38">
        <v>5.0</v>
      </c>
      <c r="B16" s="256" t="s">
        <v>81</v>
      </c>
      <c r="C16" s="256"/>
      <c r="D16" s="256"/>
      <c r="E16" s="257">
        <f>Sheet2!M19</f>
        <v>132.0</v>
      </c>
      <c r="F16" s="257">
        <f>SUM(F19*3)</f>
        <v>118.44</v>
      </c>
      <c r="G16" s="258">
        <v>120.0</v>
      </c>
      <c r="H16" s="251"/>
    </row>
    <row r="17" spans="8:8" ht="24.95" customHeight="1">
      <c r="A17" s="38">
        <v>6.0</v>
      </c>
      <c r="B17" s="256" t="s">
        <v>82</v>
      </c>
      <c r="C17" s="256"/>
      <c r="D17" s="256"/>
      <c r="E17" s="257">
        <f>Sheet2!M20</f>
        <v>134.0</v>
      </c>
      <c r="F17" s="257">
        <f>SUM(F19*2)</f>
        <v>78.96</v>
      </c>
      <c r="G17" s="258">
        <v>80.0</v>
      </c>
      <c r="H17" s="251"/>
    </row>
    <row r="18" spans="8:8" ht="24.95" customHeight="1">
      <c r="A18" s="38">
        <v>7.0</v>
      </c>
      <c r="B18" s="256" t="s">
        <v>83</v>
      </c>
      <c r="C18" s="256"/>
      <c r="D18" s="256"/>
      <c r="E18" s="257">
        <f>Sheet2!M21</f>
        <v>79.0</v>
      </c>
      <c r="F18" s="257">
        <f>F19*2</f>
        <v>78.96</v>
      </c>
      <c r="G18" s="258">
        <v>90.0</v>
      </c>
      <c r="H18" s="251"/>
    </row>
    <row r="19" spans="8:8" ht="24.95" customHeight="1">
      <c r="A19" s="38">
        <v>8.0</v>
      </c>
      <c r="B19" s="256" t="s">
        <v>26</v>
      </c>
      <c r="C19" s="256"/>
      <c r="D19" s="256"/>
      <c r="E19" s="257">
        <f>Sheet2!M22</f>
        <v>70.0</v>
      </c>
      <c r="F19" s="257">
        <f>SUM(0.94*F12)</f>
        <v>39.48</v>
      </c>
      <c r="G19" s="258">
        <v>40.0</v>
      </c>
      <c r="H19" s="251"/>
    </row>
    <row r="20" spans="8:8" ht="24.95" customHeight="1">
      <c r="A20" s="38">
        <v>9.0</v>
      </c>
      <c r="B20" s="256" t="s">
        <v>84</v>
      </c>
      <c r="C20" s="256"/>
      <c r="D20" s="256"/>
      <c r="E20" s="257">
        <f>Sheet2!M23</f>
        <v>84.0</v>
      </c>
      <c r="F20" s="257">
        <f>SUM(F19*2)</f>
        <v>78.96</v>
      </c>
      <c r="G20" s="258">
        <v>100.0</v>
      </c>
      <c r="H20" s="251"/>
    </row>
    <row r="21" spans="8:8" ht="24.95" customHeight="1">
      <c r="A21" s="38">
        <v>10.0</v>
      </c>
      <c r="B21" s="256" t="s">
        <v>85</v>
      </c>
      <c r="C21" s="256"/>
      <c r="D21" s="256"/>
      <c r="E21" s="257">
        <f>Sheet2!M24</f>
        <v>64.0</v>
      </c>
      <c r="F21" s="257">
        <f>F19</f>
        <v>39.48</v>
      </c>
      <c r="G21" s="258">
        <v>40.0</v>
      </c>
      <c r="H21" s="251"/>
    </row>
    <row r="22" spans="8:8" ht="24.95" customHeight="1">
      <c r="A22" s="38">
        <v>11.0</v>
      </c>
      <c r="B22" s="256" t="s">
        <v>86</v>
      </c>
      <c r="C22" s="256"/>
      <c r="D22" s="256"/>
      <c r="E22" s="257">
        <f>Sheet2!M25</f>
        <v>111.0</v>
      </c>
      <c r="F22" s="257">
        <f>SUM(1.02*F12*3)</f>
        <v>128.52</v>
      </c>
      <c r="G22" s="258">
        <v>100.0</v>
      </c>
      <c r="H22" s="251"/>
    </row>
    <row r="23" spans="8:8" ht="24.95" customHeight="1">
      <c r="A23" s="38">
        <v>12.0</v>
      </c>
      <c r="B23" s="256" t="s">
        <v>88</v>
      </c>
      <c r="C23" s="256"/>
      <c r="D23" s="256"/>
      <c r="E23" s="257">
        <f>Sheet2!M26</f>
        <v>62.0</v>
      </c>
      <c r="F23" s="259">
        <f>SUM(F13)</f>
        <v>42.0</v>
      </c>
      <c r="G23" s="258">
        <v>40.0</v>
      </c>
      <c r="H23" s="251"/>
    </row>
    <row r="24" spans="8:8" ht="24.95" customHeight="1">
      <c r="A24" s="38">
        <v>13.0</v>
      </c>
      <c r="B24" s="256" t="s">
        <v>87</v>
      </c>
      <c r="C24" s="256"/>
      <c r="D24" s="256"/>
      <c r="E24" s="257">
        <f>Sheet2!M27</f>
        <v>696.0</v>
      </c>
      <c r="F24" s="257">
        <f>SUM(F16:F22)</f>
        <v>562.8</v>
      </c>
      <c r="G24" s="258">
        <v>500.0</v>
      </c>
      <c r="H24" s="251"/>
    </row>
    <row r="25" spans="8:8" ht="24.95" customHeight="1">
      <c r="A25" s="38">
        <v>14.0</v>
      </c>
      <c r="B25" s="256" t="s">
        <v>91</v>
      </c>
      <c r="C25" s="256"/>
      <c r="D25" s="256"/>
      <c r="E25" s="257">
        <f>Sheet2!M28</f>
        <v>3.85</v>
      </c>
      <c r="F25" s="257">
        <f>F12/20</f>
        <v>2.1</v>
      </c>
      <c r="G25" s="258">
        <v>3.0</v>
      </c>
      <c r="H25" s="251"/>
    </row>
    <row r="26" spans="8:8" ht="24.95" customHeight="1">
      <c r="A26" s="38">
        <v>15.0</v>
      </c>
      <c r="B26" s="256" t="s">
        <v>92</v>
      </c>
      <c r="C26" s="256"/>
      <c r="D26" s="256"/>
      <c r="E26" s="257">
        <f>Sheet2!M29</f>
        <v>16.0</v>
      </c>
      <c r="F26" s="257">
        <f>SUM(F20/10)</f>
        <v>7.895999999999999</v>
      </c>
      <c r="G26" s="258">
        <v>10.0</v>
      </c>
      <c r="H26" s="251"/>
    </row>
    <row r="27" spans="8:8" ht="24.95" customHeight="1">
      <c r="A27" s="38">
        <v>16.0</v>
      </c>
      <c r="B27" s="256" t="s">
        <v>89</v>
      </c>
      <c r="C27" s="256"/>
      <c r="D27" s="256"/>
      <c r="E27" s="257">
        <f>Sheet2!M30</f>
        <v>59.0</v>
      </c>
      <c r="F27" s="259">
        <v>43.0</v>
      </c>
      <c r="G27" s="258">
        <v>50.0</v>
      </c>
      <c r="H27" s="251"/>
    </row>
    <row r="28" spans="8:8" ht="24.95" customHeight="1">
      <c r="A28" s="38">
        <v>17.0</v>
      </c>
      <c r="B28" s="256" t="s">
        <v>90</v>
      </c>
      <c r="C28" s="256"/>
      <c r="D28" s="256"/>
      <c r="E28" s="257">
        <f>Sheet2!M31</f>
        <v>45.0</v>
      </c>
      <c r="F28" s="258">
        <v>44.0</v>
      </c>
      <c r="G28" s="258">
        <v>50.0</v>
      </c>
      <c r="H28" s="251"/>
    </row>
    <row r="29" spans="8:8" ht="24.95" customHeight="1">
      <c r="A29" s="38">
        <v>18.0</v>
      </c>
      <c r="B29" s="256" t="s">
        <v>128</v>
      </c>
      <c r="C29" s="256"/>
      <c r="D29" s="256"/>
      <c r="E29" s="258">
        <v>2.0</v>
      </c>
      <c r="F29" s="257">
        <f>ROUNDUP(SUM(F24:F26)/100,0)</f>
        <v>6.0</v>
      </c>
      <c r="G29" s="258">
        <v>25.0</v>
      </c>
      <c r="H29" s="251"/>
    </row>
    <row r="30" spans="8:8" ht="24.95" customHeight="1">
      <c r="A30" s="38">
        <v>19.0</v>
      </c>
      <c r="B30" s="256" t="s">
        <v>129</v>
      </c>
      <c r="C30" s="256"/>
      <c r="D30" s="256"/>
      <c r="E30" s="260"/>
      <c r="F30" s="261"/>
      <c r="G30" s="258"/>
      <c r="H30" s="251"/>
    </row>
    <row r="31" spans="8:8" ht="24.95" customHeight="1">
      <c r="A31" s="38">
        <v>20.0</v>
      </c>
      <c r="B31" s="256" t="s">
        <v>130</v>
      </c>
      <c r="C31" s="256"/>
      <c r="D31" s="256"/>
      <c r="E31" s="262"/>
      <c r="F31" s="261"/>
      <c r="G31" s="258"/>
      <c r="H31" s="251"/>
    </row>
    <row r="32" spans="8:8" ht="24.95" customHeight="1">
      <c r="A32" s="38">
        <v>21.0</v>
      </c>
      <c r="B32" s="256" t="s">
        <v>131</v>
      </c>
      <c r="C32" s="256"/>
      <c r="D32" s="256"/>
      <c r="E32" s="263"/>
      <c r="F32" s="261"/>
      <c r="G32" s="258"/>
      <c r="H32" s="251"/>
    </row>
    <row r="33" spans="8:8" ht="24.95" customHeight="1">
      <c r="A33" s="38">
        <v>22.0</v>
      </c>
      <c r="B33" s="256" t="s">
        <v>132</v>
      </c>
      <c r="C33" s="256"/>
      <c r="D33" s="256"/>
      <c r="E33" s="263"/>
      <c r="F33" s="263"/>
      <c r="G33" s="263"/>
      <c r="H33" s="251"/>
    </row>
    <row r="34" spans="8:8" ht="26.25" customHeight="1">
      <c r="F34" t="s">
        <v>133</v>
      </c>
    </row>
    <row r="35" spans="8:8" ht="30.75" customHeight="1">
      <c r="A35" t="s">
        <v>134</v>
      </c>
      <c r="F35" t="s">
        <v>135</v>
      </c>
    </row>
    <row r="36" spans="8:8" ht="26.25" customHeight="1">
      <c r="A36" s="254" t="s">
        <v>136</v>
      </c>
      <c r="B36" s="254"/>
      <c r="C36" s="254"/>
      <c r="D36" s="254"/>
      <c r="F36" t="s">
        <v>137</v>
      </c>
    </row>
    <row r="37" spans="8:8">
      <c r="B37" s="254"/>
      <c r="C37" s="254"/>
      <c r="D37" s="254"/>
    </row>
    <row r="38" spans="8:8">
      <c r="B38" s="254"/>
      <c r="C38" s="254"/>
      <c r="D38" s="254"/>
    </row>
    <row r="39" spans="8:8">
      <c r="B39" s="254"/>
      <c r="C39" s="254"/>
      <c r="D39" s="254"/>
    </row>
  </sheetData>
  <mergeCells count="40">
    <mergeCell ref="A1:H1"/>
    <mergeCell ref="B10:D11"/>
    <mergeCell ref="A8:H8"/>
    <mergeCell ref="B30:D30"/>
    <mergeCell ref="G10:G11"/>
    <mergeCell ref="B32:D32"/>
    <mergeCell ref="A10:A11"/>
    <mergeCell ref="A36:D36"/>
    <mergeCell ref="B37:D37"/>
    <mergeCell ref="B13:D13"/>
    <mergeCell ref="B31:D31"/>
    <mergeCell ref="B29:D29"/>
    <mergeCell ref="B16:D16"/>
    <mergeCell ref="B15:D15"/>
    <mergeCell ref="B33:D33"/>
    <mergeCell ref="A2:H2"/>
    <mergeCell ref="E10:E11"/>
    <mergeCell ref="B18:D18"/>
    <mergeCell ref="B38:D38"/>
    <mergeCell ref="B22:D22"/>
    <mergeCell ref="B24:D24"/>
    <mergeCell ref="A7:H7"/>
    <mergeCell ref="B21:D21"/>
    <mergeCell ref="F10:F11"/>
    <mergeCell ref="B25:D25"/>
    <mergeCell ref="B39:D39"/>
    <mergeCell ref="B19:D19"/>
    <mergeCell ref="B26:D26"/>
    <mergeCell ref="B20:D20"/>
    <mergeCell ref="B28:D28"/>
    <mergeCell ref="A3:H3"/>
    <mergeCell ref="B12:D12"/>
    <mergeCell ref="A6:H6"/>
    <mergeCell ref="A4:H4"/>
    <mergeCell ref="A5:H5"/>
    <mergeCell ref="B17:D17"/>
    <mergeCell ref="H10:H11"/>
    <mergeCell ref="B23:D23"/>
    <mergeCell ref="B14:D14"/>
    <mergeCell ref="B27:D27"/>
  </mergeCells>
  <pageMargins left="0.7" right="0.7" top="0.25" bottom="0.25" header="0.3" footer="0.3"/>
  <drawing r:id="rId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V2043_21</dc:creator>
  <dcterms:created xsi:type="dcterms:W3CDTF">2006-09-15T19:00:00Z</dcterms:created>
  <dcterms:modified xsi:type="dcterms:W3CDTF">2025-08-29T11:46:35Z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53d7378560ab4e0eb8cdf95d323b696c</vt:lpwstr>
  </property>
</Properties>
</file>