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2450" activeTab="3"/>
  </bookViews>
  <sheets>
    <sheet name="Sheet1" sheetId="1" r:id="rId1"/>
    <sheet name="Sheet2" sheetId="2" r:id="rId2"/>
    <sheet name="Vaccine wastage sheet" sheetId="6" r:id="rId3"/>
    <sheet name="Drop Out" sheetId="5" r:id="rId4"/>
    <sheet name="Sheet1 (2)" sheetId="7" r:id="rId5"/>
    <sheet name="Vaccine Form" sheetId="8" r:id="rId6"/>
    <sheet name="Demand" sheetId="4" state="hidden" r:id="rId7"/>
    <sheet name="Issue Form" sheetId="3" state="hidden" r:id="rId8"/>
  </sheets>
  <definedNames>
    <definedName name="_xlnm.Print_Area" localSheetId="6">Demand!$A$1:$H$33</definedName>
    <definedName name="_xlnm.Print_Area" localSheetId="7">'Issue Form'!$A$1:$J$40</definedName>
    <definedName name="_xlnm.Print_Area" localSheetId="0">Sheet1!$A$1:$V$29</definedName>
    <definedName name="_xlnm.Print_Area" localSheetId="4">'Sheet1 (2)'!$A$1:$AL$38</definedName>
    <definedName name="_xlnm.Print_Area" localSheetId="1">Sheet2!$A$1:$O$45</definedName>
    <definedName name="_xlnm.Print_Area" localSheetId="5">'Vaccine Form'!$A$1:$V$33</definedName>
    <definedName name="_xlnm.Print_Area" localSheetId="2">'Vaccine wastage sheet'!$A$1:$W$24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2"/>
  <c r="I24" i="1"/>
  <c r="Y37" i="7"/>
  <c r="Z37" s="1"/>
  <c r="T37"/>
  <c r="S37"/>
  <c r="P37"/>
  <c r="O37"/>
  <c r="Y35"/>
  <c r="Z35" s="1"/>
  <c r="Z36" s="1"/>
  <c r="T35"/>
  <c r="S35"/>
  <c r="P35"/>
  <c r="O35"/>
  <c r="M31"/>
  <c r="M33" s="1"/>
  <c r="M34" s="1"/>
  <c r="M36" s="1"/>
  <c r="H31"/>
  <c r="G31"/>
  <c r="D31"/>
  <c r="C31"/>
  <c r="M16"/>
  <c r="N16" s="1"/>
  <c r="M17"/>
  <c r="N17" s="1"/>
  <c r="M15"/>
  <c r="M26" s="1"/>
  <c r="M14"/>
  <c r="N12"/>
  <c r="M12"/>
  <c r="D14"/>
  <c r="D15"/>
  <c r="D16"/>
  <c r="D17"/>
  <c r="C15"/>
  <c r="C26" s="1"/>
  <c r="C16"/>
  <c r="C17"/>
  <c r="C24" s="1"/>
  <c r="C14"/>
  <c r="D12"/>
  <c r="C12"/>
  <c r="H14"/>
  <c r="H15"/>
  <c r="H16"/>
  <c r="H27" s="1"/>
  <c r="H17"/>
  <c r="G16"/>
  <c r="G23" s="1"/>
  <c r="G17"/>
  <c r="G15"/>
  <c r="G22" s="1"/>
  <c r="G14"/>
  <c r="H12"/>
  <c r="G12"/>
  <c r="AI4"/>
  <c r="AL3"/>
  <c r="AJ3" s="1"/>
  <c r="B7"/>
  <c r="J5"/>
  <c r="B5"/>
  <c r="G3"/>
  <c r="B3"/>
  <c r="B1" i="8"/>
  <c r="H1"/>
  <c r="C6"/>
  <c r="G6"/>
  <c r="C7"/>
  <c r="G7"/>
  <c r="C8"/>
  <c r="S8" s="1"/>
  <c r="G8"/>
  <c r="C9"/>
  <c r="G9"/>
  <c r="G5"/>
  <c r="S5" s="1"/>
  <c r="C5"/>
  <c r="T16"/>
  <c r="T18"/>
  <c r="T19"/>
  <c r="T17"/>
  <c r="S16"/>
  <c r="S18"/>
  <c r="S19"/>
  <c r="S17"/>
  <c r="K24"/>
  <c r="L24" s="1"/>
  <c r="X15"/>
  <c r="X16"/>
  <c r="X17"/>
  <c r="X18"/>
  <c r="X19"/>
  <c r="X20"/>
  <c r="X21"/>
  <c r="X22"/>
  <c r="X23"/>
  <c r="X25"/>
  <c r="X26"/>
  <c r="C15"/>
  <c r="T14" s="1"/>
  <c r="C16"/>
  <c r="C17"/>
  <c r="C18"/>
  <c r="C19"/>
  <c r="C20"/>
  <c r="C21"/>
  <c r="C22"/>
  <c r="C23"/>
  <c r="T15" s="1"/>
  <c r="C25"/>
  <c r="C26"/>
  <c r="B26"/>
  <c r="B25"/>
  <c r="B23"/>
  <c r="S15" s="1"/>
  <c r="B22"/>
  <c r="B21"/>
  <c r="B20"/>
  <c r="B19"/>
  <c r="B18"/>
  <c r="B17"/>
  <c r="B16"/>
  <c r="B15"/>
  <c r="S14" s="1"/>
  <c r="U6"/>
  <c r="U7"/>
  <c r="U8"/>
  <c r="U9"/>
  <c r="U5"/>
  <c r="E10"/>
  <c r="I10"/>
  <c r="U10"/>
  <c r="C10"/>
  <c r="AA38" i="7"/>
  <c r="AH38" s="1"/>
  <c r="P36"/>
  <c r="Q36"/>
  <c r="R36"/>
  <c r="S36"/>
  <c r="T36"/>
  <c r="U36"/>
  <c r="V36"/>
  <c r="W36"/>
  <c r="X36"/>
  <c r="Y36"/>
  <c r="O36"/>
  <c r="D33"/>
  <c r="D34" s="1"/>
  <c r="D36" s="1"/>
  <c r="E33"/>
  <c r="E34" s="1"/>
  <c r="E36" s="1"/>
  <c r="F33"/>
  <c r="F34" s="1"/>
  <c r="F36" s="1"/>
  <c r="G33"/>
  <c r="G34" s="1"/>
  <c r="G36" s="1"/>
  <c r="H33"/>
  <c r="H34" s="1"/>
  <c r="H36" s="1"/>
  <c r="I33"/>
  <c r="I34" s="1"/>
  <c r="I36" s="1"/>
  <c r="J33"/>
  <c r="J34" s="1"/>
  <c r="J36" s="1"/>
  <c r="K33"/>
  <c r="K34" s="1"/>
  <c r="K36" s="1"/>
  <c r="L33"/>
  <c r="L34" s="1"/>
  <c r="L36" s="1"/>
  <c r="C33"/>
  <c r="C34" s="1"/>
  <c r="C36" s="1"/>
  <c r="F38" s="1"/>
  <c r="D26"/>
  <c r="E26"/>
  <c r="F26"/>
  <c r="H26"/>
  <c r="I26"/>
  <c r="J26"/>
  <c r="K26"/>
  <c r="L26"/>
  <c r="D27"/>
  <c r="E27"/>
  <c r="F27"/>
  <c r="I27"/>
  <c r="J27"/>
  <c r="K27"/>
  <c r="L27"/>
  <c r="M27"/>
  <c r="D28"/>
  <c r="E28"/>
  <c r="F28"/>
  <c r="G28"/>
  <c r="H28"/>
  <c r="I28"/>
  <c r="J28"/>
  <c r="K28"/>
  <c r="L28"/>
  <c r="M28"/>
  <c r="C27"/>
  <c r="C28"/>
  <c r="D22"/>
  <c r="E22"/>
  <c r="F22"/>
  <c r="H22"/>
  <c r="I22"/>
  <c r="J22"/>
  <c r="K22"/>
  <c r="L22"/>
  <c r="M22"/>
  <c r="D23"/>
  <c r="E23"/>
  <c r="F23"/>
  <c r="I23"/>
  <c r="J23"/>
  <c r="K23"/>
  <c r="L23"/>
  <c r="M23"/>
  <c r="D24"/>
  <c r="E24"/>
  <c r="F24"/>
  <c r="G24"/>
  <c r="H24"/>
  <c r="I24"/>
  <c r="J24"/>
  <c r="K24"/>
  <c r="L24"/>
  <c r="M24"/>
  <c r="C23"/>
  <c r="C22"/>
  <c r="D18"/>
  <c r="D29" s="1"/>
  <c r="E18"/>
  <c r="E29" s="1"/>
  <c r="F18"/>
  <c r="F29" s="1"/>
  <c r="H18"/>
  <c r="H29" s="1"/>
  <c r="I18"/>
  <c r="I29" s="1"/>
  <c r="J18"/>
  <c r="J29" s="1"/>
  <c r="K18"/>
  <c r="K29" s="1"/>
  <c r="L18"/>
  <c r="L29" s="1"/>
  <c r="M18"/>
  <c r="M29" s="1"/>
  <c r="D19"/>
  <c r="D30" s="1"/>
  <c r="D32" s="1"/>
  <c r="E19"/>
  <c r="E30" s="1"/>
  <c r="E32" s="1"/>
  <c r="F19"/>
  <c r="H19"/>
  <c r="I19"/>
  <c r="J19"/>
  <c r="K19"/>
  <c r="K30" s="1"/>
  <c r="K32" s="1"/>
  <c r="L19"/>
  <c r="M19"/>
  <c r="M30" s="1"/>
  <c r="M32" s="1"/>
  <c r="D20"/>
  <c r="E20"/>
  <c r="F20"/>
  <c r="H20"/>
  <c r="I20"/>
  <c r="J20"/>
  <c r="K20"/>
  <c r="L20"/>
  <c r="M20"/>
  <c r="C20"/>
  <c r="C19"/>
  <c r="C30" s="1"/>
  <c r="C32" s="1"/>
  <c r="S9" i="8" l="1"/>
  <c r="G10"/>
  <c r="G20" i="7"/>
  <c r="G27"/>
  <c r="G26"/>
  <c r="L21"/>
  <c r="E21"/>
  <c r="E25"/>
  <c r="K25"/>
  <c r="J21"/>
  <c r="L25"/>
  <c r="J25"/>
  <c r="N31"/>
  <c r="N33" s="1"/>
  <c r="N34" s="1"/>
  <c r="N36" s="1"/>
  <c r="S7" i="8"/>
  <c r="S6"/>
  <c r="N28" i="7"/>
  <c r="N24"/>
  <c r="N27"/>
  <c r="N20"/>
  <c r="N23"/>
  <c r="N15"/>
  <c r="H21"/>
  <c r="H30"/>
  <c r="H32" s="1"/>
  <c r="M38"/>
  <c r="T38" s="1"/>
  <c r="N19"/>
  <c r="N21" s="1"/>
  <c r="N18"/>
  <c r="N29" s="1"/>
  <c r="M25"/>
  <c r="M21"/>
  <c r="K21"/>
  <c r="L30"/>
  <c r="L32" s="1"/>
  <c r="J30"/>
  <c r="J32" s="1"/>
  <c r="I25"/>
  <c r="I21"/>
  <c r="I30"/>
  <c r="I32" s="1"/>
  <c r="C25"/>
  <c r="F25"/>
  <c r="D25"/>
  <c r="F21"/>
  <c r="F30"/>
  <c r="F32" s="1"/>
  <c r="D21"/>
  <c r="C21"/>
  <c r="C18"/>
  <c r="C29" s="1"/>
  <c r="H23"/>
  <c r="H25" s="1"/>
  <c r="G25"/>
  <c r="G19"/>
  <c r="G18"/>
  <c r="G29" s="1"/>
  <c r="U28" i="1"/>
  <c r="V28" s="1"/>
  <c r="Z23" i="6"/>
  <c r="N9"/>
  <c r="S10" i="8" l="1"/>
  <c r="N22" i="7"/>
  <c r="N25" s="1"/>
  <c r="N26"/>
  <c r="N30"/>
  <c r="N32" s="1"/>
  <c r="G21"/>
  <c r="G30"/>
  <c r="G32" s="1"/>
  <c r="F19" i="4"/>
  <c r="G9" i="6"/>
  <c r="Y9" s="1"/>
  <c r="G10"/>
  <c r="G11"/>
  <c r="G12"/>
  <c r="G13"/>
  <c r="G14"/>
  <c r="G15"/>
  <c r="G16"/>
  <c r="G17"/>
  <c r="G18"/>
  <c r="G19"/>
  <c r="G20"/>
  <c r="G21"/>
  <c r="G22"/>
  <c r="G8"/>
  <c r="I1" i="2"/>
  <c r="B2" i="5"/>
  <c r="E4" i="6"/>
  <c r="C2"/>
  <c r="F1" i="2"/>
  <c r="L1"/>
  <c r="B20" i="5" l="1"/>
  <c r="B21" s="1"/>
  <c r="B15"/>
  <c r="B16" s="1"/>
  <c r="B14"/>
  <c r="B25"/>
  <c r="C25"/>
  <c r="E25"/>
  <c r="B26"/>
  <c r="C26"/>
  <c r="E26"/>
  <c r="B27"/>
  <c r="C27"/>
  <c r="E27"/>
  <c r="B28"/>
  <c r="C28"/>
  <c r="E28"/>
  <c r="B29"/>
  <c r="C29"/>
  <c r="E29"/>
  <c r="B30"/>
  <c r="C30"/>
  <c r="E30"/>
  <c r="B31"/>
  <c r="C31"/>
  <c r="E31"/>
  <c r="B32"/>
  <c r="C32"/>
  <c r="E32"/>
  <c r="B33"/>
  <c r="C33"/>
  <c r="E33"/>
  <c r="B34"/>
  <c r="C34"/>
  <c r="E34"/>
  <c r="E24"/>
  <c r="C24"/>
  <c r="B24"/>
  <c r="D3"/>
  <c r="N21" i="6"/>
  <c r="Y23"/>
  <c r="N10"/>
  <c r="N11"/>
  <c r="N12"/>
  <c r="N13"/>
  <c r="N14"/>
  <c r="N15"/>
  <c r="N16"/>
  <c r="N17"/>
  <c r="N18"/>
  <c r="N19"/>
  <c r="N20"/>
  <c r="N22"/>
  <c r="N8"/>
  <c r="Y18"/>
  <c r="S18" l="1"/>
  <c r="Y10"/>
  <c r="Y19"/>
  <c r="S19" s="1"/>
  <c r="Y22"/>
  <c r="S22" s="1"/>
  <c r="Y20"/>
  <c r="Y16"/>
  <c r="Y14"/>
  <c r="Y12"/>
  <c r="Y21"/>
  <c r="S21" s="1"/>
  <c r="Y17"/>
  <c r="Y15"/>
  <c r="Y13"/>
  <c r="Y11"/>
  <c r="Y8"/>
  <c r="B17" i="5"/>
  <c r="B18" s="1"/>
  <c r="B19" s="1"/>
  <c r="AB23" i="6"/>
  <c r="E40" i="2" l="1"/>
  <c r="N35"/>
  <c r="M35"/>
  <c r="K36"/>
  <c r="C30"/>
  <c r="D30" s="1"/>
  <c r="Q8"/>
  <c r="R8" s="1"/>
  <c r="Q9"/>
  <c r="R9" s="1"/>
  <c r="Q10"/>
  <c r="Q11"/>
  <c r="R11" s="1"/>
  <c r="Q7"/>
  <c r="R7" s="1"/>
  <c r="E24"/>
  <c r="E25" s="1"/>
  <c r="E15"/>
  <c r="E18" s="1"/>
  <c r="E21" s="1"/>
  <c r="E16"/>
  <c r="E19" s="1"/>
  <c r="E22" s="1"/>
  <c r="E14"/>
  <c r="E17" s="1"/>
  <c r="E20" s="1"/>
  <c r="D14"/>
  <c r="D17" s="1"/>
  <c r="D15"/>
  <c r="D18" s="1"/>
  <c r="D21" s="1"/>
  <c r="D16"/>
  <c r="D19" s="1"/>
  <c r="D24"/>
  <c r="D25" s="1"/>
  <c r="C24"/>
  <c r="C25" s="1"/>
  <c r="C15"/>
  <c r="C18" s="1"/>
  <c r="C16"/>
  <c r="C19" s="1"/>
  <c r="C22" s="1"/>
  <c r="C14"/>
  <c r="C17" s="1"/>
  <c r="C20" s="1"/>
  <c r="I26" i="1"/>
  <c r="I27" s="1"/>
  <c r="H27"/>
  <c r="I18"/>
  <c r="I21" s="1"/>
  <c r="H18"/>
  <c r="H21" s="1"/>
  <c r="H24" s="1"/>
  <c r="I17"/>
  <c r="I20" s="1"/>
  <c r="I23" s="1"/>
  <c r="H17"/>
  <c r="H20" s="1"/>
  <c r="H23" s="1"/>
  <c r="I16"/>
  <c r="I19" s="1"/>
  <c r="I22" s="1"/>
  <c r="H16"/>
  <c r="H19" s="1"/>
  <c r="H22" s="1"/>
  <c r="F21" i="4"/>
  <c r="F18"/>
  <c r="F15"/>
  <c r="F17" s="1"/>
  <c r="F12" l="1"/>
  <c r="D21" i="5"/>
  <c r="F21" s="1"/>
  <c r="D20"/>
  <c r="F20" s="1"/>
  <c r="O35" i="2"/>
  <c r="F11" i="4"/>
  <c r="F16"/>
  <c r="F22" s="1"/>
  <c r="F10"/>
  <c r="F14"/>
  <c r="F13"/>
  <c r="Q31" i="2"/>
  <c r="Q25"/>
  <c r="D22"/>
  <c r="D20"/>
  <c r="C21"/>
  <c r="M25" l="1"/>
  <c r="E25" i="8"/>
  <c r="D25" s="1"/>
  <c r="F20" i="4"/>
  <c r="F25" s="1"/>
  <c r="J18" i="6"/>
  <c r="Z18" s="1"/>
  <c r="D34" i="5"/>
  <c r="U31" i="2"/>
  <c r="S31" s="1"/>
  <c r="M31"/>
  <c r="E24" i="4" s="1"/>
  <c r="U25" i="2"/>
  <c r="U15" i="8" l="1"/>
  <c r="K25"/>
  <c r="M25"/>
  <c r="E18" i="4"/>
  <c r="F34" i="5"/>
  <c r="T18" i="6"/>
  <c r="AB18" s="1"/>
  <c r="S25" i="2"/>
  <c r="V25"/>
  <c r="O25" i="8" l="1"/>
  <c r="L25"/>
  <c r="V15" s="1"/>
  <c r="U11" i="1"/>
  <c r="U12"/>
  <c r="B10" i="2" s="1"/>
  <c r="U13" i="1"/>
  <c r="V13" s="1"/>
  <c r="U14"/>
  <c r="V14" s="1"/>
  <c r="U15"/>
  <c r="V15" s="1"/>
  <c r="U16"/>
  <c r="V16" s="1"/>
  <c r="U17"/>
  <c r="V17" s="1"/>
  <c r="U18"/>
  <c r="V18" s="1"/>
  <c r="U19"/>
  <c r="V19" s="1"/>
  <c r="U20"/>
  <c r="V20" s="1"/>
  <c r="U21"/>
  <c r="V21" s="1"/>
  <c r="U22"/>
  <c r="V22" s="1"/>
  <c r="U23"/>
  <c r="V23" s="1"/>
  <c r="U24"/>
  <c r="V24" s="1"/>
  <c r="U25"/>
  <c r="V25" s="1"/>
  <c r="U26"/>
  <c r="V26" s="1"/>
  <c r="U27"/>
  <c r="V27" s="1"/>
  <c r="U29"/>
  <c r="V29" s="1"/>
  <c r="U10"/>
  <c r="B8" i="2" s="1"/>
  <c r="B27" l="1"/>
  <c r="B26"/>
  <c r="B25"/>
  <c r="B23"/>
  <c r="B24"/>
  <c r="B22"/>
  <c r="B16"/>
  <c r="B19"/>
  <c r="B13"/>
  <c r="B21"/>
  <c r="B15"/>
  <c r="B18"/>
  <c r="B12"/>
  <c r="B20"/>
  <c r="B14"/>
  <c r="B17"/>
  <c r="B11"/>
  <c r="D6" i="5"/>
  <c r="D14" s="1"/>
  <c r="F14" s="1"/>
  <c r="B9" i="2"/>
  <c r="A40" s="1"/>
  <c r="D9" i="5"/>
  <c r="D17" s="1"/>
  <c r="F17" s="1"/>
  <c r="D16"/>
  <c r="F16" s="1"/>
  <c r="D8"/>
  <c r="E8" s="1"/>
  <c r="D11"/>
  <c r="D19" s="1"/>
  <c r="F19" s="1"/>
  <c r="D10"/>
  <c r="D18" s="1"/>
  <c r="F18" s="1"/>
  <c r="D7"/>
  <c r="Q24" i="2"/>
  <c r="Q23"/>
  <c r="Q22"/>
  <c r="V12" i="1"/>
  <c r="V11"/>
  <c r="Q16" i="2"/>
  <c r="E15" i="8" s="1"/>
  <c r="D15" s="1"/>
  <c r="V10" i="1"/>
  <c r="Q15" i="2"/>
  <c r="Q21"/>
  <c r="Q20"/>
  <c r="Q18"/>
  <c r="Q19"/>
  <c r="Q17"/>
  <c r="M15" l="1"/>
  <c r="E16" i="8"/>
  <c r="D16" s="1"/>
  <c r="K16" s="1"/>
  <c r="L16" s="1"/>
  <c r="M24" i="2"/>
  <c r="E26" i="8"/>
  <c r="D26" s="1"/>
  <c r="M21" i="2"/>
  <c r="E21" i="8"/>
  <c r="D21" s="1"/>
  <c r="M23" i="2"/>
  <c r="E23" i="8"/>
  <c r="D23" s="1"/>
  <c r="M22" i="2"/>
  <c r="E22" i="8"/>
  <c r="D22" s="1"/>
  <c r="M19" i="2"/>
  <c r="E19" i="8"/>
  <c r="D19" s="1"/>
  <c r="M20" i="2"/>
  <c r="E18" i="8"/>
  <c r="D18" s="1"/>
  <c r="M18" i="2"/>
  <c r="E20" i="8"/>
  <c r="D20" s="1"/>
  <c r="M17" i="2"/>
  <c r="E17" i="8"/>
  <c r="D17" s="1"/>
  <c r="K15"/>
  <c r="U14"/>
  <c r="M15"/>
  <c r="E6" i="5"/>
  <c r="M16" i="2"/>
  <c r="U16"/>
  <c r="S16" s="1"/>
  <c r="D15" i="5"/>
  <c r="F15" s="1"/>
  <c r="E10"/>
  <c r="U18" i="2"/>
  <c r="V18" s="1"/>
  <c r="D27" i="5"/>
  <c r="J11" i="6"/>
  <c r="Z11" s="1"/>
  <c r="D30" i="5"/>
  <c r="J14" i="6"/>
  <c r="Z14" s="1"/>
  <c r="D40" i="2"/>
  <c r="C40"/>
  <c r="F40" s="1"/>
  <c r="D32" i="5"/>
  <c r="J16" i="6"/>
  <c r="Z16" s="1"/>
  <c r="D33" i="5"/>
  <c r="J17" i="6"/>
  <c r="Z17" s="1"/>
  <c r="D26" i="5"/>
  <c r="J10" i="6"/>
  <c r="Z10" s="1"/>
  <c r="D28" i="5"/>
  <c r="J12" i="6"/>
  <c r="Z12" s="1"/>
  <c r="D29" i="5"/>
  <c r="J13" i="6"/>
  <c r="Z13" s="1"/>
  <c r="J8"/>
  <c r="Z8" s="1"/>
  <c r="D24" i="5"/>
  <c r="D25"/>
  <c r="J9" i="6"/>
  <c r="Z9" s="1"/>
  <c r="S9" s="1"/>
  <c r="D31" i="5"/>
  <c r="J15" i="6"/>
  <c r="Z15" s="1"/>
  <c r="U24" i="2"/>
  <c r="U22"/>
  <c r="U23"/>
  <c r="Q29"/>
  <c r="Q28"/>
  <c r="Q26"/>
  <c r="Q30"/>
  <c r="U15"/>
  <c r="U19"/>
  <c r="U20"/>
  <c r="U17"/>
  <c r="U21"/>
  <c r="Q27"/>
  <c r="M26" i="8" l="1"/>
  <c r="K26"/>
  <c r="J22" i="6"/>
  <c r="Z22" s="1"/>
  <c r="U19" i="8"/>
  <c r="K22"/>
  <c r="M22"/>
  <c r="K23"/>
  <c r="M23"/>
  <c r="K21"/>
  <c r="M21"/>
  <c r="J20" i="6"/>
  <c r="Z20" s="1"/>
  <c r="U16" i="8"/>
  <c r="K20"/>
  <c r="M20"/>
  <c r="K18"/>
  <c r="M18"/>
  <c r="K19"/>
  <c r="M19"/>
  <c r="K17"/>
  <c r="M17"/>
  <c r="O15"/>
  <c r="L15"/>
  <c r="V14" s="1"/>
  <c r="J19" i="6"/>
  <c r="Z19" s="1"/>
  <c r="U17" i="8"/>
  <c r="J21" i="6"/>
  <c r="Z21" s="1"/>
  <c r="U18" i="8"/>
  <c r="S18" i="2"/>
  <c r="E11" i="4"/>
  <c r="F27" i="5"/>
  <c r="T11" i="6"/>
  <c r="AB11" s="1"/>
  <c r="S11" s="1"/>
  <c r="E9" i="4"/>
  <c r="F25" i="5"/>
  <c r="T9" i="6"/>
  <c r="AB9" s="1"/>
  <c r="E15" i="4"/>
  <c r="F31" i="5"/>
  <c r="T15" i="6"/>
  <c r="AB15" s="1"/>
  <c r="S15" s="1"/>
  <c r="E17" i="4"/>
  <c r="F33" i="5"/>
  <c r="T17" i="6"/>
  <c r="AB17" s="1"/>
  <c r="S17" s="1"/>
  <c r="E14" i="4"/>
  <c r="F30" i="5"/>
  <c r="T14" i="6"/>
  <c r="AB14" s="1"/>
  <c r="S14" s="1"/>
  <c r="E10" i="4"/>
  <c r="F26" i="5"/>
  <c r="T10" i="6"/>
  <c r="AB10" s="1"/>
  <c r="S10" s="1"/>
  <c r="E13" i="4"/>
  <c r="F29" i="5"/>
  <c r="T13" i="6"/>
  <c r="AB13" s="1"/>
  <c r="S13" s="1"/>
  <c r="E12" i="4"/>
  <c r="F28" i="5"/>
  <c r="T12" i="6"/>
  <c r="AB12" s="1"/>
  <c r="S12" s="1"/>
  <c r="E8" i="4"/>
  <c r="F24" i="5"/>
  <c r="T8" i="6"/>
  <c r="AB8" s="1"/>
  <c r="S8" s="1"/>
  <c r="E16" i="4"/>
  <c r="F32" i="5"/>
  <c r="T16" i="6"/>
  <c r="AB16" s="1"/>
  <c r="S16" s="1"/>
  <c r="V24" i="2"/>
  <c r="S24"/>
  <c r="S23"/>
  <c r="V23"/>
  <c r="V22"/>
  <c r="S22"/>
  <c r="M29"/>
  <c r="V19" i="8" s="1"/>
  <c r="U29" i="2"/>
  <c r="S29" s="1"/>
  <c r="V16"/>
  <c r="U28"/>
  <c r="S28" s="1"/>
  <c r="M28"/>
  <c r="V18" i="8" s="1"/>
  <c r="U30" i="2"/>
  <c r="S30" s="1"/>
  <c r="M30"/>
  <c r="E23" i="4" s="1"/>
  <c r="M26" i="2"/>
  <c r="V17" i="8" s="1"/>
  <c r="U26" i="2"/>
  <c r="S26" s="1"/>
  <c r="S15"/>
  <c r="V15"/>
  <c r="M27"/>
  <c r="V16" i="8" s="1"/>
  <c r="U27" i="2"/>
  <c r="S27" s="1"/>
  <c r="V21"/>
  <c r="S21"/>
  <c r="V17"/>
  <c r="S17"/>
  <c r="V20"/>
  <c r="S20"/>
  <c r="S19"/>
  <c r="V19"/>
  <c r="U20" i="8" l="1"/>
  <c r="V20" s="1"/>
  <c r="O26"/>
  <c r="L26"/>
  <c r="O21"/>
  <c r="L21"/>
  <c r="O23"/>
  <c r="L23"/>
  <c r="O22"/>
  <c r="L22"/>
  <c r="O19"/>
  <c r="L19"/>
  <c r="O18"/>
  <c r="L18"/>
  <c r="O20"/>
  <c r="L20"/>
  <c r="O17"/>
  <c r="L17"/>
  <c r="E20" i="4"/>
  <c r="T20" i="6"/>
  <c r="AB20" s="1"/>
  <c r="E19" i="4"/>
  <c r="T19" i="6"/>
  <c r="AB19" s="1"/>
  <c r="E22" i="4"/>
  <c r="T22" i="6"/>
  <c r="AB22" s="1"/>
  <c r="E21" i="4"/>
  <c r="T21" i="6"/>
  <c r="AB21" s="1"/>
  <c r="C31" i="2"/>
  <c r="D31" s="1"/>
</calcChain>
</file>

<file path=xl/sharedStrings.xml><?xml version="1.0" encoding="utf-8"?>
<sst xmlns="http://schemas.openxmlformats.org/spreadsheetml/2006/main" count="619" uniqueCount="320">
  <si>
    <t>Monthly EPI Report</t>
  </si>
  <si>
    <t>Month</t>
  </si>
  <si>
    <t>Year</t>
  </si>
  <si>
    <t>District:</t>
  </si>
  <si>
    <t>Tehsil/Town</t>
  </si>
  <si>
    <t>UC</t>
  </si>
  <si>
    <t>UC Part</t>
  </si>
  <si>
    <t>HF</t>
  </si>
  <si>
    <t>HR Code</t>
  </si>
  <si>
    <t>Fixed EPI Centers</t>
  </si>
  <si>
    <t>Fixed Vaccination Sessions</t>
  </si>
  <si>
    <t>Planned</t>
  </si>
  <si>
    <t>Held</t>
  </si>
  <si>
    <t>Outreach Vaccination Sessions</t>
  </si>
  <si>
    <t>Mobile Vaccination Sessions</t>
  </si>
  <si>
    <t>A: Childhood Routine Immunization Coverage</t>
  </si>
  <si>
    <t>Vaccines</t>
  </si>
  <si>
    <t>Fixed Vaccination Session</t>
  </si>
  <si>
    <t>0-11 Months</t>
  </si>
  <si>
    <t>Male</t>
  </si>
  <si>
    <t>Female</t>
  </si>
  <si>
    <t>12-23 Months</t>
  </si>
  <si>
    <t>2 Years and Above</t>
  </si>
  <si>
    <t>Outreach Vaccination Session</t>
  </si>
  <si>
    <t>Mobile Vaccination Session</t>
  </si>
  <si>
    <t>BCG</t>
  </si>
  <si>
    <t>TCV</t>
  </si>
  <si>
    <t>HEP-B BD</t>
  </si>
  <si>
    <t>OPV 0</t>
  </si>
  <si>
    <t>OPV 1</t>
  </si>
  <si>
    <t>OPV 2</t>
  </si>
  <si>
    <t>OPV 3</t>
  </si>
  <si>
    <t>PENTA 1</t>
  </si>
  <si>
    <t>PENTA 2</t>
  </si>
  <si>
    <t>PENTA 3</t>
  </si>
  <si>
    <t>PCV 1</t>
  </si>
  <si>
    <t>PCV 2</t>
  </si>
  <si>
    <t>PCV 3</t>
  </si>
  <si>
    <t>ROTA1</t>
  </si>
  <si>
    <t>ROTA 2</t>
  </si>
  <si>
    <t>IPV 1</t>
  </si>
  <si>
    <t>IPV 2</t>
  </si>
  <si>
    <t>MR 1</t>
  </si>
  <si>
    <t>MR 2</t>
  </si>
  <si>
    <t>DTP Booster</t>
  </si>
  <si>
    <t>Hep-B BD</t>
  </si>
  <si>
    <t>ROTA 1</t>
  </si>
  <si>
    <t># of defaulters children vaccinated</t>
  </si>
  <si>
    <t>out of UC Children vaccinated</t>
  </si>
  <si>
    <t>out of district chidren vaccinated</t>
  </si>
  <si>
    <t>(E) Waste Management</t>
  </si>
  <si>
    <t>Name of item</t>
  </si>
  <si>
    <t>Used</t>
  </si>
  <si>
    <t>Disposed</t>
  </si>
  <si>
    <t>Safety boxes</t>
  </si>
  <si>
    <t>Vials(Used)</t>
  </si>
  <si>
    <t>Vials(Un-used)</t>
  </si>
  <si>
    <t>1-Incineration  2- pit burn &amp; burry     3- crushing &amp;burry</t>
  </si>
  <si>
    <t>(H) Zero Dose Children</t>
  </si>
  <si>
    <t>Recorded Dose children</t>
  </si>
  <si>
    <t>Covered zero children</t>
  </si>
  <si>
    <t>Due (0-40 days)</t>
  </si>
  <si>
    <t>Defaulters(&gt; 40 days)</t>
  </si>
  <si>
    <t>Total</t>
  </si>
  <si>
    <t>Due (0 -40 days)</t>
  </si>
  <si>
    <t>Defaulters (&gt;40 days)</t>
  </si>
  <si>
    <t>Report Prepared by:</t>
  </si>
  <si>
    <t>Method of disposal*</t>
  </si>
  <si>
    <t>*</t>
  </si>
  <si>
    <t>Mobile Vaccination session</t>
  </si>
  <si>
    <t>Pregnant Women</t>
  </si>
  <si>
    <t>CBA(15 -49 Y)</t>
  </si>
  <si>
    <t>Td1</t>
  </si>
  <si>
    <t>Td2</t>
  </si>
  <si>
    <t>Td3</t>
  </si>
  <si>
    <t>Td4</t>
  </si>
  <si>
    <t>Td5</t>
  </si>
  <si>
    <t>Vaccines and Logistics</t>
  </si>
  <si>
    <t>HEP- B BD</t>
  </si>
  <si>
    <t>OPV</t>
  </si>
  <si>
    <t>PENTA</t>
  </si>
  <si>
    <t>PCV 13</t>
  </si>
  <si>
    <t>Rota</t>
  </si>
  <si>
    <t>IPV</t>
  </si>
  <si>
    <t>MR</t>
  </si>
  <si>
    <t>DTP</t>
  </si>
  <si>
    <t>Td</t>
  </si>
  <si>
    <t>AD Syringes (0.5 ml)</t>
  </si>
  <si>
    <t>AD Syringes (0.05 ml)</t>
  </si>
  <si>
    <t>Epi Card (child)</t>
  </si>
  <si>
    <t>EPI Card (women)</t>
  </si>
  <si>
    <t>Reconstitutional Syringes (2ml)</t>
  </si>
  <si>
    <t>Reconstitutional Syringes (5ml)</t>
  </si>
  <si>
    <t>Received</t>
  </si>
  <si>
    <t>Stock Out(yes/No)</t>
  </si>
  <si>
    <t>(F) EPI Missed Children</t>
  </si>
  <si>
    <t>Not Available</t>
  </si>
  <si>
    <t xml:space="preserve">Refusal </t>
  </si>
  <si>
    <t>Sick (S)</t>
  </si>
  <si>
    <t>(G) New Child Registration</t>
  </si>
  <si>
    <t xml:space="preserve">Male </t>
  </si>
  <si>
    <t xml:space="preserve">Female </t>
  </si>
  <si>
    <t>(I) Vaccinator POL</t>
  </si>
  <si>
    <t>Name:                                Designation                                       Signature                                  Date : ____/____/_____</t>
  </si>
  <si>
    <t>Comments:</t>
  </si>
  <si>
    <t>Yes</t>
  </si>
  <si>
    <t>No</t>
  </si>
  <si>
    <t>Quantity (ltr)</t>
  </si>
  <si>
    <t>B: Immunization Data Segregation</t>
  </si>
  <si>
    <t>C: Td Routine Immunization Coverage</t>
  </si>
  <si>
    <t># of days       (if stock out)</t>
  </si>
  <si>
    <t>Closing Balance</t>
  </si>
  <si>
    <t>Opening Balance</t>
  </si>
  <si>
    <t>Note: Please Prepare 3 set of this report, 1st for the health facility, 2nd for tehsile level and 3rd for District level.</t>
  </si>
  <si>
    <t>Name:                        Designation                              Signature             Stamp                  Date : ____/____/_____</t>
  </si>
  <si>
    <t># of due children          vaccinated</t>
  </si>
  <si>
    <t>Monthly Target</t>
  </si>
  <si>
    <t>%</t>
  </si>
  <si>
    <t>Multan</t>
  </si>
  <si>
    <t>Multan Urban</t>
  </si>
  <si>
    <t>Full</t>
  </si>
  <si>
    <t>ISSUE &amp; RECIEPT VOUCHER</t>
  </si>
  <si>
    <t>District EPI Store ( Multan )</t>
  </si>
  <si>
    <t>District Health Office (PS-DHA) Multan.</t>
  </si>
  <si>
    <t>Ph: 061-9200375, Fax: 061-9200903</t>
  </si>
  <si>
    <t xml:space="preserve">UC No.________ UC Name: __________________ Tehsile: ________________ Town: _________________    </t>
  </si>
  <si>
    <t>Through ( Name ) : ______________________________ Designation ___________________________________</t>
  </si>
  <si>
    <t>Issue to: _________________________</t>
  </si>
  <si>
    <t>Vaccine:</t>
  </si>
  <si>
    <t>Sr. No.</t>
  </si>
  <si>
    <t>Name of Vaccine</t>
  </si>
  <si>
    <t>Lot #</t>
  </si>
  <si>
    <t>Expiry Date</t>
  </si>
  <si>
    <t>Quantity</t>
  </si>
  <si>
    <t>Logistics:</t>
  </si>
  <si>
    <t>Name of Item</t>
  </si>
  <si>
    <t>Safety Box</t>
  </si>
  <si>
    <t>Daily Register</t>
  </si>
  <si>
    <t>Permanent Register</t>
  </si>
  <si>
    <t>Stock Register</t>
  </si>
  <si>
    <t>Daily Tally Sheet</t>
  </si>
  <si>
    <t>Duly checked VVM counted &amp; Received by</t>
  </si>
  <si>
    <t>Issued By: ________________________</t>
  </si>
  <si>
    <t>Signature : __________________________</t>
  </si>
  <si>
    <t>Store Keeper ( EPI ) Multan.</t>
  </si>
  <si>
    <t>Name: _____________________________</t>
  </si>
  <si>
    <t>DEMAND VACCINE &amp; LOGISTICS</t>
  </si>
  <si>
    <t>End Month Balance</t>
  </si>
  <si>
    <t>Demand</t>
  </si>
  <si>
    <t>Issued from EPI Store</t>
  </si>
  <si>
    <t>Signature of Vaccinator/Junior Technician: _____________________________</t>
  </si>
  <si>
    <t>Signature Of ASV ( Town ) : _____________________________</t>
  </si>
  <si>
    <t>Countersignature DDOH: _____________________</t>
  </si>
  <si>
    <t>D) Vaccine and Logistic Management</t>
  </si>
  <si>
    <t>Total Used</t>
  </si>
  <si>
    <t>Wastage</t>
  </si>
  <si>
    <t>Wastage %</t>
  </si>
  <si>
    <t>Pit burn &amp; burry</t>
  </si>
  <si>
    <t>Vial Used</t>
  </si>
  <si>
    <t>DESK ANALYSIS</t>
  </si>
  <si>
    <t>Month:</t>
  </si>
  <si>
    <t>Coverage</t>
  </si>
  <si>
    <t>Dropout Rate</t>
  </si>
  <si>
    <r>
      <t>Penta-I-Penta-III</t>
    </r>
    <r>
      <rPr>
        <b/>
        <sz val="11"/>
        <color theme="1"/>
        <rFont val="Calibri"/>
        <family val="2"/>
        <scheme val="minor"/>
      </rPr>
      <t>*100</t>
    </r>
  </si>
  <si>
    <t>Penta-I</t>
  </si>
  <si>
    <t>Penta-III</t>
  </si>
  <si>
    <t xml:space="preserve">Name Of Vaccine </t>
  </si>
  <si>
    <t>Target</t>
  </si>
  <si>
    <t>Percentage</t>
  </si>
  <si>
    <t>Penta-II</t>
  </si>
  <si>
    <t>Name Of Vaccine</t>
  </si>
  <si>
    <t>Openig Balance</t>
  </si>
  <si>
    <t>Receive</t>
  </si>
  <si>
    <t>Penta</t>
  </si>
  <si>
    <t>UC Name &amp; No.</t>
  </si>
  <si>
    <t>Name &amp; Contact No. of Vaccinator.</t>
  </si>
  <si>
    <t>Month/Year.</t>
  </si>
  <si>
    <t>Name Of EPI Center</t>
  </si>
  <si>
    <t>Tehsil</t>
  </si>
  <si>
    <t>Multan City</t>
  </si>
  <si>
    <t xml:space="preserve">District </t>
  </si>
  <si>
    <t>Product</t>
  </si>
  <si>
    <t>Opening</t>
  </si>
  <si>
    <t>Dispensed/Used</t>
  </si>
  <si>
    <t>Coverage %</t>
  </si>
  <si>
    <t>Doses</t>
  </si>
  <si>
    <t>Vials</t>
  </si>
  <si>
    <t>For wastage</t>
  </si>
  <si>
    <t>Signature of Vaccinator</t>
  </si>
  <si>
    <t>Signature of EPI Supervisor</t>
  </si>
  <si>
    <t>Signature of M.O/Incharge</t>
  </si>
  <si>
    <t>Signature of DDO ( H )</t>
  </si>
  <si>
    <t>TT</t>
  </si>
  <si>
    <t xml:space="preserve">Month </t>
  </si>
  <si>
    <t>Name Vaccinator:_Sana Aslam</t>
  </si>
  <si>
    <t xml:space="preserve">Name UC: </t>
  </si>
  <si>
    <t>Town:___Bosan Town________</t>
  </si>
  <si>
    <r>
      <t xml:space="preserve">BCG-MR-I </t>
    </r>
    <r>
      <rPr>
        <b/>
        <sz val="11"/>
        <color theme="1"/>
        <rFont val="Calibri"/>
        <family val="2"/>
        <scheme val="minor"/>
      </rPr>
      <t>*100</t>
    </r>
  </si>
  <si>
    <t>MR-I</t>
  </si>
  <si>
    <r>
      <t>MR-I-MR-II</t>
    </r>
    <r>
      <rPr>
        <b/>
        <sz val="11"/>
        <color theme="1"/>
        <rFont val="Calibri"/>
        <family val="2"/>
        <scheme val="minor"/>
      </rPr>
      <t>*100</t>
    </r>
  </si>
  <si>
    <t>MR-II</t>
  </si>
  <si>
    <t>Td-I</t>
  </si>
  <si>
    <t>Td-II</t>
  </si>
  <si>
    <t>Held:</t>
  </si>
  <si>
    <r>
      <t>UC No._</t>
    </r>
    <r>
      <rPr>
        <u/>
        <sz val="10"/>
        <rFont val="Arial"/>
        <family val="2"/>
      </rPr>
      <t>05__</t>
    </r>
    <r>
      <rPr>
        <sz val="10"/>
        <rFont val="Arial"/>
        <family val="2"/>
      </rPr>
      <t>_ UC Name: _</t>
    </r>
    <r>
      <rPr>
        <u/>
        <sz val="10"/>
        <rFont val="Arial"/>
        <family val="2"/>
      </rPr>
      <t>_Meharban Colony__</t>
    </r>
    <r>
      <rPr>
        <sz val="10"/>
        <rFont val="Arial"/>
        <family val="2"/>
      </rPr>
      <t>______ Tehsile: _</t>
    </r>
    <r>
      <rPr>
        <u/>
        <sz val="10"/>
        <rFont val="Arial"/>
        <family val="2"/>
      </rPr>
      <t>Multan City</t>
    </r>
    <r>
      <rPr>
        <sz val="10"/>
        <rFont val="Arial"/>
        <family val="2"/>
      </rPr>
      <t>_____ Town: __</t>
    </r>
    <r>
      <rPr>
        <u/>
        <sz val="10"/>
        <rFont val="Arial"/>
        <family val="2"/>
      </rPr>
      <t xml:space="preserve">Bosan Town    </t>
    </r>
  </si>
  <si>
    <t>No. ___________/DHO(PS-DHA)   Dated_________/2023</t>
  </si>
  <si>
    <t>Report Checked by:</t>
  </si>
  <si>
    <t>Year:___2026</t>
  </si>
  <si>
    <r>
      <t xml:space="preserve">FOR THE MONTH :   </t>
    </r>
    <r>
      <rPr>
        <u/>
        <sz val="11"/>
        <rFont val="Arial"/>
        <family val="2"/>
      </rPr>
      <t>Feb 2026</t>
    </r>
    <r>
      <rPr>
        <sz val="11"/>
        <rFont val="Arial"/>
        <family val="2"/>
      </rPr>
      <t>____</t>
    </r>
  </si>
  <si>
    <r>
      <t>UC Population: ___</t>
    </r>
    <r>
      <rPr>
        <u/>
        <sz val="10"/>
        <rFont val="Arial"/>
        <family val="2"/>
      </rPr>
      <t>_22258__</t>
    </r>
    <r>
      <rPr>
        <sz val="10"/>
        <rFont val="Arial"/>
        <family val="2"/>
      </rPr>
      <t>_________ UC Target: __________54_______________</t>
    </r>
  </si>
  <si>
    <t>Total:  0</t>
  </si>
  <si>
    <t>Functioning  0</t>
  </si>
  <si>
    <t>Reporting   0</t>
  </si>
  <si>
    <t>Ahmad Faraz</t>
  </si>
  <si>
    <t>Hep-B</t>
  </si>
  <si>
    <t>PCV</t>
  </si>
  <si>
    <t>Measles-Rubella</t>
  </si>
  <si>
    <t>Other:</t>
  </si>
  <si>
    <t>Full Immunized Children</t>
  </si>
  <si>
    <t>Number of Children Vaccinated (0-11 Months)</t>
  </si>
  <si>
    <t>Fixed</t>
  </si>
  <si>
    <t>Inside UC</t>
  </si>
  <si>
    <t>Outside UC</t>
  </si>
  <si>
    <t>M</t>
  </si>
  <si>
    <t>F</t>
  </si>
  <si>
    <t>Out Reach</t>
  </si>
  <si>
    <t>Mobile</t>
  </si>
  <si>
    <t>LHW</t>
  </si>
  <si>
    <t>Health House</t>
  </si>
  <si>
    <t>Total Defaulter</t>
  </si>
  <si>
    <t>Defaulter Covered</t>
  </si>
  <si>
    <t>Number of Children Vaccinated (24-59 Months)</t>
  </si>
  <si>
    <t>Number of Children Vaccinated (12-23 Months)</t>
  </si>
  <si>
    <t>Total Male</t>
  </si>
  <si>
    <t>Total Female</t>
  </si>
  <si>
    <t>Grand Total</t>
  </si>
  <si>
    <t>Zero Dose Reported</t>
  </si>
  <si>
    <t>Zero Dose Covered</t>
  </si>
  <si>
    <t>EPI PAKISTAN</t>
  </si>
  <si>
    <t>EPI 13</t>
  </si>
  <si>
    <t>MONTHLY VACCINATION REPORTING FORM (UC/Health Facility)</t>
  </si>
  <si>
    <t>Year:</t>
  </si>
  <si>
    <t>Functioning:</t>
  </si>
  <si>
    <t>Reporting:</t>
  </si>
  <si>
    <t>Tehsil/Town/Taluka:</t>
  </si>
  <si>
    <t>Union Council:</t>
  </si>
  <si>
    <t>Facility Name:</t>
  </si>
  <si>
    <t>Facility Code:</t>
  </si>
  <si>
    <t>Planned:</t>
  </si>
  <si>
    <t>Actually Held:</t>
  </si>
  <si>
    <t>Children (0-11M)</t>
  </si>
  <si>
    <t>M:</t>
  </si>
  <si>
    <t>F:</t>
  </si>
  <si>
    <t>Total:</t>
  </si>
  <si>
    <t>Pregnant Women:</t>
  </si>
  <si>
    <t>Total Number of LHW Attached:</t>
  </si>
  <si>
    <t>Total Number of LHW Involved in Vaccination:</t>
  </si>
  <si>
    <t>Antigen</t>
  </si>
  <si>
    <t>Total Doses in Opening Balance (a)</t>
  </si>
  <si>
    <t>Total Doses Received Current Month (b)</t>
  </si>
  <si>
    <t>Total Doses used (opened vials) ©</t>
  </si>
  <si>
    <t>Total Doses administered (d)</t>
  </si>
  <si>
    <t>Total Doses wasted in closed vials</t>
  </si>
  <si>
    <t>VVM above Stage 2 (e)</t>
  </si>
  <si>
    <t>Expired (f)</t>
  </si>
  <si>
    <t>Frozen (g)</t>
  </si>
  <si>
    <t>Broken (h)</t>
  </si>
  <si>
    <t>Lost from inventory (i)</t>
  </si>
  <si>
    <t>Total doses consumed (j) (j=c+e+f+g+h+i)</t>
  </si>
  <si>
    <t>Total Doses in closing Balance(k) (k=a+b-j)</t>
  </si>
  <si>
    <t>Opened vial wastage (%) {(c-d/c)*100}</t>
  </si>
  <si>
    <t>Closed vial wastage (%) {(e+f+g+h+i)/j)*100}</t>
  </si>
  <si>
    <t>Overall vaccine wastage (%) {(j-d/j)*100}</t>
  </si>
  <si>
    <t>HPV Vaccine</t>
  </si>
  <si>
    <t>Vaccine Inventory and Wastage</t>
  </si>
  <si>
    <t>Inventory of Consumables</t>
  </si>
  <si>
    <t>Opening Balance (No.)</t>
  </si>
  <si>
    <t>Received Current Month (No.)</t>
  </si>
  <si>
    <t>Despensed (No.)</t>
  </si>
  <si>
    <t>Closing Balance (No.)</t>
  </si>
  <si>
    <t>Diluent BCG</t>
  </si>
  <si>
    <t>Diluent MR</t>
  </si>
  <si>
    <t>AD Syringe 0.5ml</t>
  </si>
  <si>
    <t>AD Syringe 0.05ml</t>
  </si>
  <si>
    <t>Reconstitution Syringe (BCG-2ml)</t>
  </si>
  <si>
    <t>Reconstitution Syringe (MR-5ml)</t>
  </si>
  <si>
    <t>Safety Boxes</t>
  </si>
  <si>
    <t>Other 1:</t>
  </si>
  <si>
    <t>Other 2:</t>
  </si>
  <si>
    <t>Other 3:</t>
  </si>
  <si>
    <t>Other 4:</t>
  </si>
  <si>
    <t>Dose No.</t>
  </si>
  <si>
    <t>CBA 
15 to 49 Years</t>
  </si>
  <si>
    <t>Outreach</t>
  </si>
  <si>
    <t>Health House (LHW)</t>
  </si>
  <si>
    <t>Girls Aged 09 Years</t>
  </si>
  <si>
    <t>Fixed:</t>
  </si>
  <si>
    <t>Outreach:</t>
  </si>
  <si>
    <t>School</t>
  </si>
  <si>
    <t>MObile</t>
  </si>
  <si>
    <t>Other 5:</t>
  </si>
  <si>
    <t>NOTE: This form must be reaching the District EPI Cell by 5th of every next month</t>
  </si>
  <si>
    <t>Vaccinator:</t>
  </si>
  <si>
    <t>Signature</t>
  </si>
  <si>
    <t>Name:</t>
  </si>
  <si>
    <t>Designation</t>
  </si>
  <si>
    <t>Dated</t>
  </si>
  <si>
    <t>Verified by TSV/DSV/EPI-FP</t>
  </si>
  <si>
    <t>Facility In-charge</t>
  </si>
  <si>
    <t>LHS</t>
  </si>
  <si>
    <t>Other 6:</t>
  </si>
  <si>
    <t>Name of UC:</t>
  </si>
  <si>
    <t>Month;</t>
  </si>
  <si>
    <t>Health House Vaccination Sessions by LHWs</t>
  </si>
  <si>
    <t>February</t>
  </si>
  <si>
    <t>33 Lateef Abad</t>
  </si>
  <si>
    <t>Khalid Shakeel</t>
  </si>
  <si>
    <t>CMC Lakar Mandi</t>
  </si>
  <si>
    <t>Vaccine
Wastage</t>
  </si>
  <si>
    <t>syringes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</si>
</sst>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b/>
      <u/>
      <sz val="12"/>
      <name val="Bookman Old Style"/>
      <family val="1"/>
    </font>
    <font>
      <sz val="10"/>
      <name val="Bookman Old Style"/>
      <family val="1"/>
    </font>
    <font>
      <sz val="11"/>
      <name val="Bookman Old Style"/>
      <family val="1"/>
    </font>
    <font>
      <u/>
      <sz val="10"/>
      <name val="Bookman Old Style"/>
      <family val="1"/>
    </font>
    <font>
      <b/>
      <sz val="9"/>
      <name val="Bookman Old Style"/>
      <family val="1"/>
    </font>
    <font>
      <u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" fillId="0" borderId="0"/>
    <xf numFmtId="9" fontId="32" fillId="0" borderId="0" applyFont="0" applyFill="0" applyBorder="0" applyAlignment="0" applyProtection="0"/>
    <xf numFmtId="0" fontId="32" fillId="0" borderId="0"/>
  </cellStyleXfs>
  <cellXfs count="4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4" fillId="0" borderId="9" xfId="0" applyFont="1" applyBorder="1"/>
    <xf numFmtId="0" fontId="5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3" fillId="0" borderId="18" xfId="0" applyFont="1" applyBorder="1"/>
    <xf numFmtId="0" fontId="3" fillId="0" borderId="22" xfId="0" applyFont="1" applyBorder="1"/>
    <xf numFmtId="0" fontId="2" fillId="0" borderId="3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44" xfId="0" applyBorder="1"/>
    <xf numFmtId="0" fontId="0" fillId="0" borderId="36" xfId="0" applyBorder="1"/>
    <xf numFmtId="0" fontId="0" fillId="0" borderId="43" xfId="0" applyBorder="1"/>
    <xf numFmtId="0" fontId="0" fillId="0" borderId="45" xfId="0" applyBorder="1"/>
    <xf numFmtId="0" fontId="0" fillId="0" borderId="47" xfId="0" applyBorder="1"/>
    <xf numFmtId="0" fontId="0" fillId="0" borderId="48" xfId="0" applyBorder="1"/>
    <xf numFmtId="0" fontId="13" fillId="0" borderId="12" xfId="0" applyFont="1" applyBorder="1"/>
    <xf numFmtId="0" fontId="0" fillId="0" borderId="21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left" vertical="top"/>
    </xf>
    <xf numFmtId="0" fontId="10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5" fillId="0" borderId="0" xfId="2"/>
    <xf numFmtId="0" fontId="20" fillId="0" borderId="0" xfId="2" applyFont="1" applyAlignment="1">
      <alignment vertical="center"/>
    </xf>
    <xf numFmtId="0" fontId="16" fillId="0" borderId="1" xfId="2" applyFont="1" applyBorder="1" applyAlignment="1">
      <alignment vertical="center"/>
    </xf>
    <xf numFmtId="0" fontId="15" fillId="0" borderId="0" xfId="2" applyAlignment="1">
      <alignment vertical="center"/>
    </xf>
    <xf numFmtId="0" fontId="22" fillId="0" borderId="0" xfId="2" applyFont="1" applyAlignment="1">
      <alignment horizontal="center" vertical="center"/>
    </xf>
    <xf numFmtId="0" fontId="20" fillId="0" borderId="14" xfId="2" applyFont="1" applyBorder="1" applyAlignment="1">
      <alignment vertical="center"/>
    </xf>
    <xf numFmtId="0" fontId="23" fillId="0" borderId="3" xfId="2" applyFont="1" applyBorder="1" applyAlignment="1">
      <alignment vertical="center" wrapText="1"/>
    </xf>
    <xf numFmtId="0" fontId="20" fillId="0" borderId="0" xfId="2" applyFont="1"/>
    <xf numFmtId="0" fontId="20" fillId="0" borderId="0" xfId="2" applyFont="1" applyAlignment="1">
      <alignment horizontal="center" vertical="center"/>
    </xf>
    <xf numFmtId="0" fontId="20" fillId="0" borderId="14" xfId="2" applyFont="1" applyBorder="1"/>
    <xf numFmtId="0" fontId="21" fillId="0" borderId="4" xfId="2" applyFont="1" applyBorder="1" applyAlignment="1">
      <alignment horizontal="left"/>
    </xf>
    <xf numFmtId="0" fontId="21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21" fillId="0" borderId="0" xfId="2" applyFont="1"/>
    <xf numFmtId="0" fontId="25" fillId="0" borderId="0" xfId="2" applyFont="1"/>
    <xf numFmtId="17" fontId="15" fillId="0" borderId="0" xfId="2" applyNumberFormat="1" applyAlignment="1">
      <alignment horizontal="center"/>
    </xf>
    <xf numFmtId="0" fontId="15" fillId="0" borderId="1" xfId="2" applyBorder="1" applyAlignment="1">
      <alignment horizontal="center" vertical="center"/>
    </xf>
    <xf numFmtId="0" fontId="15" fillId="0" borderId="1" xfId="2" applyBorder="1"/>
    <xf numFmtId="1" fontId="15" fillId="0" borderId="1" xfId="2" applyNumberFormat="1" applyBorder="1" applyAlignment="1">
      <alignment horizontal="center" vertical="center"/>
    </xf>
    <xf numFmtId="0" fontId="25" fillId="0" borderId="1" xfId="2" applyFont="1" applyBorder="1" applyAlignment="1">
      <alignment horizontal="left"/>
    </xf>
    <xf numFmtId="0" fontId="25" fillId="0" borderId="1" xfId="2" applyFont="1" applyBorder="1"/>
    <xf numFmtId="0" fontId="15" fillId="0" borderId="1" xfId="2" applyBorder="1" applyAlignment="1">
      <alignment horizontal="center"/>
    </xf>
    <xf numFmtId="0" fontId="15" fillId="0" borderId="6" xfId="2" applyBorder="1"/>
    <xf numFmtId="0" fontId="15" fillId="0" borderId="0" xfId="2" applyAlignment="1">
      <alignment horizontal="center"/>
    </xf>
    <xf numFmtId="0" fontId="15" fillId="0" borderId="0" xfId="2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0" fontId="15" fillId="0" borderId="0" xfId="2" applyAlignment="1">
      <alignment horizontal="center" vertical="center"/>
    </xf>
    <xf numFmtId="0" fontId="0" fillId="0" borderId="2" xfId="0" applyBorder="1"/>
    <xf numFmtId="0" fontId="0" fillId="0" borderId="22" xfId="0" applyBorder="1" applyAlignment="1">
      <alignment horizontal="center"/>
    </xf>
    <xf numFmtId="0" fontId="1" fillId="0" borderId="0" xfId="3"/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/>
    <xf numFmtId="9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32" fillId="0" borderId="5" xfId="5" applyBorder="1"/>
    <xf numFmtId="0" fontId="32" fillId="0" borderId="6" xfId="5" applyBorder="1"/>
    <xf numFmtId="0" fontId="32" fillId="0" borderId="7" xfId="5" applyBorder="1"/>
    <xf numFmtId="0" fontId="32" fillId="0" borderId="0" xfId="5"/>
    <xf numFmtId="0" fontId="25" fillId="0" borderId="52" xfId="5" applyFont="1" applyBorder="1"/>
    <xf numFmtId="0" fontId="25" fillId="0" borderId="0" xfId="5" applyFont="1"/>
    <xf numFmtId="0" fontId="33" fillId="0" borderId="3" xfId="5" applyFont="1" applyBorder="1" applyAlignment="1">
      <alignment horizontal="left"/>
    </xf>
    <xf numFmtId="0" fontId="25" fillId="0" borderId="9" xfId="5" applyFont="1" applyBorder="1"/>
    <xf numFmtId="0" fontId="28" fillId="0" borderId="9" xfId="5" applyFont="1" applyBorder="1"/>
    <xf numFmtId="0" fontId="25" fillId="0" borderId="14" xfId="5" applyFont="1" applyBorder="1"/>
    <xf numFmtId="0" fontId="34" fillId="0" borderId="9" xfId="5" applyFont="1" applyBorder="1"/>
    <xf numFmtId="0" fontId="28" fillId="0" borderId="9" xfId="5" applyFont="1" applyBorder="1" applyAlignment="1">
      <alignment horizontal="left"/>
    </xf>
    <xf numFmtId="0" fontId="28" fillId="0" borderId="9" xfId="5" applyFont="1" applyBorder="1" applyAlignment="1">
      <alignment horizontal="center"/>
    </xf>
    <xf numFmtId="0" fontId="25" fillId="0" borderId="8" xfId="5" applyFont="1" applyBorder="1"/>
    <xf numFmtId="0" fontId="25" fillId="0" borderId="10" xfId="5" applyFont="1" applyBorder="1"/>
    <xf numFmtId="0" fontId="15" fillId="0" borderId="1" xfId="5" applyFont="1" applyBorder="1" applyAlignment="1">
      <alignment horizontal="center" vertical="center"/>
    </xf>
    <xf numFmtId="0" fontId="15" fillId="0" borderId="0" xfId="5" applyFont="1"/>
    <xf numFmtId="0" fontId="32" fillId="0" borderId="1" xfId="5" applyBorder="1" applyAlignment="1">
      <alignment horizontal="center" vertical="center"/>
    </xf>
    <xf numFmtId="1" fontId="32" fillId="0" borderId="1" xfId="5" applyNumberFormat="1" applyBorder="1" applyAlignment="1">
      <alignment horizontal="center" vertical="center"/>
    </xf>
    <xf numFmtId="1" fontId="15" fillId="0" borderId="1" xfId="5" applyNumberFormat="1" applyFont="1" applyBorder="1" applyAlignment="1">
      <alignment horizontal="center" vertical="center"/>
    </xf>
    <xf numFmtId="0" fontId="32" fillId="0" borderId="3" xfId="5" applyBorder="1"/>
    <xf numFmtId="0" fontId="25" fillId="0" borderId="6" xfId="5" applyFont="1" applyBorder="1"/>
    <xf numFmtId="0" fontId="32" fillId="0" borderId="3" xfId="5" applyBorder="1" applyAlignment="1">
      <alignment horizontal="center"/>
    </xf>
    <xf numFmtId="0" fontId="32" fillId="0" borderId="9" xfId="5" applyBorder="1"/>
    <xf numFmtId="0" fontId="32" fillId="0" borderId="0" xfId="5" applyAlignment="1">
      <alignment horizontal="center"/>
    </xf>
    <xf numFmtId="1" fontId="2" fillId="0" borderId="1" xfId="3" applyNumberFormat="1" applyFont="1" applyBorder="1" applyAlignment="1">
      <alignment horizontal="center" vertical="center"/>
    </xf>
    <xf numFmtId="0" fontId="0" fillId="0" borderId="1" xfId="0" applyBorder="1"/>
    <xf numFmtId="0" fontId="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0" fillId="0" borderId="1" xfId="0" applyNumberFormat="1" applyBorder="1" applyAlignment="1">
      <alignment horizontal="center"/>
    </xf>
    <xf numFmtId="17" fontId="25" fillId="0" borderId="0" xfId="2" applyNumberFormat="1" applyFont="1" applyAlignment="1" applyProtection="1">
      <alignment horizontal="center"/>
      <protection locked="0"/>
    </xf>
    <xf numFmtId="1" fontId="35" fillId="0" borderId="1" xfId="0" applyNumberFormat="1" applyFont="1" applyBorder="1" applyAlignment="1">
      <alignment horizontal="center"/>
    </xf>
    <xf numFmtId="1" fontId="35" fillId="0" borderId="23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" fontId="32" fillId="0" borderId="0" xfId="5" applyNumberFormat="1"/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" fillId="0" borderId="8" xfId="0" applyFont="1" applyBorder="1" applyAlignment="1"/>
    <xf numFmtId="0" fontId="0" fillId="0" borderId="0" xfId="0" applyAlignment="1">
      <alignment wrapText="1"/>
    </xf>
    <xf numFmtId="0" fontId="2" fillId="0" borderId="1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1" xfId="0" applyFont="1" applyBorder="1" applyAlignment="1">
      <alignment vertical="center" textRotation="90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ill="1" applyBorder="1"/>
    <xf numFmtId="0" fontId="2" fillId="0" borderId="12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4" xfId="0" applyBorder="1" applyAlignment="1">
      <alignment horizontal="center"/>
    </xf>
    <xf numFmtId="0" fontId="12" fillId="0" borderId="3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2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2" fillId="0" borderId="0" xfId="5" applyAlignment="1">
      <alignment horizontal="center"/>
    </xf>
    <xf numFmtId="0" fontId="32" fillId="0" borderId="9" xfId="5" applyBorder="1" applyAlignment="1">
      <alignment horizontal="center"/>
    </xf>
    <xf numFmtId="0" fontId="25" fillId="0" borderId="0" xfId="5" applyFont="1" applyAlignment="1">
      <alignment horizontal="left"/>
    </xf>
    <xf numFmtId="0" fontId="32" fillId="0" borderId="3" xfId="5" applyBorder="1" applyAlignment="1">
      <alignment horizontal="center"/>
    </xf>
    <xf numFmtId="1" fontId="15" fillId="0" borderId="1" xfId="5" applyNumberFormat="1" applyFont="1" applyBorder="1" applyAlignment="1">
      <alignment horizontal="center" vertical="center"/>
    </xf>
    <xf numFmtId="0" fontId="15" fillId="0" borderId="1" xfId="5" applyFont="1" applyBorder="1" applyAlignment="1">
      <alignment horizontal="center" vertical="center"/>
    </xf>
    <xf numFmtId="0" fontId="25" fillId="0" borderId="6" xfId="5" applyFont="1" applyBorder="1" applyAlignment="1">
      <alignment horizontal="left"/>
    </xf>
    <xf numFmtId="0" fontId="32" fillId="0" borderId="1" xfId="5" applyBorder="1" applyAlignment="1">
      <alignment horizontal="center" vertical="center"/>
    </xf>
    <xf numFmtId="1" fontId="15" fillId="0" borderId="2" xfId="5" applyNumberFormat="1" applyFont="1" applyBorder="1" applyAlignment="1">
      <alignment horizontal="center" vertical="center"/>
    </xf>
    <xf numFmtId="1" fontId="15" fillId="0" borderId="3" xfId="5" applyNumberFormat="1" applyFont="1" applyBorder="1" applyAlignment="1">
      <alignment horizontal="center" vertical="center"/>
    </xf>
    <xf numFmtId="1" fontId="15" fillId="0" borderId="4" xfId="5" applyNumberFormat="1" applyFont="1" applyBorder="1" applyAlignment="1">
      <alignment horizontal="center" vertical="center"/>
    </xf>
    <xf numFmtId="1" fontId="32" fillId="0" borderId="1" xfId="5" applyNumberFormat="1" applyBorder="1" applyAlignment="1">
      <alignment horizontal="center" vertical="center"/>
    </xf>
    <xf numFmtId="17" fontId="28" fillId="0" borderId="9" xfId="5" applyNumberFormat="1" applyFont="1" applyBorder="1" applyAlignment="1" applyProtection="1">
      <alignment horizontal="center"/>
      <protection locked="0"/>
    </xf>
    <xf numFmtId="17" fontId="28" fillId="0" borderId="10" xfId="5" applyNumberFormat="1" applyFont="1" applyBorder="1" applyAlignment="1" applyProtection="1">
      <alignment horizontal="center"/>
      <protection locked="0"/>
    </xf>
    <xf numFmtId="0" fontId="15" fillId="0" borderId="11" xfId="5" applyFont="1" applyBorder="1" applyAlignment="1">
      <alignment horizontal="center" vertical="center"/>
    </xf>
    <xf numFmtId="0" fontId="32" fillId="0" borderId="13" xfId="5" applyBorder="1" applyAlignment="1">
      <alignment horizontal="center" vertic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31" fillId="0" borderId="5" xfId="3" applyFont="1" applyBorder="1" applyAlignment="1">
      <alignment horizontal="center"/>
    </xf>
    <xf numFmtId="0" fontId="31" fillId="0" borderId="7" xfId="3" applyFont="1" applyBorder="1" applyAlignment="1">
      <alignment horizontal="center"/>
    </xf>
    <xf numFmtId="1" fontId="2" fillId="0" borderId="5" xfId="3" applyNumberFormat="1" applyFont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 vertical="center"/>
    </xf>
    <xf numFmtId="1" fontId="2" fillId="0" borderId="8" xfId="3" applyNumberFormat="1" applyFont="1" applyBorder="1" applyAlignment="1">
      <alignment horizontal="center" vertical="center"/>
    </xf>
    <xf numFmtId="1" fontId="2" fillId="0" borderId="10" xfId="3" applyNumberFormat="1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top"/>
    </xf>
    <xf numFmtId="0" fontId="2" fillId="0" borderId="10" xfId="3" applyFont="1" applyBorder="1" applyAlignment="1">
      <alignment horizontal="center" vertical="top"/>
    </xf>
    <xf numFmtId="0" fontId="1" fillId="0" borderId="0" xfId="3" applyAlignment="1">
      <alignment horizontal="center"/>
    </xf>
    <xf numFmtId="0" fontId="2" fillId="0" borderId="52" xfId="3" applyFont="1" applyBorder="1" applyAlignment="1">
      <alignment horizontal="center" vertical="top"/>
    </xf>
    <xf numFmtId="0" fontId="2" fillId="0" borderId="14" xfId="3" applyFont="1" applyBorder="1" applyAlignment="1">
      <alignment horizontal="center" vertical="top"/>
    </xf>
    <xf numFmtId="0" fontId="30" fillId="0" borderId="0" xfId="3" applyFont="1" applyAlignment="1">
      <alignment horizontal="center"/>
    </xf>
    <xf numFmtId="0" fontId="1" fillId="0" borderId="11" xfId="3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36" fillId="0" borderId="27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7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8" fillId="0" borderId="15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7" fillId="0" borderId="44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21" xfId="0" applyFont="1" applyBorder="1" applyAlignment="1">
      <alignment horizontal="center" vertical="center" textRotation="90" wrapText="1"/>
    </xf>
    <xf numFmtId="0" fontId="13" fillId="0" borderId="31" xfId="0" applyFont="1" applyBorder="1" applyAlignment="1">
      <alignment horizontal="center" vertical="center" textRotation="90" wrapText="1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15" fillId="0" borderId="1" xfId="2" applyBorder="1" applyAlignment="1">
      <alignment horizontal="center" vertical="center"/>
    </xf>
    <xf numFmtId="0" fontId="15" fillId="0" borderId="1" xfId="2" applyBorder="1" applyAlignment="1">
      <alignment horizontal="center" vertical="center" wrapText="1"/>
    </xf>
    <xf numFmtId="0" fontId="15" fillId="0" borderId="0" xfId="2" applyAlignment="1">
      <alignment horizontal="center"/>
    </xf>
    <xf numFmtId="0" fontId="15" fillId="0" borderId="2" xfId="2" applyBorder="1" applyAlignment="1">
      <alignment horizontal="left" vertical="center"/>
    </xf>
    <xf numFmtId="0" fontId="15" fillId="0" borderId="3" xfId="2" applyBorder="1" applyAlignment="1">
      <alignment horizontal="left" vertical="center"/>
    </xf>
    <xf numFmtId="0" fontId="15" fillId="0" borderId="4" xfId="2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5" fillId="0" borderId="1" xfId="2" applyBorder="1" applyAlignment="1">
      <alignment horizontal="left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1" fillId="0" borderId="1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left"/>
    </xf>
    <xf numFmtId="0" fontId="21" fillId="0" borderId="1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top"/>
    </xf>
  </cellXfs>
  <cellStyles count="6">
    <cellStyle name="Normal" xfId="0" builtinId="0"/>
    <cellStyle name="Normal 2" xfId="1"/>
    <cellStyle name="Normal 2 2" xfId="2"/>
    <cellStyle name="Normal 3" xfId="3"/>
    <cellStyle name="Normal 4" xfId="5"/>
    <cellStyle name="Percent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14" name="Text Box 1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15" name="Text Box 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16" name="Text Box 1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17" name="Text Box 1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18" name="Text Box 1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19" name="Text Box 1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20" name="Text Box 1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21" name="Text Box 1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22" name="Text Box 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23" name="Text Box 1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24" name="Text Box 1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25" name="Text Box 1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26" name="Text Box 1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27" name="Text Box 1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28" name="Text Box 1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29" name="Text Box 1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30" name="Text Box 1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31" name="Text Box 1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32" name="Text Box 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33" name="Text Box 1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34" name="Text Box 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35" name="Text Box 1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36" name="Text Box 1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37" name="Text Box 1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38" name="Text Box 1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39" name="Text Box 1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40" name="Text Box 1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41" name="Text Box 1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42" name="Text Box 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43" name="Text Box 1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44" name="Text Box 1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45" name="Text Box 1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46" name="Text Box 1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47" name="Text Box 1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48" name="Text Box 1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49" name="Text Box 1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50" name="Text Box 1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51" name="Text Box 1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52" name="Text Box 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53" name="Text Box 1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54" name="Text Box 1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55" name="Text Box 1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56" name="Text Box 1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57" name="Text Box 1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58" name="Text Box 1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59" name="Text Box 1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60" name="Text Box 1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61" name="Text Box 1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62" name="Text Box 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63" name="Text Box 1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64" name="Text Box 1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65" name="Text Box 1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66" name="Text Box 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67" name="Text Box 1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68" name="Text Box 1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69" name="Text Box 1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70" name="Text Box 1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71" name="Text Box 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72" name="Text Box 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73" name="Text Box 1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74" name="Text Box 1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75" name="Text Box 1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76" name="Text Box 1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77" name="Text Box 1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78" name="Text Box 1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79" name="Text Box 1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80" name="Text Box 1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81" name="Text Box 1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82" name="Text Box 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83" name="Text Box 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84" name="Text Box 1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185" name="Text Box 1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86" name="Text Box 1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87" name="Text Box 1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88" name="Text Box 1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189" name="Text Box 1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90" name="Text Box 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91" name="Text Box 1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92" name="Text Box 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193" name="Text Box 1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94" name="Text Box 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95" name="Text Box 1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96" name="Text Box 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197" name="Text Box 1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98" name="Text Box 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199" name="Text Box 1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200" name="Text Box 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4"/>
    <xdr:sp macro="" textlink="">
      <xdr:nvSpPr>
        <xdr:cNvPr id="201" name="Text Box 1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2" name="Text Box 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3" name="Text Box 1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4" name="Text Box 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5" name="Text Box 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6" name="Text Box 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7" name="Text Box 1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8" name="Text Box 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09" name="Text Box 1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210" name="Text Box 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211" name="Text Box 1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212" name="Text Box 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80977"/>
    <xdr:sp macro="" textlink="">
      <xdr:nvSpPr>
        <xdr:cNvPr id="213" name="Text Box 1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214" name="Text Box 1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215" name="Text Box 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216" name="Text Box 1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49"/>
    <xdr:sp macro="" textlink="">
      <xdr:nvSpPr>
        <xdr:cNvPr id="217" name="Text Box 1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18" name="Text Box 1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19" name="Text Box 1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20" name="Text Box 1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190500"/>
    <xdr:sp macro="" textlink="">
      <xdr:nvSpPr>
        <xdr:cNvPr id="221" name="Text Box 1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222" name="Text Box 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223" name="Text Box 1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224" name="Text Box 1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85725" cy="95252"/>
    <xdr:sp macro="" textlink="">
      <xdr:nvSpPr>
        <xdr:cNvPr id="225" name="Text Box 1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7219950" y="110490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337037</xdr:colOff>
      <xdr:row>0</xdr:row>
      <xdr:rowOff>0</xdr:rowOff>
    </xdr:from>
    <xdr:to>
      <xdr:col>1</xdr:col>
      <xdr:colOff>318954</xdr:colOff>
      <xdr:row>1</xdr:row>
      <xdr:rowOff>33970</xdr:rowOff>
    </xdr:to>
    <xdr:pic>
      <xdr:nvPicPr>
        <xdr:cNvPr id="226" name="Picture 225" descr="Qd5RN3QFQRtY6M78VWyWSMWF.jpg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037" y="0"/>
          <a:ext cx="769894" cy="7180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644769</xdr:rowOff>
    </xdr:from>
    <xdr:to>
      <xdr:col>2</xdr:col>
      <xdr:colOff>168520</xdr:colOff>
      <xdr:row>1</xdr:row>
      <xdr:rowOff>181841</xdr:rowOff>
    </xdr:to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0" y="644769"/>
          <a:ext cx="1406770" cy="221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700"/>
            <a:t>Expanded</a:t>
          </a:r>
          <a:r>
            <a:rPr lang="en-US" sz="600"/>
            <a:t> Program on Immunization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15" name="Text Box 1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16" name="Text Box 1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17" name="Text Box 1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19" name="Text Box 1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20" name="Text Box 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21" name="Text Box 1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23" name="Text Box 1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24" name="Text Box 1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25" name="Text Box 1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27" name="Text Box 1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28" name="Text Box 1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29" name="Text Box 1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31" name="Text Box 1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32" name="Text Box 1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33" name="Text Box 1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35" name="Text Box 1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36" name="Text Box 1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37" name="Text Box 1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39" name="Text Box 1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40" name="Text Box 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41" name="Text Box 1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43" name="Text Box 1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44" name="Text Box 1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45" name="Text Box 1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47" name="Text Box 1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48" name="Text Box 1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49" name="Text Box 1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51" name="Text Box 1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52" name="Text Box 1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55" name="Text Box 1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56" name="Text Box 1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57" name="Text Box 1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59" name="Text Box 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60" name="Text Box 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61" name="Text Box 1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3" name="Text Box 1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4" name="Text Box 1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5" name="Text Box 1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6" name="Text Box 1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7" name="Text Box 1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8" name="Text Box 1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69" name="Text Box 1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70" name="Text Box 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71" name="Text Box 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72" name="Text Box 1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73" name="Text Box 1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74" name="Text Box 1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75" name="Text Box 1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76" name="Text Box 1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77" name="Text Box 1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78" name="Text Box 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79" name="Text Box 1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80" name="Text Box 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81" name="Text Box 1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82" name="Text Box 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83" name="Text Box 1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84" name="Text Box 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85" name="Text Box 1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86" name="Text Box 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87" name="Text Box 1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88" name="Text Box 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4"/>
    <xdr:sp macro="" textlink="">
      <xdr:nvSpPr>
        <xdr:cNvPr id="89" name="Text Box 1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0" name="Text Box 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1" name="Text Box 1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2" name="Text Box 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3" name="Text Box 1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4" name="Text Box 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5" name="Text Box 1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6" name="Text Box 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97" name="Text Box 1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98" name="Text Box 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99" name="Text Box 1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100" name="Text Box 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80977"/>
    <xdr:sp macro="" textlink="">
      <xdr:nvSpPr>
        <xdr:cNvPr id="101" name="Text Box 1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102" name="Text Box 1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103" name="Text Box 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104" name="Text Box 1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49"/>
    <xdr:sp macro="" textlink="">
      <xdr:nvSpPr>
        <xdr:cNvPr id="105" name="Text Box 1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06" name="Text Box 1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07" name="Text Box 1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08" name="Text Box 1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190500"/>
    <xdr:sp macro="" textlink="">
      <xdr:nvSpPr>
        <xdr:cNvPr id="109" name="Text Box 1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110" name="Text Box 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111" name="Text Box 1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112" name="Text Box 1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85725" cy="95252"/>
    <xdr:sp macro="" textlink="">
      <xdr:nvSpPr>
        <xdr:cNvPr id="113" name="Text Box 1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1962150"/>
          <a:ext cx="85725" cy="95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43961</xdr:colOff>
      <xdr:row>0</xdr:row>
      <xdr:rowOff>0</xdr:rowOff>
    </xdr:from>
    <xdr:to>
      <xdr:col>9</xdr:col>
      <xdr:colOff>117797</xdr:colOff>
      <xdr:row>3</xdr:row>
      <xdr:rowOff>146538</xdr:rowOff>
    </xdr:to>
    <xdr:pic>
      <xdr:nvPicPr>
        <xdr:cNvPr id="2" name="Picture 1" descr="Qd5RN3QFQRtY6M78VWyWSMWF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3611" y="0"/>
          <a:ext cx="769161" cy="718038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0</xdr:row>
      <xdr:rowOff>0</xdr:rowOff>
    </xdr:from>
    <xdr:to>
      <xdr:col>3</xdr:col>
      <xdr:colOff>234462</xdr:colOff>
      <xdr:row>4</xdr:row>
      <xdr:rowOff>103197</xdr:rowOff>
    </xdr:to>
    <xdr:pic>
      <xdr:nvPicPr>
        <xdr:cNvPr id="3" name="Picture 2" descr="THb3bWrf3DLJJ76PM388TWd4.jpg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769" y="0"/>
          <a:ext cx="789843" cy="836622"/>
        </a:xfrm>
        <a:prstGeom prst="rect">
          <a:avLst/>
        </a:prstGeom>
      </xdr:spPr>
    </xdr:pic>
    <xdr:clientData/>
  </xdr:twoCellAnchor>
  <xdr:twoCellAnchor>
    <xdr:from>
      <xdr:col>7</xdr:col>
      <xdr:colOff>109904</xdr:colOff>
      <xdr:row>3</xdr:row>
      <xdr:rowOff>73269</xdr:rowOff>
    </xdr:from>
    <xdr:to>
      <xdr:col>9</xdr:col>
      <xdr:colOff>417636</xdr:colOff>
      <xdr:row>4</xdr:row>
      <xdr:rowOff>80596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529504" y="644769"/>
          <a:ext cx="1403107" cy="1692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700"/>
            <a:t>Expanded</a:t>
          </a:r>
          <a:r>
            <a:rPr lang="en-US" sz="600"/>
            <a:t> Program on Immunization</a:t>
          </a:r>
        </a:p>
      </xdr:txBody>
    </xdr:sp>
    <xdr:clientData/>
  </xdr:twoCellAnchor>
  <xdr:twoCellAnchor>
    <xdr:from>
      <xdr:col>7</xdr:col>
      <xdr:colOff>205153</xdr:colOff>
      <xdr:row>4</xdr:row>
      <xdr:rowOff>80597</xdr:rowOff>
    </xdr:from>
    <xdr:to>
      <xdr:col>9</xdr:col>
      <xdr:colOff>344365</xdr:colOff>
      <xdr:row>4</xdr:row>
      <xdr:rowOff>139212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624753" y="814022"/>
          <a:ext cx="1234587" cy="58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700"/>
            <a:t>Government</a:t>
          </a:r>
          <a:r>
            <a:rPr lang="en-US" sz="600"/>
            <a:t> of Punjab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09"/>
  <sheetViews>
    <sheetView workbookViewId="0">
      <selection activeCell="O18" sqref="O18"/>
    </sheetView>
  </sheetViews>
  <sheetFormatPr defaultRowHeight="15.75"/>
  <cols>
    <col min="1" max="1" width="11.85546875" customWidth="1"/>
    <col min="2" max="19" width="6.7109375" customWidth="1"/>
    <col min="20" max="20" width="1.85546875" customWidth="1"/>
    <col min="21" max="21" width="6.140625" style="49" bestFit="1" customWidth="1"/>
    <col min="22" max="22" width="5.140625" style="49" customWidth="1"/>
  </cols>
  <sheetData>
    <row r="1" spans="1:25" s="13" customFormat="1" ht="54" customHeight="1">
      <c r="C1" s="246" t="s">
        <v>0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17" t="s">
        <v>1</v>
      </c>
      <c r="O1" s="247" t="s">
        <v>314</v>
      </c>
      <c r="P1" s="247"/>
      <c r="Q1" s="17" t="s">
        <v>2</v>
      </c>
      <c r="R1" s="247">
        <v>2026</v>
      </c>
      <c r="S1" s="247"/>
      <c r="U1" s="140"/>
      <c r="V1" s="140"/>
    </row>
    <row r="2" spans="1:25" ht="15" customHeight="1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5" s="13" customFormat="1" ht="26.25" customHeight="1">
      <c r="A3" s="14" t="s">
        <v>3</v>
      </c>
      <c r="B3" s="242" t="s">
        <v>118</v>
      </c>
      <c r="C3" s="242"/>
      <c r="D3" s="15" t="s">
        <v>4</v>
      </c>
      <c r="E3" s="15"/>
      <c r="F3" s="242" t="s">
        <v>119</v>
      </c>
      <c r="G3" s="242"/>
      <c r="H3" s="15" t="s">
        <v>5</v>
      </c>
      <c r="I3" s="241" t="s">
        <v>315</v>
      </c>
      <c r="J3" s="241"/>
      <c r="K3" s="15" t="s">
        <v>6</v>
      </c>
      <c r="L3" s="242" t="s">
        <v>120</v>
      </c>
      <c r="M3" s="242"/>
      <c r="N3" s="15" t="s">
        <v>7</v>
      </c>
      <c r="O3" s="250" t="s">
        <v>317</v>
      </c>
      <c r="P3" s="250"/>
      <c r="Q3" s="16" t="s">
        <v>8</v>
      </c>
      <c r="R3" s="242"/>
      <c r="S3" s="251"/>
      <c r="U3" s="140"/>
      <c r="V3" s="140"/>
    </row>
    <row r="4" spans="1:25" ht="24.95" customHeight="1">
      <c r="A4" s="1" t="s">
        <v>9</v>
      </c>
      <c r="B4" s="2"/>
      <c r="C4" s="2"/>
      <c r="D4" s="2"/>
      <c r="E4" s="3"/>
      <c r="F4" s="1" t="s">
        <v>10</v>
      </c>
      <c r="G4" s="2"/>
      <c r="H4" s="2"/>
      <c r="I4" s="2"/>
      <c r="J4" s="2"/>
      <c r="K4" s="1" t="s">
        <v>13</v>
      </c>
      <c r="L4" s="2"/>
      <c r="M4" s="2"/>
      <c r="N4" s="3"/>
      <c r="O4" s="2" t="s">
        <v>14</v>
      </c>
      <c r="P4" s="2"/>
      <c r="Q4" s="2"/>
      <c r="R4" s="2"/>
      <c r="S4" s="3"/>
    </row>
    <row r="5" spans="1:25" ht="17.25" customHeight="1">
      <c r="A5" s="8" t="s">
        <v>210</v>
      </c>
      <c r="B5" s="7" t="s">
        <v>211</v>
      </c>
      <c r="C5" s="4"/>
      <c r="D5" s="6" t="s">
        <v>212</v>
      </c>
      <c r="E5" s="5"/>
      <c r="F5" s="8"/>
      <c r="G5" s="6" t="s">
        <v>11</v>
      </c>
      <c r="H5" s="50">
        <v>0</v>
      </c>
      <c r="I5" s="6" t="s">
        <v>12</v>
      </c>
      <c r="J5" s="50">
        <v>0</v>
      </c>
      <c r="K5" s="8" t="s">
        <v>11</v>
      </c>
      <c r="L5" s="51">
        <v>24</v>
      </c>
      <c r="M5" s="50" t="s">
        <v>203</v>
      </c>
      <c r="N5" s="51">
        <v>24</v>
      </c>
      <c r="O5" s="6"/>
      <c r="P5" s="6" t="s">
        <v>11</v>
      </c>
      <c r="Q5" s="6"/>
      <c r="R5" s="6" t="s">
        <v>12</v>
      </c>
      <c r="S5" s="9"/>
      <c r="W5" s="11" t="s">
        <v>116</v>
      </c>
    </row>
    <row r="6" spans="1:25" s="11" customFormat="1" ht="17.25" customHeight="1">
      <c r="A6" s="11" t="s">
        <v>15</v>
      </c>
      <c r="U6" s="49"/>
      <c r="V6" s="49"/>
      <c r="W6" s="11" t="s">
        <v>25</v>
      </c>
      <c r="X6" s="11" t="s">
        <v>173</v>
      </c>
      <c r="Y6" s="11" t="s">
        <v>192</v>
      </c>
    </row>
    <row r="7" spans="1:25" ht="16.5" customHeight="1">
      <c r="A7" s="243" t="s">
        <v>16</v>
      </c>
      <c r="B7" s="238" t="s">
        <v>17</v>
      </c>
      <c r="C7" s="239"/>
      <c r="D7" s="239"/>
      <c r="E7" s="239"/>
      <c r="F7" s="239"/>
      <c r="G7" s="240"/>
      <c r="H7" s="238" t="s">
        <v>23</v>
      </c>
      <c r="I7" s="239"/>
      <c r="J7" s="239"/>
      <c r="K7" s="239"/>
      <c r="L7" s="239"/>
      <c r="M7" s="240"/>
      <c r="N7" s="238" t="s">
        <v>24</v>
      </c>
      <c r="O7" s="239"/>
      <c r="P7" s="239"/>
      <c r="Q7" s="239"/>
      <c r="R7" s="239"/>
      <c r="S7" s="240"/>
      <c r="W7">
        <v>59</v>
      </c>
      <c r="X7">
        <v>56</v>
      </c>
      <c r="Y7">
        <v>60</v>
      </c>
    </row>
    <row r="8" spans="1:25" s="21" customFormat="1" ht="16.5" customHeight="1">
      <c r="A8" s="244"/>
      <c r="B8" s="248" t="s">
        <v>18</v>
      </c>
      <c r="C8" s="249"/>
      <c r="D8" s="248" t="s">
        <v>21</v>
      </c>
      <c r="E8" s="249"/>
      <c r="F8" s="248" t="s">
        <v>22</v>
      </c>
      <c r="G8" s="249"/>
      <c r="H8" s="248" t="s">
        <v>18</v>
      </c>
      <c r="I8" s="249"/>
      <c r="J8" s="248" t="s">
        <v>21</v>
      </c>
      <c r="K8" s="249"/>
      <c r="L8" s="248" t="s">
        <v>22</v>
      </c>
      <c r="M8" s="249"/>
      <c r="N8" s="248" t="s">
        <v>18</v>
      </c>
      <c r="O8" s="249"/>
      <c r="P8" s="248" t="s">
        <v>21</v>
      </c>
      <c r="Q8" s="249"/>
      <c r="R8" s="248" t="s">
        <v>22</v>
      </c>
      <c r="S8" s="249"/>
      <c r="U8" s="141"/>
      <c r="V8" s="141"/>
    </row>
    <row r="9" spans="1:25" s="21" customFormat="1" ht="15.75" customHeight="1">
      <c r="A9" s="245"/>
      <c r="B9" s="22" t="s">
        <v>19</v>
      </c>
      <c r="C9" s="22" t="s">
        <v>20</v>
      </c>
      <c r="D9" s="22" t="s">
        <v>19</v>
      </c>
      <c r="E9" s="22" t="s">
        <v>20</v>
      </c>
      <c r="F9" s="22" t="s">
        <v>19</v>
      </c>
      <c r="G9" s="22" t="s">
        <v>20</v>
      </c>
      <c r="H9" s="22" t="s">
        <v>19</v>
      </c>
      <c r="I9" s="22" t="s">
        <v>20</v>
      </c>
      <c r="J9" s="22" t="s">
        <v>19</v>
      </c>
      <c r="K9" s="22" t="s">
        <v>20</v>
      </c>
      <c r="L9" s="22" t="s">
        <v>19</v>
      </c>
      <c r="M9" s="22" t="s">
        <v>20</v>
      </c>
      <c r="N9" s="22" t="s">
        <v>19</v>
      </c>
      <c r="O9" s="22" t="s">
        <v>20</v>
      </c>
      <c r="P9" s="22" t="s">
        <v>19</v>
      </c>
      <c r="Q9" s="22" t="s">
        <v>20</v>
      </c>
      <c r="R9" s="22" t="s">
        <v>19</v>
      </c>
      <c r="S9" s="22" t="s">
        <v>20</v>
      </c>
      <c r="U9" s="141" t="s">
        <v>63</v>
      </c>
      <c r="V9" s="141" t="s">
        <v>117</v>
      </c>
    </row>
    <row r="10" spans="1:25" s="18" customFormat="1" ht="20.100000000000001" customHeight="1">
      <c r="A10" s="19" t="s">
        <v>27</v>
      </c>
      <c r="B10" s="79">
        <v>0</v>
      </c>
      <c r="C10" s="79">
        <v>0</v>
      </c>
      <c r="D10" s="80"/>
      <c r="E10" s="80"/>
      <c r="F10" s="80"/>
      <c r="G10" s="80"/>
      <c r="H10" s="79">
        <v>0</v>
      </c>
      <c r="I10" s="79">
        <v>0</v>
      </c>
      <c r="J10" s="80"/>
      <c r="K10" s="80"/>
      <c r="L10" s="80"/>
      <c r="M10" s="80"/>
      <c r="N10" s="79"/>
      <c r="O10" s="79"/>
      <c r="P10" s="80"/>
      <c r="Q10" s="80"/>
      <c r="R10" s="80"/>
      <c r="S10" s="80"/>
      <c r="U10" s="141">
        <f>SUM(B10:S10)</f>
        <v>0</v>
      </c>
      <c r="V10" s="142">
        <f>SUM(U10/W7*100)</f>
        <v>0</v>
      </c>
    </row>
    <row r="11" spans="1:25" s="18" customFormat="1" ht="20.100000000000001" customHeight="1">
      <c r="A11" s="19" t="s">
        <v>25</v>
      </c>
      <c r="B11" s="79">
        <v>0</v>
      </c>
      <c r="C11" s="79">
        <v>0</v>
      </c>
      <c r="D11" s="80"/>
      <c r="E11" s="80"/>
      <c r="F11" s="80"/>
      <c r="G11" s="80"/>
      <c r="H11" s="79">
        <v>27</v>
      </c>
      <c r="I11" s="79">
        <v>30</v>
      </c>
      <c r="J11" s="80"/>
      <c r="K11" s="80"/>
      <c r="L11" s="80"/>
      <c r="M11" s="80"/>
      <c r="N11" s="79"/>
      <c r="O11" s="79"/>
      <c r="P11" s="80"/>
      <c r="Q11" s="80"/>
      <c r="R11" s="80"/>
      <c r="S11" s="80"/>
      <c r="U11" s="141">
        <f t="shared" ref="U11:U29" si="0">SUM(B11:S11)</f>
        <v>57</v>
      </c>
      <c r="V11" s="142">
        <f>SUM(U11/W7*100)</f>
        <v>96.610169491525426</v>
      </c>
    </row>
    <row r="12" spans="1:25" s="18" customFormat="1" ht="20.100000000000001" customHeight="1">
      <c r="A12" s="19" t="s">
        <v>28</v>
      </c>
      <c r="B12" s="79">
        <v>0</v>
      </c>
      <c r="C12" s="79">
        <v>0</v>
      </c>
      <c r="D12" s="80"/>
      <c r="E12" s="80"/>
      <c r="F12" s="80"/>
      <c r="G12" s="80"/>
      <c r="H12" s="79">
        <v>27</v>
      </c>
      <c r="I12" s="79">
        <v>30</v>
      </c>
      <c r="J12" s="80"/>
      <c r="K12" s="80"/>
      <c r="L12" s="80"/>
      <c r="M12" s="80"/>
      <c r="N12" s="79"/>
      <c r="O12" s="79"/>
      <c r="P12" s="80"/>
      <c r="Q12" s="80"/>
      <c r="R12" s="80"/>
      <c r="S12" s="80"/>
      <c r="U12" s="141">
        <f t="shared" si="0"/>
        <v>57</v>
      </c>
      <c r="V12" s="142">
        <f>SUM(U12/W7*100)</f>
        <v>96.610169491525426</v>
      </c>
    </row>
    <row r="13" spans="1:25" s="18" customFormat="1" ht="20.100000000000001" customHeight="1">
      <c r="A13" s="19" t="s">
        <v>29</v>
      </c>
      <c r="B13" s="79">
        <v>0</v>
      </c>
      <c r="C13" s="79">
        <v>0</v>
      </c>
      <c r="D13" s="79"/>
      <c r="E13" s="79"/>
      <c r="F13" s="79"/>
      <c r="G13" s="79"/>
      <c r="H13" s="79">
        <v>27</v>
      </c>
      <c r="I13" s="79">
        <v>29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U13" s="141">
        <f t="shared" si="0"/>
        <v>56</v>
      </c>
      <c r="V13" s="142">
        <f>SUM(U13/56*100)</f>
        <v>100</v>
      </c>
    </row>
    <row r="14" spans="1:25" s="18" customFormat="1" ht="20.100000000000001" customHeight="1">
      <c r="A14" s="19" t="s">
        <v>30</v>
      </c>
      <c r="B14" s="79">
        <v>0</v>
      </c>
      <c r="C14" s="79">
        <v>0</v>
      </c>
      <c r="D14" s="79"/>
      <c r="E14" s="79"/>
      <c r="F14" s="79"/>
      <c r="G14" s="79"/>
      <c r="H14" s="79">
        <v>26</v>
      </c>
      <c r="I14" s="79">
        <v>29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U14" s="141">
        <f t="shared" si="0"/>
        <v>55</v>
      </c>
      <c r="V14" s="142">
        <f t="shared" ref="V14:V29" si="1">SUM(U14/56*100)</f>
        <v>98.214285714285708</v>
      </c>
    </row>
    <row r="15" spans="1:25" s="18" customFormat="1" ht="20.100000000000001" customHeight="1">
      <c r="A15" s="19" t="s">
        <v>31</v>
      </c>
      <c r="B15" s="79">
        <v>0</v>
      </c>
      <c r="C15" s="79">
        <v>0</v>
      </c>
      <c r="D15" s="79"/>
      <c r="E15" s="79"/>
      <c r="F15" s="79"/>
      <c r="G15" s="79"/>
      <c r="H15" s="79">
        <v>27</v>
      </c>
      <c r="I15" s="79">
        <v>28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U15" s="141">
        <f t="shared" si="0"/>
        <v>55</v>
      </c>
      <c r="V15" s="142">
        <f t="shared" si="1"/>
        <v>98.214285714285708</v>
      </c>
    </row>
    <row r="16" spans="1:25" s="18" customFormat="1" ht="20.100000000000001" customHeight="1">
      <c r="A16" s="19" t="s">
        <v>32</v>
      </c>
      <c r="B16" s="79">
        <v>0</v>
      </c>
      <c r="C16" s="79">
        <v>0</v>
      </c>
      <c r="D16" s="79"/>
      <c r="E16" s="79"/>
      <c r="F16" s="79"/>
      <c r="G16" s="79"/>
      <c r="H16" s="79">
        <f>H13</f>
        <v>27</v>
      </c>
      <c r="I16" s="79">
        <f>I13</f>
        <v>29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U16" s="141">
        <f t="shared" si="0"/>
        <v>56</v>
      </c>
      <c r="V16" s="142">
        <f t="shared" si="1"/>
        <v>100</v>
      </c>
    </row>
    <row r="17" spans="1:22" s="18" customFormat="1" ht="20.100000000000001" customHeight="1">
      <c r="A17" s="19" t="s">
        <v>33</v>
      </c>
      <c r="B17" s="79">
        <v>0</v>
      </c>
      <c r="C17" s="79">
        <v>0</v>
      </c>
      <c r="D17" s="79"/>
      <c r="E17" s="79"/>
      <c r="F17" s="79"/>
      <c r="G17" s="79"/>
      <c r="H17" s="79">
        <f t="shared" ref="H17:I17" si="2">H14</f>
        <v>26</v>
      </c>
      <c r="I17" s="79">
        <f t="shared" si="2"/>
        <v>29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U17" s="141">
        <f t="shared" si="0"/>
        <v>55</v>
      </c>
      <c r="V17" s="142">
        <f t="shared" si="1"/>
        <v>98.214285714285708</v>
      </c>
    </row>
    <row r="18" spans="1:22" s="18" customFormat="1" ht="20.100000000000001" customHeight="1">
      <c r="A18" s="19" t="s">
        <v>34</v>
      </c>
      <c r="B18" s="79">
        <v>0</v>
      </c>
      <c r="C18" s="79">
        <v>0</v>
      </c>
      <c r="D18" s="79"/>
      <c r="E18" s="79"/>
      <c r="F18" s="79"/>
      <c r="G18" s="79"/>
      <c r="H18" s="79">
        <f t="shared" ref="H18:I18" si="3">H15</f>
        <v>27</v>
      </c>
      <c r="I18" s="79">
        <f t="shared" si="3"/>
        <v>28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U18" s="141">
        <f t="shared" si="0"/>
        <v>55</v>
      </c>
      <c r="V18" s="142">
        <f t="shared" si="1"/>
        <v>98.214285714285708</v>
      </c>
    </row>
    <row r="19" spans="1:22" s="18" customFormat="1" ht="20.100000000000001" customHeight="1">
      <c r="A19" s="19" t="s">
        <v>35</v>
      </c>
      <c r="B19" s="79">
        <v>0</v>
      </c>
      <c r="C19" s="79">
        <v>0</v>
      </c>
      <c r="D19" s="79"/>
      <c r="E19" s="79"/>
      <c r="F19" s="79"/>
      <c r="G19" s="79"/>
      <c r="H19" s="79">
        <f t="shared" ref="H19:I19" si="4">H16</f>
        <v>27</v>
      </c>
      <c r="I19" s="79">
        <f t="shared" si="4"/>
        <v>29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U19" s="141">
        <f t="shared" si="0"/>
        <v>56</v>
      </c>
      <c r="V19" s="142">
        <f t="shared" si="1"/>
        <v>100</v>
      </c>
    </row>
    <row r="20" spans="1:22" s="18" customFormat="1" ht="20.100000000000001" customHeight="1">
      <c r="A20" s="19" t="s">
        <v>36</v>
      </c>
      <c r="B20" s="79">
        <v>0</v>
      </c>
      <c r="C20" s="79">
        <v>0</v>
      </c>
      <c r="D20" s="79"/>
      <c r="E20" s="79"/>
      <c r="F20" s="79"/>
      <c r="G20" s="79"/>
      <c r="H20" s="79">
        <f t="shared" ref="H20:I20" si="5">H17</f>
        <v>26</v>
      </c>
      <c r="I20" s="79">
        <f t="shared" si="5"/>
        <v>29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U20" s="141">
        <f t="shared" si="0"/>
        <v>55</v>
      </c>
      <c r="V20" s="142">
        <f t="shared" si="1"/>
        <v>98.214285714285708</v>
      </c>
    </row>
    <row r="21" spans="1:22" s="18" customFormat="1" ht="20.100000000000001" customHeight="1">
      <c r="A21" s="19" t="s">
        <v>37</v>
      </c>
      <c r="B21" s="79">
        <v>0</v>
      </c>
      <c r="C21" s="79">
        <v>0</v>
      </c>
      <c r="D21" s="79"/>
      <c r="E21" s="79"/>
      <c r="F21" s="79"/>
      <c r="G21" s="79"/>
      <c r="H21" s="79">
        <f t="shared" ref="H21:I21" si="6">H18</f>
        <v>27</v>
      </c>
      <c r="I21" s="79">
        <f t="shared" si="6"/>
        <v>28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U21" s="141">
        <f t="shared" si="0"/>
        <v>55</v>
      </c>
      <c r="V21" s="142">
        <f t="shared" si="1"/>
        <v>98.214285714285708</v>
      </c>
    </row>
    <row r="22" spans="1:22" s="18" customFormat="1" ht="20.100000000000001" customHeight="1">
      <c r="A22" s="19" t="s">
        <v>38</v>
      </c>
      <c r="B22" s="79">
        <v>0</v>
      </c>
      <c r="C22" s="79">
        <v>0</v>
      </c>
      <c r="D22" s="79"/>
      <c r="E22" s="79"/>
      <c r="F22" s="79"/>
      <c r="G22" s="79"/>
      <c r="H22" s="79">
        <f t="shared" ref="H22:I22" si="7">H19</f>
        <v>27</v>
      </c>
      <c r="I22" s="79">
        <f t="shared" si="7"/>
        <v>29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U22" s="141">
        <f t="shared" si="0"/>
        <v>56</v>
      </c>
      <c r="V22" s="142">
        <f t="shared" si="1"/>
        <v>100</v>
      </c>
    </row>
    <row r="23" spans="1:22" s="18" customFormat="1" ht="20.100000000000001" customHeight="1">
      <c r="A23" s="19" t="s">
        <v>39</v>
      </c>
      <c r="B23" s="79">
        <v>0</v>
      </c>
      <c r="C23" s="79">
        <v>0</v>
      </c>
      <c r="D23" s="79"/>
      <c r="E23" s="79"/>
      <c r="F23" s="79"/>
      <c r="G23" s="79"/>
      <c r="H23" s="79">
        <f t="shared" ref="H23:I24" si="8">H20</f>
        <v>26</v>
      </c>
      <c r="I23" s="79">
        <f t="shared" si="8"/>
        <v>29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U23" s="141">
        <f t="shared" si="0"/>
        <v>55</v>
      </c>
      <c r="V23" s="142">
        <f t="shared" si="1"/>
        <v>98.214285714285708</v>
      </c>
    </row>
    <row r="24" spans="1:22" s="18" customFormat="1" ht="20.100000000000001" customHeight="1">
      <c r="A24" s="20" t="s">
        <v>40</v>
      </c>
      <c r="B24" s="79">
        <v>0</v>
      </c>
      <c r="C24" s="79">
        <v>0</v>
      </c>
      <c r="D24" s="79"/>
      <c r="E24" s="79"/>
      <c r="F24" s="79"/>
      <c r="G24" s="79"/>
      <c r="H24" s="79">
        <f t="shared" ref="H24" si="9">H21</f>
        <v>27</v>
      </c>
      <c r="I24" s="237">
        <f t="shared" si="8"/>
        <v>28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U24" s="141">
        <f t="shared" si="0"/>
        <v>55</v>
      </c>
      <c r="V24" s="142">
        <f t="shared" si="1"/>
        <v>98.214285714285708</v>
      </c>
    </row>
    <row r="25" spans="1:22" s="18" customFormat="1" ht="20.100000000000001" customHeight="1">
      <c r="A25" s="20" t="s">
        <v>41</v>
      </c>
      <c r="B25" s="79">
        <v>0</v>
      </c>
      <c r="C25" s="79">
        <v>0</v>
      </c>
      <c r="D25" s="79"/>
      <c r="E25" s="79"/>
      <c r="F25" s="79"/>
      <c r="G25" s="79"/>
      <c r="H25" s="79">
        <v>26</v>
      </c>
      <c r="I25" s="79">
        <v>29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U25" s="141">
        <f t="shared" si="0"/>
        <v>55</v>
      </c>
      <c r="V25" s="142">
        <f t="shared" si="1"/>
        <v>98.214285714285708</v>
      </c>
    </row>
    <row r="26" spans="1:22" s="18" customFormat="1" ht="20.100000000000001" customHeight="1">
      <c r="A26" s="20" t="s">
        <v>26</v>
      </c>
      <c r="B26" s="79">
        <v>0</v>
      </c>
      <c r="C26" s="79">
        <v>0</v>
      </c>
      <c r="D26" s="79"/>
      <c r="E26" s="79"/>
      <c r="F26" s="79"/>
      <c r="G26" s="79"/>
      <c r="H26" s="79">
        <v>26</v>
      </c>
      <c r="I26" s="79">
        <f>I25</f>
        <v>29</v>
      </c>
      <c r="J26" s="79"/>
      <c r="K26" s="79"/>
      <c r="L26" s="79"/>
      <c r="M26" s="79"/>
      <c r="N26" s="79"/>
      <c r="O26" s="79"/>
      <c r="P26" s="79"/>
      <c r="Q26" s="79"/>
      <c r="R26" s="79"/>
      <c r="S26" s="79"/>
      <c r="U26" s="141">
        <f t="shared" si="0"/>
        <v>55</v>
      </c>
      <c r="V26" s="142">
        <f t="shared" si="1"/>
        <v>98.214285714285708</v>
      </c>
    </row>
    <row r="27" spans="1:22" s="18" customFormat="1" ht="20.100000000000001" customHeight="1">
      <c r="A27" s="19" t="s">
        <v>42</v>
      </c>
      <c r="B27" s="79">
        <v>0</v>
      </c>
      <c r="C27" s="79">
        <v>0</v>
      </c>
      <c r="D27" s="79"/>
      <c r="E27" s="79"/>
      <c r="F27" s="79"/>
      <c r="G27" s="79"/>
      <c r="H27" s="79">
        <f>H26</f>
        <v>26</v>
      </c>
      <c r="I27" s="79">
        <f>I26</f>
        <v>29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U27" s="141">
        <f t="shared" si="0"/>
        <v>55</v>
      </c>
      <c r="V27" s="142">
        <f t="shared" si="1"/>
        <v>98.214285714285708</v>
      </c>
    </row>
    <row r="28" spans="1:22" s="18" customFormat="1" ht="20.100000000000001" customHeight="1">
      <c r="A28" s="19" t="s">
        <v>43</v>
      </c>
      <c r="B28" s="80"/>
      <c r="C28" s="80"/>
      <c r="D28" s="79">
        <v>0</v>
      </c>
      <c r="E28" s="79">
        <v>0</v>
      </c>
      <c r="F28" s="79"/>
      <c r="G28" s="79"/>
      <c r="H28" s="80"/>
      <c r="I28" s="80"/>
      <c r="J28" s="79">
        <v>25</v>
      </c>
      <c r="K28" s="79">
        <v>29</v>
      </c>
      <c r="L28" s="79"/>
      <c r="M28" s="79"/>
      <c r="N28" s="80"/>
      <c r="O28" s="80"/>
      <c r="P28" s="79"/>
      <c r="Q28" s="79"/>
      <c r="R28" s="79"/>
      <c r="S28" s="79"/>
      <c r="U28" s="141">
        <f>SUM(B28:S28)</f>
        <v>54</v>
      </c>
      <c r="V28" s="142">
        <f t="shared" si="1"/>
        <v>96.428571428571431</v>
      </c>
    </row>
    <row r="29" spans="1:22" s="18" customFormat="1" ht="20.100000000000001" customHeight="1">
      <c r="A29" s="19" t="s">
        <v>44</v>
      </c>
      <c r="B29" s="80"/>
      <c r="C29" s="80"/>
      <c r="D29" s="79">
        <v>0</v>
      </c>
      <c r="E29" s="79">
        <v>0</v>
      </c>
      <c r="F29" s="79"/>
      <c r="G29" s="79"/>
      <c r="H29" s="80"/>
      <c r="I29" s="80"/>
      <c r="J29" s="79">
        <v>26</v>
      </c>
      <c r="K29" s="79">
        <v>27</v>
      </c>
      <c r="L29" s="79"/>
      <c r="M29" s="79"/>
      <c r="N29" s="80"/>
      <c r="O29" s="80"/>
      <c r="P29" s="79"/>
      <c r="Q29" s="79"/>
      <c r="R29" s="79"/>
      <c r="S29" s="79"/>
      <c r="U29" s="141">
        <f t="shared" si="0"/>
        <v>53</v>
      </c>
      <c r="V29" s="142">
        <f t="shared" si="1"/>
        <v>94.642857142857139</v>
      </c>
    </row>
    <row r="30" spans="1:22" s="10" customFormat="1" ht="20.100000000000001" customHeight="1">
      <c r="U30" s="141"/>
      <c r="V30" s="142"/>
    </row>
    <row r="31" spans="1:22" s="10" customFormat="1" ht="20.100000000000001" customHeight="1">
      <c r="U31" s="141"/>
      <c r="V31" s="142"/>
    </row>
    <row r="32" spans="1:22" s="10" customFormat="1" ht="20.100000000000001" customHeight="1">
      <c r="U32" s="141"/>
      <c r="V32" s="141"/>
    </row>
    <row r="33" spans="21:22" s="10" customFormat="1" ht="20.100000000000001" customHeight="1">
      <c r="U33" s="141"/>
      <c r="V33" s="141"/>
    </row>
    <row r="34" spans="21:22" s="10" customFormat="1" ht="20.100000000000001" customHeight="1">
      <c r="U34" s="141"/>
      <c r="V34" s="141"/>
    </row>
    <row r="35" spans="21:22" s="10" customFormat="1" ht="20.100000000000001" customHeight="1">
      <c r="U35" s="141"/>
      <c r="V35" s="141"/>
    </row>
    <row r="36" spans="21:22" s="10" customFormat="1" ht="20.100000000000001" customHeight="1">
      <c r="U36" s="141"/>
      <c r="V36" s="141"/>
    </row>
    <row r="37" spans="21:22" s="10" customFormat="1" ht="20.100000000000001" customHeight="1">
      <c r="U37" s="141"/>
      <c r="V37" s="141"/>
    </row>
    <row r="38" spans="21:22" s="10" customFormat="1" ht="20.100000000000001" customHeight="1">
      <c r="U38" s="141"/>
      <c r="V38" s="141"/>
    </row>
    <row r="39" spans="21:22" s="10" customFormat="1" ht="20.100000000000001" customHeight="1">
      <c r="U39" s="141"/>
      <c r="V39" s="141"/>
    </row>
    <row r="40" spans="21:22" s="10" customFormat="1" ht="20.100000000000001" customHeight="1">
      <c r="U40" s="141"/>
      <c r="V40" s="141"/>
    </row>
    <row r="41" spans="21:22" s="10" customFormat="1" ht="20.100000000000001" customHeight="1">
      <c r="U41" s="141"/>
      <c r="V41" s="141"/>
    </row>
    <row r="42" spans="21:22" s="10" customFormat="1" ht="20.100000000000001" customHeight="1">
      <c r="U42" s="141"/>
      <c r="V42" s="141"/>
    </row>
    <row r="43" spans="21:22" s="10" customFormat="1" ht="20.100000000000001" customHeight="1">
      <c r="U43" s="141"/>
      <c r="V43" s="141"/>
    </row>
    <row r="44" spans="21:22" s="10" customFormat="1" ht="20.100000000000001" customHeight="1">
      <c r="U44" s="141"/>
      <c r="V44" s="141"/>
    </row>
    <row r="45" spans="21:22" s="10" customFormat="1" ht="20.100000000000001" customHeight="1">
      <c r="U45" s="141"/>
      <c r="V45" s="141"/>
    </row>
    <row r="46" spans="21:22" s="10" customFormat="1" ht="20.100000000000001" customHeight="1">
      <c r="U46" s="141"/>
      <c r="V46" s="141"/>
    </row>
    <row r="47" spans="21:22" s="10" customFormat="1" ht="20.100000000000001" customHeight="1">
      <c r="U47" s="141"/>
      <c r="V47" s="141"/>
    </row>
    <row r="48" spans="21:22" s="10" customFormat="1" ht="20.100000000000001" customHeight="1">
      <c r="U48" s="141"/>
      <c r="V48" s="141"/>
    </row>
    <row r="49" spans="21:22" s="10" customFormat="1" ht="20.100000000000001" customHeight="1">
      <c r="U49" s="141"/>
      <c r="V49" s="141"/>
    </row>
    <row r="50" spans="21:22" s="10" customFormat="1" ht="20.100000000000001" customHeight="1">
      <c r="U50" s="141"/>
      <c r="V50" s="141"/>
    </row>
    <row r="51" spans="21:22" s="10" customFormat="1" ht="20.100000000000001" customHeight="1">
      <c r="U51" s="141"/>
      <c r="V51" s="141"/>
    </row>
    <row r="52" spans="21:22" s="10" customFormat="1" ht="20.100000000000001" customHeight="1">
      <c r="U52" s="141"/>
      <c r="V52" s="141"/>
    </row>
    <row r="53" spans="21:22" s="10" customFormat="1" ht="20.100000000000001" customHeight="1">
      <c r="U53" s="141"/>
      <c r="V53" s="141"/>
    </row>
    <row r="54" spans="21:22" s="10" customFormat="1" ht="20.100000000000001" customHeight="1">
      <c r="U54" s="141"/>
      <c r="V54" s="141"/>
    </row>
    <row r="55" spans="21:22" s="10" customFormat="1" ht="20.100000000000001" customHeight="1">
      <c r="U55" s="141"/>
      <c r="V55" s="141"/>
    </row>
    <row r="56" spans="21:22" s="10" customFormat="1" ht="20.100000000000001" customHeight="1">
      <c r="U56" s="141"/>
      <c r="V56" s="141"/>
    </row>
    <row r="57" spans="21:22" s="10" customFormat="1" ht="20.100000000000001" customHeight="1">
      <c r="U57" s="141"/>
      <c r="V57" s="141"/>
    </row>
    <row r="58" spans="21:22" s="10" customFormat="1" ht="20.100000000000001" customHeight="1">
      <c r="U58" s="141"/>
      <c r="V58" s="141"/>
    </row>
    <row r="59" spans="21:22" s="10" customFormat="1" ht="20.100000000000001" customHeight="1">
      <c r="U59" s="141"/>
      <c r="V59" s="141"/>
    </row>
    <row r="60" spans="21:22" s="10" customFormat="1" ht="20.100000000000001" customHeight="1">
      <c r="U60" s="141"/>
      <c r="V60" s="141"/>
    </row>
    <row r="61" spans="21:22" s="10" customFormat="1" ht="20.100000000000001" customHeight="1">
      <c r="U61" s="141"/>
      <c r="V61" s="141"/>
    </row>
    <row r="62" spans="21:22" s="10" customFormat="1" ht="20.100000000000001" customHeight="1">
      <c r="U62" s="141"/>
      <c r="V62" s="141"/>
    </row>
    <row r="63" spans="21:22" s="10" customFormat="1" ht="20.100000000000001" customHeight="1">
      <c r="U63" s="141"/>
      <c r="V63" s="141"/>
    </row>
    <row r="64" spans="21:22" s="10" customFormat="1" ht="20.100000000000001" customHeight="1">
      <c r="U64" s="141"/>
      <c r="V64" s="141"/>
    </row>
    <row r="65" spans="21:22" s="10" customFormat="1" ht="20.100000000000001" customHeight="1">
      <c r="U65" s="141"/>
      <c r="V65" s="141"/>
    </row>
    <row r="66" spans="21:22" s="10" customFormat="1" ht="20.100000000000001" customHeight="1">
      <c r="U66" s="141"/>
      <c r="V66" s="141"/>
    </row>
    <row r="67" spans="21:22" s="10" customFormat="1" ht="20.100000000000001" customHeight="1">
      <c r="U67" s="141"/>
      <c r="V67" s="141"/>
    </row>
    <row r="68" spans="21:22" s="10" customFormat="1" ht="20.100000000000001" customHeight="1">
      <c r="U68" s="141"/>
      <c r="V68" s="141"/>
    </row>
    <row r="69" spans="21:22" s="10" customFormat="1" ht="20.100000000000001" customHeight="1">
      <c r="U69" s="141"/>
      <c r="V69" s="141"/>
    </row>
    <row r="70" spans="21:22" s="10" customFormat="1" ht="20.100000000000001" customHeight="1">
      <c r="U70" s="141"/>
      <c r="V70" s="141"/>
    </row>
    <row r="71" spans="21:22" s="10" customFormat="1" ht="20.100000000000001" customHeight="1">
      <c r="U71" s="141"/>
      <c r="V71" s="141"/>
    </row>
    <row r="72" spans="21:22" s="10" customFormat="1" ht="20.100000000000001" customHeight="1">
      <c r="U72" s="141"/>
      <c r="V72" s="141"/>
    </row>
    <row r="73" spans="21:22" s="10" customFormat="1" ht="20.100000000000001" customHeight="1">
      <c r="U73" s="141"/>
      <c r="V73" s="141"/>
    </row>
    <row r="74" spans="21:22" s="10" customFormat="1" ht="20.100000000000001" customHeight="1">
      <c r="U74" s="141"/>
      <c r="V74" s="141"/>
    </row>
    <row r="75" spans="21:22" s="10" customFormat="1" ht="20.100000000000001" customHeight="1">
      <c r="U75" s="141"/>
      <c r="V75" s="141"/>
    </row>
    <row r="76" spans="21:22" s="10" customFormat="1" ht="20.100000000000001" customHeight="1">
      <c r="U76" s="141"/>
      <c r="V76" s="141"/>
    </row>
    <row r="77" spans="21:22" s="10" customFormat="1" ht="20.100000000000001" customHeight="1">
      <c r="U77" s="141"/>
      <c r="V77" s="141"/>
    </row>
    <row r="78" spans="21:22" s="10" customFormat="1" ht="20.100000000000001" customHeight="1">
      <c r="U78" s="141"/>
      <c r="V78" s="141"/>
    </row>
    <row r="79" spans="21:22" s="10" customFormat="1" ht="20.100000000000001" customHeight="1">
      <c r="U79" s="141"/>
      <c r="V79" s="141"/>
    </row>
    <row r="80" spans="21:22" s="10" customFormat="1" ht="20.100000000000001" customHeight="1">
      <c r="U80" s="141"/>
      <c r="V80" s="141"/>
    </row>
    <row r="81" spans="21:22" s="10" customFormat="1" ht="20.100000000000001" customHeight="1">
      <c r="U81" s="141"/>
      <c r="V81" s="141"/>
    </row>
    <row r="82" spans="21:22" s="10" customFormat="1" ht="20.100000000000001" customHeight="1">
      <c r="U82" s="141"/>
      <c r="V82" s="141"/>
    </row>
    <row r="83" spans="21:22" s="10" customFormat="1" ht="20.100000000000001" customHeight="1">
      <c r="U83" s="141"/>
      <c r="V83" s="141"/>
    </row>
    <row r="84" spans="21:22" s="10" customFormat="1" ht="20.100000000000001" customHeight="1">
      <c r="U84" s="141"/>
      <c r="V84" s="141"/>
    </row>
    <row r="85" spans="21:22" s="10" customFormat="1" ht="20.100000000000001" customHeight="1">
      <c r="U85" s="141"/>
      <c r="V85" s="141"/>
    </row>
    <row r="86" spans="21:22" s="10" customFormat="1" ht="20.100000000000001" customHeight="1">
      <c r="U86" s="141"/>
      <c r="V86" s="141"/>
    </row>
    <row r="87" spans="21:22" s="10" customFormat="1" ht="20.100000000000001" customHeight="1">
      <c r="U87" s="141"/>
      <c r="V87" s="141"/>
    </row>
    <row r="88" spans="21:22" s="10" customFormat="1" ht="20.100000000000001" customHeight="1">
      <c r="U88" s="141"/>
      <c r="V88" s="141"/>
    </row>
    <row r="89" spans="21:22" ht="20.100000000000001" customHeight="1"/>
    <row r="90" spans="21:22" ht="20.100000000000001" customHeight="1"/>
    <row r="91" spans="21:22" ht="20.100000000000001" customHeight="1"/>
    <row r="92" spans="21:22" ht="20.100000000000001" customHeight="1"/>
    <row r="93" spans="21:22" ht="20.100000000000001" customHeight="1"/>
    <row r="94" spans="21:22" ht="20.100000000000001" customHeight="1"/>
    <row r="95" spans="21:22" ht="20.100000000000001" customHeight="1"/>
    <row r="96" spans="21:22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15" customHeight="1"/>
    <row r="122" ht="15" customHeight="1"/>
    <row r="123" ht="15" customHeight="1"/>
    <row r="134" ht="15" customHeight="1"/>
    <row r="135" ht="15" customHeight="1"/>
    <row r="136" ht="15" customHeight="1"/>
    <row r="143" ht="15" customHeight="1"/>
    <row r="144" ht="15" customHeight="1"/>
    <row r="145" ht="15" customHeight="1"/>
    <row r="146" ht="17.25" customHeight="1"/>
    <row r="147" ht="15" customHeight="1"/>
    <row r="148" ht="15.75" customHeight="1"/>
    <row r="149" ht="15" customHeight="1"/>
    <row r="15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84" ht="15" customHeight="1"/>
    <row r="185" ht="15" customHeight="1"/>
    <row r="186" ht="15" customHeight="1"/>
    <row r="203" ht="15" customHeight="1"/>
    <row r="204" ht="15" customHeight="1"/>
    <row r="205" ht="15" customHeight="1"/>
    <row r="226" ht="15" customHeight="1"/>
    <row r="227" ht="15" customHeight="1"/>
    <row r="237" ht="15" customHeight="1"/>
    <row r="238" ht="15" customHeight="1"/>
    <row r="248" ht="15" customHeight="1"/>
    <row r="249" ht="15" customHeight="1"/>
    <row r="259" ht="15" customHeight="1"/>
    <row r="260" ht="15" customHeight="1"/>
    <row r="261" ht="15" customHeight="1"/>
    <row r="272" ht="15" customHeight="1"/>
    <row r="273" ht="14.25" customHeight="1"/>
    <row r="282" ht="15" customHeight="1"/>
    <row r="283" ht="15" customHeight="1"/>
    <row r="284" ht="15" customHeight="1"/>
    <row r="294" ht="15" customHeight="1"/>
    <row r="295" ht="14.25" customHeight="1"/>
    <row r="307" ht="15" customHeight="1"/>
    <row r="308" ht="15" customHeight="1"/>
    <row r="322" ht="15" customHeight="1"/>
    <row r="323" ht="15" customHeight="1"/>
    <row r="324" ht="15" customHeight="1"/>
    <row r="331" ht="17.25" customHeight="1"/>
    <row r="344" ht="15" customHeight="1"/>
    <row r="345" ht="16.5" customHeight="1"/>
    <row r="349" ht="15" customHeight="1"/>
    <row r="350" ht="15" customHeight="1"/>
    <row r="351" ht="15" customHeight="1"/>
    <row r="353" ht="16.5" customHeight="1"/>
    <row r="361" ht="15" customHeight="1"/>
    <row r="372" ht="15" customHeight="1"/>
    <row r="373" ht="13.5" customHeight="1"/>
    <row r="381" ht="15" customHeight="1"/>
    <row r="382" ht="15" customHeight="1"/>
    <row r="383" ht="15" customHeight="1"/>
    <row r="389" ht="15" customHeight="1"/>
    <row r="390" ht="15" customHeight="1"/>
    <row r="405" ht="15" customHeight="1"/>
    <row r="406" ht="15" customHeight="1"/>
    <row r="408" ht="15" customHeight="1"/>
    <row r="409" ht="15" customHeight="1"/>
  </sheetData>
  <mergeCells count="22">
    <mergeCell ref="A7:A9"/>
    <mergeCell ref="C1:M1"/>
    <mergeCell ref="O1:P1"/>
    <mergeCell ref="R1:S1"/>
    <mergeCell ref="N8:O8"/>
    <mergeCell ref="P8:Q8"/>
    <mergeCell ref="R8:S8"/>
    <mergeCell ref="O3:P3"/>
    <mergeCell ref="R3:S3"/>
    <mergeCell ref="B8:C8"/>
    <mergeCell ref="D8:E8"/>
    <mergeCell ref="F8:G8"/>
    <mergeCell ref="H7:M7"/>
    <mergeCell ref="H8:I8"/>
    <mergeCell ref="J8:K8"/>
    <mergeCell ref="L8:M8"/>
    <mergeCell ref="N7:S7"/>
    <mergeCell ref="B7:G7"/>
    <mergeCell ref="I3:J3"/>
    <mergeCell ref="F3:G3"/>
    <mergeCell ref="B3:C3"/>
    <mergeCell ref="L3:M3"/>
  </mergeCells>
  <pageMargins left="0.25" right="0.25" top="0.25" bottom="0.25" header="0.3" footer="0.3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opLeftCell="G16" zoomScale="110" zoomScaleNormal="110" workbookViewId="0">
      <selection activeCell="K31" sqref="K31"/>
    </sheetView>
  </sheetViews>
  <sheetFormatPr defaultRowHeight="15"/>
  <cols>
    <col min="1" max="1" width="15.85546875" customWidth="1"/>
    <col min="2" max="2" width="20.28515625" customWidth="1"/>
    <col min="3" max="3" width="21" customWidth="1"/>
    <col min="4" max="4" width="20.28515625" customWidth="1"/>
    <col min="5" max="6" width="10.5703125" customWidth="1"/>
    <col min="9" max="9" width="17.7109375" customWidth="1"/>
    <col min="11" max="15" width="10.7109375" customWidth="1"/>
    <col min="21" max="21" width="12.5703125" customWidth="1"/>
  </cols>
  <sheetData>
    <row r="1" spans="1:22" s="13" customFormat="1" ht="26.25" customHeight="1">
      <c r="A1" s="14" t="s">
        <v>3</v>
      </c>
      <c r="B1" s="134" t="s">
        <v>118</v>
      </c>
      <c r="C1" s="15" t="s">
        <v>4</v>
      </c>
      <c r="D1" s="134" t="s">
        <v>119</v>
      </c>
      <c r="E1" s="15" t="s">
        <v>5</v>
      </c>
      <c r="F1" s="252" t="str">
        <f>Sheet1!I3</f>
        <v>33 Lateef Abad</v>
      </c>
      <c r="G1" s="252"/>
      <c r="H1" s="15" t="s">
        <v>7</v>
      </c>
      <c r="I1" s="241" t="str">
        <f>Sheet1!O3</f>
        <v>CMC Lakar Mandi</v>
      </c>
      <c r="J1" s="241"/>
      <c r="K1" s="15" t="s">
        <v>193</v>
      </c>
      <c r="L1" s="252" t="str">
        <f>Sheet1!O1</f>
        <v>February</v>
      </c>
      <c r="M1" s="252"/>
      <c r="N1" s="15" t="s">
        <v>2</v>
      </c>
      <c r="O1" s="133">
        <v>2026</v>
      </c>
      <c r="P1" s="132"/>
      <c r="Q1" s="16"/>
      <c r="R1" s="242"/>
      <c r="S1" s="251"/>
    </row>
    <row r="2" spans="1:22" ht="15.75" thickBot="1">
      <c r="A2" s="11" t="s">
        <v>108</v>
      </c>
      <c r="H2" s="11" t="s">
        <v>109</v>
      </c>
    </row>
    <row r="3" spans="1:22" ht="34.5" customHeight="1">
      <c r="A3" s="274" t="s">
        <v>16</v>
      </c>
      <c r="B3" s="319" t="s">
        <v>115</v>
      </c>
      <c r="C3" s="319" t="s">
        <v>47</v>
      </c>
      <c r="D3" s="276" t="s">
        <v>48</v>
      </c>
      <c r="E3" s="276" t="s">
        <v>49</v>
      </c>
      <c r="F3" s="277"/>
      <c r="H3" s="313" t="s">
        <v>16</v>
      </c>
      <c r="I3" s="315"/>
      <c r="J3" s="327" t="s">
        <v>17</v>
      </c>
      <c r="K3" s="328"/>
      <c r="L3" s="327" t="s">
        <v>23</v>
      </c>
      <c r="M3" s="328"/>
      <c r="N3" s="327" t="s">
        <v>69</v>
      </c>
      <c r="O3" s="329"/>
    </row>
    <row r="4" spans="1:22" ht="20.100000000000001" customHeight="1">
      <c r="A4" s="275"/>
      <c r="B4" s="320"/>
      <c r="C4" s="320"/>
      <c r="D4" s="278"/>
      <c r="E4" s="278"/>
      <c r="F4" s="279"/>
      <c r="H4" s="325"/>
      <c r="I4" s="326"/>
      <c r="J4" s="330" t="s">
        <v>70</v>
      </c>
      <c r="K4" s="330" t="s">
        <v>71</v>
      </c>
      <c r="L4" s="330" t="s">
        <v>70</v>
      </c>
      <c r="M4" s="330" t="s">
        <v>71</v>
      </c>
      <c r="N4" s="330" t="s">
        <v>70</v>
      </c>
      <c r="O4" s="322" t="s">
        <v>71</v>
      </c>
    </row>
    <row r="5" spans="1:22" ht="20.100000000000001" customHeight="1">
      <c r="A5" s="275"/>
      <c r="B5" s="320"/>
      <c r="C5" s="320"/>
      <c r="D5" s="278"/>
      <c r="E5" s="278"/>
      <c r="F5" s="279"/>
      <c r="H5" s="325"/>
      <c r="I5" s="326"/>
      <c r="J5" s="331"/>
      <c r="K5" s="331"/>
      <c r="L5" s="331"/>
      <c r="M5" s="331"/>
      <c r="N5" s="331"/>
      <c r="O5" s="323"/>
    </row>
    <row r="6" spans="1:22" ht="20.100000000000001" customHeight="1">
      <c r="A6" s="275"/>
      <c r="B6" s="320"/>
      <c r="C6" s="320"/>
      <c r="D6" s="278"/>
      <c r="E6" s="278"/>
      <c r="F6" s="279"/>
      <c r="H6" s="316"/>
      <c r="I6" s="318"/>
      <c r="J6" s="332"/>
      <c r="K6" s="332"/>
      <c r="L6" s="332"/>
      <c r="M6" s="332"/>
      <c r="N6" s="332"/>
      <c r="O6" s="324"/>
      <c r="Q6" s="10" t="s">
        <v>63</v>
      </c>
      <c r="R6" s="10" t="s">
        <v>117</v>
      </c>
    </row>
    <row r="7" spans="1:22" ht="20.100000000000001" customHeight="1">
      <c r="A7" s="275"/>
      <c r="B7" s="321"/>
      <c r="C7" s="321"/>
      <c r="D7" s="278"/>
      <c r="E7" s="278"/>
      <c r="F7" s="279"/>
      <c r="H7" s="262" t="s">
        <v>72</v>
      </c>
      <c r="I7" s="264"/>
      <c r="J7" s="85">
        <v>0</v>
      </c>
      <c r="K7" s="85"/>
      <c r="L7" s="85">
        <v>56</v>
      </c>
      <c r="M7" s="85"/>
      <c r="N7" s="85"/>
      <c r="O7" s="85"/>
      <c r="Q7" s="10">
        <f>SUM(J7:O7)</f>
        <v>56</v>
      </c>
      <c r="R7" s="78">
        <f>SUM(Q7/60*100)</f>
        <v>93.333333333333329</v>
      </c>
    </row>
    <row r="8" spans="1:22" ht="20.100000000000001" customHeight="1">
      <c r="A8" s="26" t="s">
        <v>45</v>
      </c>
      <c r="B8" s="81">
        <f>Sheet1!U10</f>
        <v>0</v>
      </c>
      <c r="C8" s="81">
        <v>0</v>
      </c>
      <c r="D8" s="81">
        <v>2</v>
      </c>
      <c r="E8" s="257">
        <v>0</v>
      </c>
      <c r="F8" s="258"/>
      <c r="H8" s="262" t="s">
        <v>73</v>
      </c>
      <c r="I8" s="264"/>
      <c r="J8" s="85">
        <v>0</v>
      </c>
      <c r="K8" s="85"/>
      <c r="L8" s="85">
        <v>55</v>
      </c>
      <c r="M8" s="85"/>
      <c r="N8" s="85"/>
      <c r="O8" s="85"/>
      <c r="Q8" s="10">
        <f t="shared" ref="Q8:Q11" si="0">SUM(J8:O8)</f>
        <v>55</v>
      </c>
      <c r="R8" s="78">
        <f t="shared" ref="R8:R11" si="1">SUM(Q8/60*100)</f>
        <v>91.666666666666657</v>
      </c>
    </row>
    <row r="9" spans="1:22" ht="20.100000000000001" customHeight="1">
      <c r="A9" s="26" t="s">
        <v>25</v>
      </c>
      <c r="B9" s="81">
        <f>Sheet1!U11</f>
        <v>57</v>
      </c>
      <c r="C9" s="81">
        <v>0</v>
      </c>
      <c r="D9" s="81">
        <v>2</v>
      </c>
      <c r="E9" s="257">
        <v>0</v>
      </c>
      <c r="F9" s="258"/>
      <c r="H9" s="262" t="s">
        <v>74</v>
      </c>
      <c r="I9" s="264"/>
      <c r="J9" s="85">
        <v>0</v>
      </c>
      <c r="K9" s="85"/>
      <c r="L9" s="85">
        <v>12</v>
      </c>
      <c r="M9" s="85"/>
      <c r="N9" s="85"/>
      <c r="O9" s="85"/>
      <c r="Q9" s="10">
        <f t="shared" si="0"/>
        <v>12</v>
      </c>
      <c r="R9" s="78">
        <f t="shared" si="1"/>
        <v>20</v>
      </c>
    </row>
    <row r="10" spans="1:22" ht="20.100000000000001" customHeight="1">
      <c r="A10" s="26" t="s">
        <v>28</v>
      </c>
      <c r="B10" s="81">
        <f>Sheet1!U12</f>
        <v>57</v>
      </c>
      <c r="C10" s="81">
        <v>0</v>
      </c>
      <c r="D10" s="81">
        <v>2</v>
      </c>
      <c r="E10" s="257">
        <v>0</v>
      </c>
      <c r="F10" s="258"/>
      <c r="H10" s="262" t="s">
        <v>75</v>
      </c>
      <c r="I10" s="264"/>
      <c r="J10" s="85">
        <v>0</v>
      </c>
      <c r="K10" s="85"/>
      <c r="L10" s="85">
        <v>2</v>
      </c>
      <c r="M10" s="85"/>
      <c r="N10" s="85"/>
      <c r="O10" s="85"/>
      <c r="Q10" s="10">
        <f t="shared" si="0"/>
        <v>2</v>
      </c>
      <c r="R10" s="78">
        <f t="shared" si="1"/>
        <v>3.3333333333333335</v>
      </c>
    </row>
    <row r="11" spans="1:22" ht="20.100000000000001" customHeight="1" thickBot="1">
      <c r="A11" s="26" t="s">
        <v>29</v>
      </c>
      <c r="B11" s="81">
        <f>Sheet1!U13</f>
        <v>56</v>
      </c>
      <c r="C11" s="81">
        <v>2</v>
      </c>
      <c r="D11" s="81">
        <v>3</v>
      </c>
      <c r="E11" s="257">
        <v>1</v>
      </c>
      <c r="F11" s="258"/>
      <c r="H11" s="259" t="s">
        <v>76</v>
      </c>
      <c r="I11" s="261"/>
      <c r="J11" s="85">
        <v>0</v>
      </c>
      <c r="K11" s="85"/>
      <c r="L11" s="85">
        <v>1</v>
      </c>
      <c r="M11" s="85"/>
      <c r="N11" s="85"/>
      <c r="O11" s="85"/>
      <c r="Q11" s="10">
        <f t="shared" si="0"/>
        <v>1</v>
      </c>
      <c r="R11" s="78">
        <f t="shared" si="1"/>
        <v>1.6666666666666667</v>
      </c>
    </row>
    <row r="12" spans="1:22" ht="20.100000000000001" customHeight="1" thickBot="1">
      <c r="A12" s="26" t="s">
        <v>30</v>
      </c>
      <c r="B12" s="81">
        <f>Sheet1!U14</f>
        <v>55</v>
      </c>
      <c r="C12" s="81">
        <v>3</v>
      </c>
      <c r="D12" s="81">
        <v>2</v>
      </c>
      <c r="E12" s="257">
        <v>2</v>
      </c>
      <c r="F12" s="258"/>
      <c r="H12" s="11" t="s">
        <v>153</v>
      </c>
      <c r="R12" s="82"/>
    </row>
    <row r="13" spans="1:22" ht="20.100000000000001" customHeight="1">
      <c r="A13" s="26" t="s">
        <v>31</v>
      </c>
      <c r="B13" s="81">
        <f>Sheet1!U15</f>
        <v>55</v>
      </c>
      <c r="C13" s="81">
        <v>3</v>
      </c>
      <c r="D13" s="81">
        <v>3</v>
      </c>
      <c r="E13" s="257">
        <v>3</v>
      </c>
      <c r="F13" s="258"/>
      <c r="H13" s="313" t="s">
        <v>77</v>
      </c>
      <c r="I13" s="314"/>
      <c r="J13" s="315"/>
      <c r="K13" s="337" t="s">
        <v>112</v>
      </c>
      <c r="L13" s="338" t="s">
        <v>93</v>
      </c>
      <c r="M13" s="337" t="s">
        <v>111</v>
      </c>
      <c r="N13" s="337" t="s">
        <v>94</v>
      </c>
      <c r="O13" s="336" t="s">
        <v>110</v>
      </c>
      <c r="Q13" s="333" t="s">
        <v>154</v>
      </c>
      <c r="R13" s="333" t="s">
        <v>155</v>
      </c>
    </row>
    <row r="14" spans="1:22" ht="20.100000000000001" customHeight="1">
      <c r="A14" s="26" t="s">
        <v>32</v>
      </c>
      <c r="B14" s="81">
        <f>Sheet1!U16</f>
        <v>56</v>
      </c>
      <c r="C14" s="81">
        <f>C11</f>
        <v>2</v>
      </c>
      <c r="D14" s="81">
        <f>D11</f>
        <v>3</v>
      </c>
      <c r="E14" s="257">
        <f>E11</f>
        <v>1</v>
      </c>
      <c r="F14" s="258"/>
      <c r="H14" s="316"/>
      <c r="I14" s="317"/>
      <c r="J14" s="318"/>
      <c r="K14" s="332"/>
      <c r="L14" s="339"/>
      <c r="M14" s="332"/>
      <c r="N14" s="332"/>
      <c r="O14" s="324"/>
      <c r="Q14" s="333"/>
      <c r="R14" s="333"/>
      <c r="S14" t="s">
        <v>156</v>
      </c>
      <c r="U14" t="s">
        <v>154</v>
      </c>
      <c r="V14" t="s">
        <v>158</v>
      </c>
    </row>
    <row r="15" spans="1:22" ht="20.100000000000001" customHeight="1">
      <c r="A15" s="26" t="s">
        <v>33</v>
      </c>
      <c r="B15" s="81">
        <f>Sheet1!U17</f>
        <v>55</v>
      </c>
      <c r="C15" s="81">
        <f t="shared" ref="C15:E22" si="2">C12</f>
        <v>3</v>
      </c>
      <c r="D15" s="81">
        <f t="shared" si="2"/>
        <v>2</v>
      </c>
      <c r="E15" s="257">
        <f t="shared" si="2"/>
        <v>2</v>
      </c>
      <c r="F15" s="258"/>
      <c r="H15" s="262" t="s">
        <v>78</v>
      </c>
      <c r="I15" s="263"/>
      <c r="J15" s="264"/>
      <c r="K15" s="86">
        <v>0</v>
      </c>
      <c r="L15" s="86">
        <v>0</v>
      </c>
      <c r="M15" s="90">
        <f>SUM(K15:L15)-SUM(Q15:R15)</f>
        <v>0</v>
      </c>
      <c r="N15" s="86" t="s">
        <v>106</v>
      </c>
      <c r="O15" s="87"/>
      <c r="Q15" s="10">
        <f>SUM(Sheet1!U10)</f>
        <v>0</v>
      </c>
      <c r="R15" s="91">
        <v>0</v>
      </c>
      <c r="S15" s="78" t="e">
        <f t="shared" ref="S15:S31" si="3">SUM(R15/U15*100)</f>
        <v>#DIV/0!</v>
      </c>
      <c r="T15" s="10"/>
      <c r="U15" s="10">
        <f>SUM(Q15:R15)</f>
        <v>0</v>
      </c>
      <c r="V15" s="10">
        <f>SUM(U15/1)</f>
        <v>0</v>
      </c>
    </row>
    <row r="16" spans="1:22" ht="20.100000000000001" customHeight="1">
      <c r="A16" s="26" t="s">
        <v>34</v>
      </c>
      <c r="B16" s="81">
        <f>Sheet1!U18</f>
        <v>55</v>
      </c>
      <c r="C16" s="81">
        <f t="shared" si="2"/>
        <v>3</v>
      </c>
      <c r="D16" s="81">
        <f t="shared" si="2"/>
        <v>3</v>
      </c>
      <c r="E16" s="257">
        <f t="shared" si="2"/>
        <v>3</v>
      </c>
      <c r="F16" s="258"/>
      <c r="H16" s="262" t="s">
        <v>25</v>
      </c>
      <c r="I16" s="263"/>
      <c r="J16" s="264"/>
      <c r="K16" s="86">
        <v>20</v>
      </c>
      <c r="L16" s="86">
        <v>120</v>
      </c>
      <c r="M16" s="90">
        <f t="shared" ref="M16:M31" si="4">SUM(K16:L16)-SUM(Q16:R16)</f>
        <v>60</v>
      </c>
      <c r="N16" s="86" t="s">
        <v>106</v>
      </c>
      <c r="O16" s="87"/>
      <c r="Q16" s="10">
        <f>SUM(Sheet1!U11)</f>
        <v>57</v>
      </c>
      <c r="R16" s="91">
        <v>23</v>
      </c>
      <c r="S16" s="78">
        <f>SUM(R16/U16*100)</f>
        <v>28.749999999999996</v>
      </c>
      <c r="T16" s="10"/>
      <c r="U16" s="10">
        <f>SUM(Q16:R16)</f>
        <v>80</v>
      </c>
      <c r="V16" s="10">
        <f>SUM(U16/20)</f>
        <v>4</v>
      </c>
    </row>
    <row r="17" spans="1:22" ht="20.100000000000001" customHeight="1">
      <c r="A17" s="26" t="s">
        <v>35</v>
      </c>
      <c r="B17" s="81">
        <f>Sheet1!U19</f>
        <v>56</v>
      </c>
      <c r="C17" s="81">
        <f t="shared" si="2"/>
        <v>2</v>
      </c>
      <c r="D17" s="81">
        <f t="shared" si="2"/>
        <v>3</v>
      </c>
      <c r="E17" s="257">
        <f t="shared" si="2"/>
        <v>1</v>
      </c>
      <c r="F17" s="258"/>
      <c r="H17" s="262" t="s">
        <v>79</v>
      </c>
      <c r="I17" s="263"/>
      <c r="J17" s="264"/>
      <c r="K17" s="86">
        <v>20</v>
      </c>
      <c r="L17" s="86">
        <v>300</v>
      </c>
      <c r="M17" s="90">
        <f t="shared" si="4"/>
        <v>60</v>
      </c>
      <c r="N17" s="86" t="s">
        <v>106</v>
      </c>
      <c r="O17" s="87"/>
      <c r="Q17" s="10">
        <f>SUM(Sheet1!U12:U15)</f>
        <v>223</v>
      </c>
      <c r="R17" s="91">
        <v>37</v>
      </c>
      <c r="S17" s="78">
        <f t="shared" si="3"/>
        <v>14.23076923076923</v>
      </c>
      <c r="T17" s="10"/>
      <c r="U17" s="10">
        <f t="shared" ref="U17:U31" si="5">SUM(Q17:R17)</f>
        <v>260</v>
      </c>
      <c r="V17" s="10">
        <f>SUM(U17/20)</f>
        <v>13</v>
      </c>
    </row>
    <row r="18" spans="1:22" ht="20.100000000000001" customHeight="1">
      <c r="A18" s="26" t="s">
        <v>36</v>
      </c>
      <c r="B18" s="81">
        <f>Sheet1!U20</f>
        <v>55</v>
      </c>
      <c r="C18" s="81">
        <f t="shared" si="2"/>
        <v>3</v>
      </c>
      <c r="D18" s="81">
        <f t="shared" si="2"/>
        <v>2</v>
      </c>
      <c r="E18" s="257">
        <f t="shared" si="2"/>
        <v>2</v>
      </c>
      <c r="F18" s="258"/>
      <c r="H18" s="262" t="s">
        <v>80</v>
      </c>
      <c r="I18" s="263"/>
      <c r="J18" s="264"/>
      <c r="K18" s="86">
        <v>39</v>
      </c>
      <c r="L18" s="86">
        <v>150</v>
      </c>
      <c r="M18" s="90">
        <f>SUM(K18:L18)-SUM(Q18:R18)</f>
        <v>23</v>
      </c>
      <c r="N18" s="86" t="s">
        <v>106</v>
      </c>
      <c r="O18" s="87"/>
      <c r="Q18" s="10">
        <f>SUM(Sheet1!U16:U18)</f>
        <v>166</v>
      </c>
      <c r="R18" s="91"/>
      <c r="S18" s="78">
        <f t="shared" si="3"/>
        <v>0</v>
      </c>
      <c r="T18" s="10"/>
      <c r="U18" s="10">
        <f t="shared" si="5"/>
        <v>166</v>
      </c>
      <c r="V18" s="10">
        <f t="shared" ref="V18:V20" si="6">SUM(U18/1)</f>
        <v>166</v>
      </c>
    </row>
    <row r="19" spans="1:22" ht="20.100000000000001" customHeight="1">
      <c r="A19" s="26" t="s">
        <v>37</v>
      </c>
      <c r="B19" s="81">
        <f>Sheet1!U21</f>
        <v>55</v>
      </c>
      <c r="C19" s="81">
        <f t="shared" si="2"/>
        <v>3</v>
      </c>
      <c r="D19" s="81">
        <f t="shared" si="2"/>
        <v>3</v>
      </c>
      <c r="E19" s="257">
        <f t="shared" si="2"/>
        <v>3</v>
      </c>
      <c r="F19" s="258"/>
      <c r="H19" s="262" t="s">
        <v>81</v>
      </c>
      <c r="I19" s="263"/>
      <c r="J19" s="264"/>
      <c r="K19" s="86">
        <v>56</v>
      </c>
      <c r="L19" s="86">
        <v>160</v>
      </c>
      <c r="M19" s="90">
        <f t="shared" si="4"/>
        <v>48</v>
      </c>
      <c r="N19" s="86" t="s">
        <v>106</v>
      </c>
      <c r="O19" s="87"/>
      <c r="Q19" s="10">
        <f>SUM(Sheet1!U19:U21)</f>
        <v>166</v>
      </c>
      <c r="R19" s="91">
        <v>2</v>
      </c>
      <c r="S19" s="78">
        <f t="shared" si="3"/>
        <v>1.1904761904761905</v>
      </c>
      <c r="T19" s="10"/>
      <c r="U19" s="10">
        <f t="shared" si="5"/>
        <v>168</v>
      </c>
      <c r="V19" s="10">
        <f>SUM(U19/4)</f>
        <v>42</v>
      </c>
    </row>
    <row r="20" spans="1:22" ht="20.100000000000001" customHeight="1">
      <c r="A20" s="26" t="s">
        <v>46</v>
      </c>
      <c r="B20" s="81">
        <f>Sheet1!U22</f>
        <v>56</v>
      </c>
      <c r="C20" s="81">
        <f t="shared" si="2"/>
        <v>2</v>
      </c>
      <c r="D20" s="81">
        <f t="shared" si="2"/>
        <v>3</v>
      </c>
      <c r="E20" s="257">
        <f t="shared" si="2"/>
        <v>1</v>
      </c>
      <c r="F20" s="258"/>
      <c r="H20" s="262" t="s">
        <v>82</v>
      </c>
      <c r="I20" s="263"/>
      <c r="J20" s="264"/>
      <c r="K20" s="86">
        <v>34</v>
      </c>
      <c r="L20" s="86">
        <v>150</v>
      </c>
      <c r="M20" s="90">
        <f t="shared" si="4"/>
        <v>73</v>
      </c>
      <c r="N20" s="86" t="s">
        <v>106</v>
      </c>
      <c r="O20" s="87"/>
      <c r="Q20" s="10">
        <f>SUM(Sheet1!U22:U23)</f>
        <v>111</v>
      </c>
      <c r="R20" s="91">
        <v>0</v>
      </c>
      <c r="S20" s="78">
        <f t="shared" si="3"/>
        <v>0</v>
      </c>
      <c r="T20" s="10"/>
      <c r="U20" s="10">
        <f t="shared" si="5"/>
        <v>111</v>
      </c>
      <c r="V20" s="10">
        <f t="shared" si="6"/>
        <v>111</v>
      </c>
    </row>
    <row r="21" spans="1:22" ht="20.100000000000001" customHeight="1">
      <c r="A21" s="26" t="s">
        <v>39</v>
      </c>
      <c r="B21" s="81">
        <f>Sheet1!U23</f>
        <v>55</v>
      </c>
      <c r="C21" s="81">
        <f t="shared" si="2"/>
        <v>3</v>
      </c>
      <c r="D21" s="81">
        <f t="shared" si="2"/>
        <v>2</v>
      </c>
      <c r="E21" s="257">
        <f t="shared" si="2"/>
        <v>2</v>
      </c>
      <c r="F21" s="258"/>
      <c r="H21" s="262" t="s">
        <v>83</v>
      </c>
      <c r="I21" s="263"/>
      <c r="J21" s="264"/>
      <c r="K21" s="86">
        <v>20</v>
      </c>
      <c r="L21" s="86">
        <v>130</v>
      </c>
      <c r="M21" s="90">
        <f t="shared" si="4"/>
        <v>40</v>
      </c>
      <c r="N21" s="86" t="s">
        <v>106</v>
      </c>
      <c r="O21" s="87"/>
      <c r="Q21" s="10">
        <f>SUM(Sheet1!U24:U25)</f>
        <v>110</v>
      </c>
      <c r="R21" s="91">
        <v>0</v>
      </c>
      <c r="S21" s="78">
        <f t="shared" si="3"/>
        <v>0</v>
      </c>
      <c r="T21" s="10"/>
      <c r="U21" s="10">
        <f t="shared" si="5"/>
        <v>110</v>
      </c>
      <c r="V21" s="10">
        <f>SUM(U21/10)</f>
        <v>11</v>
      </c>
    </row>
    <row r="22" spans="1:22" ht="20.100000000000001" customHeight="1">
      <c r="A22" s="26" t="s">
        <v>40</v>
      </c>
      <c r="B22" s="81">
        <f>Sheet1!U24</f>
        <v>55</v>
      </c>
      <c r="C22" s="81">
        <f t="shared" si="2"/>
        <v>3</v>
      </c>
      <c r="D22" s="81">
        <f t="shared" si="2"/>
        <v>3</v>
      </c>
      <c r="E22" s="257">
        <f t="shared" si="2"/>
        <v>3</v>
      </c>
      <c r="F22" s="258"/>
      <c r="H22" s="262" t="s">
        <v>26</v>
      </c>
      <c r="I22" s="263"/>
      <c r="J22" s="264"/>
      <c r="K22" s="86">
        <v>15</v>
      </c>
      <c r="L22" s="86">
        <v>70</v>
      </c>
      <c r="M22" s="90">
        <f t="shared" si="4"/>
        <v>30</v>
      </c>
      <c r="N22" s="86" t="s">
        <v>106</v>
      </c>
      <c r="O22" s="87"/>
      <c r="Q22" s="10">
        <f>SUM(Sheet1!U26)</f>
        <v>55</v>
      </c>
      <c r="R22" s="91">
        <v>0</v>
      </c>
      <c r="S22" s="78">
        <f t="shared" si="3"/>
        <v>0</v>
      </c>
      <c r="T22" s="10"/>
      <c r="U22" s="10">
        <f t="shared" si="5"/>
        <v>55</v>
      </c>
      <c r="V22" s="10">
        <f>SUM(U22/5)</f>
        <v>11</v>
      </c>
    </row>
    <row r="23" spans="1:22" ht="20.100000000000001" customHeight="1">
      <c r="A23" s="26" t="s">
        <v>41</v>
      </c>
      <c r="B23" s="81">
        <f>Sheet1!U25</f>
        <v>55</v>
      </c>
      <c r="C23" s="81">
        <v>3</v>
      </c>
      <c r="D23" s="81">
        <v>2</v>
      </c>
      <c r="E23" s="257">
        <v>0</v>
      </c>
      <c r="F23" s="258"/>
      <c r="H23" s="262" t="s">
        <v>84</v>
      </c>
      <c r="I23" s="263"/>
      <c r="J23" s="264"/>
      <c r="K23" s="86">
        <v>5</v>
      </c>
      <c r="L23" s="86">
        <v>150</v>
      </c>
      <c r="M23" s="90">
        <f t="shared" si="4"/>
        <v>20</v>
      </c>
      <c r="N23" s="86" t="s">
        <v>106</v>
      </c>
      <c r="O23" s="87"/>
      <c r="Q23" s="10">
        <f>SUM(Sheet1!U27:U28)</f>
        <v>109</v>
      </c>
      <c r="R23" s="91">
        <v>26</v>
      </c>
      <c r="S23" s="78">
        <f t="shared" si="3"/>
        <v>19.25925925925926</v>
      </c>
      <c r="T23" s="10"/>
      <c r="U23" s="10">
        <f t="shared" si="5"/>
        <v>135</v>
      </c>
      <c r="V23" s="10">
        <f>SUM(U23/10)</f>
        <v>13.5</v>
      </c>
    </row>
    <row r="24" spans="1:22" ht="20.100000000000001" customHeight="1">
      <c r="A24" s="26" t="s">
        <v>26</v>
      </c>
      <c r="B24" s="81">
        <f>Sheet1!U26</f>
        <v>55</v>
      </c>
      <c r="C24" s="81">
        <f t="shared" ref="C24:E25" si="7">C23</f>
        <v>3</v>
      </c>
      <c r="D24" s="81">
        <f t="shared" si="7"/>
        <v>2</v>
      </c>
      <c r="E24" s="257">
        <f t="shared" si="7"/>
        <v>0</v>
      </c>
      <c r="F24" s="258"/>
      <c r="H24" s="262" t="s">
        <v>85</v>
      </c>
      <c r="I24" s="263"/>
      <c r="J24" s="264"/>
      <c r="K24" s="86">
        <v>20</v>
      </c>
      <c r="L24" s="86">
        <v>70</v>
      </c>
      <c r="M24" s="90">
        <f t="shared" si="4"/>
        <v>35</v>
      </c>
      <c r="N24" s="86" t="s">
        <v>106</v>
      </c>
      <c r="O24" s="87"/>
      <c r="Q24" s="10">
        <f>SUM(Sheet1!U29)</f>
        <v>53</v>
      </c>
      <c r="R24" s="91">
        <v>2</v>
      </c>
      <c r="S24" s="78">
        <f t="shared" si="3"/>
        <v>3.6363636363636362</v>
      </c>
      <c r="T24" s="10"/>
      <c r="U24" s="10">
        <f t="shared" si="5"/>
        <v>55</v>
      </c>
      <c r="V24" s="10">
        <f>SUM(U24/10)</f>
        <v>5.5</v>
      </c>
    </row>
    <row r="25" spans="1:22" ht="20.100000000000001" customHeight="1">
      <c r="A25" s="26" t="s">
        <v>42</v>
      </c>
      <c r="B25" s="81">
        <f>Sheet1!U27</f>
        <v>55</v>
      </c>
      <c r="C25" s="81">
        <f t="shared" si="7"/>
        <v>3</v>
      </c>
      <c r="D25" s="81">
        <f t="shared" si="7"/>
        <v>2</v>
      </c>
      <c r="E25" s="257">
        <f t="shared" si="7"/>
        <v>0</v>
      </c>
      <c r="F25" s="258"/>
      <c r="H25" s="262" t="s">
        <v>86</v>
      </c>
      <c r="I25" s="263"/>
      <c r="J25" s="264"/>
      <c r="K25" s="86">
        <v>20</v>
      </c>
      <c r="L25" s="86">
        <v>140</v>
      </c>
      <c r="M25" s="90">
        <f t="shared" si="4"/>
        <v>20</v>
      </c>
      <c r="N25" s="86" t="s">
        <v>106</v>
      </c>
      <c r="O25" s="87"/>
      <c r="Q25" s="10">
        <f>SUM(Q7:Q11)</f>
        <v>126</v>
      </c>
      <c r="R25" s="91">
        <v>14</v>
      </c>
      <c r="S25" s="78">
        <f t="shared" si="3"/>
        <v>10</v>
      </c>
      <c r="T25" s="10"/>
      <c r="U25" s="10">
        <f t="shared" si="5"/>
        <v>140</v>
      </c>
      <c r="V25" s="10">
        <f>SUM(U25/20)</f>
        <v>7</v>
      </c>
    </row>
    <row r="26" spans="1:22" ht="20.100000000000001" customHeight="1">
      <c r="A26" s="26" t="s">
        <v>43</v>
      </c>
      <c r="B26" s="81">
        <f>Sheet1!U28</f>
        <v>54</v>
      </c>
      <c r="C26" s="81">
        <v>3</v>
      </c>
      <c r="D26" s="81">
        <v>4</v>
      </c>
      <c r="E26" s="257">
        <v>0</v>
      </c>
      <c r="F26" s="258"/>
      <c r="H26" s="262" t="s">
        <v>88</v>
      </c>
      <c r="I26" s="263"/>
      <c r="J26" s="264"/>
      <c r="K26" s="86">
        <v>90</v>
      </c>
      <c r="L26" s="86">
        <v>0</v>
      </c>
      <c r="M26" s="137">
        <f t="shared" si="4"/>
        <v>30</v>
      </c>
      <c r="N26" s="86" t="s">
        <v>106</v>
      </c>
      <c r="O26" s="87"/>
      <c r="Q26" s="10">
        <f>SUM(Q16)</f>
        <v>57</v>
      </c>
      <c r="R26" s="91">
        <v>3</v>
      </c>
      <c r="S26" s="78">
        <f t="shared" si="3"/>
        <v>5</v>
      </c>
      <c r="T26" s="10"/>
      <c r="U26" s="10">
        <f t="shared" si="5"/>
        <v>60</v>
      </c>
    </row>
    <row r="27" spans="1:22" ht="20.100000000000001" customHeight="1" thickBot="1">
      <c r="A27" s="27" t="s">
        <v>44</v>
      </c>
      <c r="B27" s="81">
        <f>Sheet1!U29</f>
        <v>53</v>
      </c>
      <c r="C27" s="143">
        <v>4</v>
      </c>
      <c r="D27" s="143">
        <v>3</v>
      </c>
      <c r="E27" s="257">
        <v>0</v>
      </c>
      <c r="F27" s="258"/>
      <c r="H27" s="262" t="s">
        <v>87</v>
      </c>
      <c r="I27" s="263"/>
      <c r="J27" s="264"/>
      <c r="K27" s="86">
        <v>632</v>
      </c>
      <c r="L27" s="86">
        <v>1200</v>
      </c>
      <c r="M27" s="137">
        <f t="shared" si="4"/>
        <v>900</v>
      </c>
      <c r="N27" s="86" t="s">
        <v>106</v>
      </c>
      <c r="O27" s="87"/>
      <c r="Q27" s="10">
        <f>SUM(Q18:Q19,Q21:Q25)</f>
        <v>785</v>
      </c>
      <c r="R27" s="91">
        <v>147</v>
      </c>
      <c r="S27" s="78">
        <f t="shared" si="3"/>
        <v>15.7725321888412</v>
      </c>
      <c r="T27" s="10"/>
      <c r="U27" s="10">
        <f t="shared" si="5"/>
        <v>932</v>
      </c>
    </row>
    <row r="28" spans="1:22" ht="20.100000000000001" customHeight="1" thickBot="1">
      <c r="A28" s="45" t="s">
        <v>50</v>
      </c>
      <c r="H28" s="310" t="s">
        <v>91</v>
      </c>
      <c r="I28" s="311"/>
      <c r="J28" s="312"/>
      <c r="K28" s="86">
        <v>1</v>
      </c>
      <c r="L28" s="86">
        <v>6</v>
      </c>
      <c r="M28" s="137">
        <f t="shared" si="4"/>
        <v>3.15</v>
      </c>
      <c r="N28" s="86" t="s">
        <v>106</v>
      </c>
      <c r="O28" s="87"/>
      <c r="Q28" s="78">
        <f>SUM(Q16/20)</f>
        <v>2.85</v>
      </c>
      <c r="R28" s="91">
        <v>1</v>
      </c>
      <c r="S28" s="78">
        <f t="shared" si="3"/>
        <v>25.97402597402597</v>
      </c>
      <c r="T28" s="10"/>
      <c r="U28" s="10">
        <f t="shared" si="5"/>
        <v>3.85</v>
      </c>
    </row>
    <row r="29" spans="1:22" ht="20.100000000000001" customHeight="1">
      <c r="A29" s="28" t="s">
        <v>51</v>
      </c>
      <c r="B29" s="29"/>
      <c r="C29" s="47" t="s">
        <v>52</v>
      </c>
      <c r="D29" s="47" t="s">
        <v>53</v>
      </c>
      <c r="E29" s="268" t="s">
        <v>67</v>
      </c>
      <c r="F29" s="269"/>
      <c r="H29" s="310" t="s">
        <v>92</v>
      </c>
      <c r="I29" s="311"/>
      <c r="J29" s="312"/>
      <c r="K29" s="86">
        <v>0</v>
      </c>
      <c r="L29" s="86">
        <v>30</v>
      </c>
      <c r="M29" s="137">
        <f t="shared" si="4"/>
        <v>16</v>
      </c>
      <c r="N29" s="86" t="s">
        <v>106</v>
      </c>
      <c r="O29" s="87"/>
      <c r="Q29" s="78">
        <f>ROUNDUP(Q23/10,0)</f>
        <v>11</v>
      </c>
      <c r="R29" s="91">
        <v>3</v>
      </c>
      <c r="S29" s="78">
        <f t="shared" si="3"/>
        <v>21.428571428571427</v>
      </c>
      <c r="T29" s="10"/>
      <c r="U29" s="10">
        <f t="shared" si="5"/>
        <v>14</v>
      </c>
    </row>
    <row r="30" spans="1:22" ht="20.100000000000001" customHeight="1">
      <c r="A30" s="30" t="s">
        <v>54</v>
      </c>
      <c r="B30" s="31"/>
      <c r="C30" s="23">
        <f>ROUNDUP(SUM(L26:L29)/100,0)</f>
        <v>13</v>
      </c>
      <c r="D30" s="23">
        <f>C30</f>
        <v>13</v>
      </c>
      <c r="E30" s="270" t="s">
        <v>157</v>
      </c>
      <c r="F30" s="271"/>
      <c r="H30" s="262" t="s">
        <v>89</v>
      </c>
      <c r="I30" s="263"/>
      <c r="J30" s="264"/>
      <c r="K30" s="86">
        <v>20</v>
      </c>
      <c r="L30" s="86">
        <v>100</v>
      </c>
      <c r="M30" s="137">
        <f t="shared" si="4"/>
        <v>60</v>
      </c>
      <c r="N30" s="86" t="s">
        <v>106</v>
      </c>
      <c r="O30" s="87"/>
      <c r="Q30" s="10">
        <f>SUM(Q16)</f>
        <v>57</v>
      </c>
      <c r="R30" s="91">
        <v>3</v>
      </c>
      <c r="S30" s="78">
        <f t="shared" si="3"/>
        <v>5</v>
      </c>
      <c r="T30" s="10"/>
      <c r="U30" s="10">
        <f t="shared" si="5"/>
        <v>60</v>
      </c>
    </row>
    <row r="31" spans="1:22" ht="20.100000000000001" customHeight="1" thickBot="1">
      <c r="A31" s="30" t="s">
        <v>55</v>
      </c>
      <c r="B31" s="31"/>
      <c r="C31" s="135">
        <f>SUM(V15:V25)</f>
        <v>384</v>
      </c>
      <c r="D31" s="135">
        <f>C31</f>
        <v>384</v>
      </c>
      <c r="E31" s="270" t="s">
        <v>157</v>
      </c>
      <c r="F31" s="271"/>
      <c r="H31" s="259" t="s">
        <v>90</v>
      </c>
      <c r="I31" s="260"/>
      <c r="J31" s="261"/>
      <c r="K31" s="88">
        <v>20</v>
      </c>
      <c r="L31" s="88">
        <v>100</v>
      </c>
      <c r="M31" s="138">
        <f t="shared" si="4"/>
        <v>60</v>
      </c>
      <c r="N31" s="88" t="s">
        <v>106</v>
      </c>
      <c r="O31" s="89"/>
      <c r="Q31" s="10">
        <f>SUM(Q7)</f>
        <v>56</v>
      </c>
      <c r="R31" s="91">
        <v>4</v>
      </c>
      <c r="S31" s="78">
        <f t="shared" si="3"/>
        <v>6.666666666666667</v>
      </c>
      <c r="T31" s="10"/>
      <c r="U31" s="10">
        <f t="shared" si="5"/>
        <v>60</v>
      </c>
    </row>
    <row r="32" spans="1:22" ht="20.100000000000001" customHeight="1" thickBot="1">
      <c r="A32" s="32" t="s">
        <v>56</v>
      </c>
      <c r="B32" s="33"/>
      <c r="C32" s="83">
        <v>0</v>
      </c>
      <c r="D32" s="83">
        <v>0</v>
      </c>
      <c r="E32" s="272"/>
      <c r="F32" s="273"/>
      <c r="H32" s="11" t="s">
        <v>95</v>
      </c>
      <c r="M32" s="11" t="s">
        <v>99</v>
      </c>
      <c r="Q32" s="10"/>
      <c r="R32" s="10"/>
      <c r="S32" s="10"/>
      <c r="T32" s="10"/>
      <c r="U32" s="10"/>
    </row>
    <row r="33" spans="1:15" ht="20.100000000000001" customHeight="1">
      <c r="B33" s="25" t="s">
        <v>68</v>
      </c>
      <c r="C33" t="s">
        <v>57</v>
      </c>
      <c r="H33" s="298" t="s">
        <v>96</v>
      </c>
      <c r="I33" s="299"/>
      <c r="J33" s="300"/>
      <c r="K33" s="92">
        <v>18</v>
      </c>
      <c r="M33" s="307" t="s">
        <v>100</v>
      </c>
      <c r="N33" s="309" t="s">
        <v>101</v>
      </c>
      <c r="O33" s="290" t="s">
        <v>63</v>
      </c>
    </row>
    <row r="34" spans="1:15" ht="20.100000000000001" customHeight="1">
      <c r="H34" s="301" t="s">
        <v>97</v>
      </c>
      <c r="I34" s="302"/>
      <c r="J34" s="303"/>
      <c r="K34" s="46">
        <v>0</v>
      </c>
      <c r="M34" s="308"/>
      <c r="N34" s="270"/>
      <c r="O34" s="271"/>
    </row>
    <row r="35" spans="1:15" ht="20.100000000000001" customHeight="1" thickBot="1">
      <c r="A35" s="11" t="s">
        <v>58</v>
      </c>
      <c r="H35" s="301" t="s">
        <v>98</v>
      </c>
      <c r="I35" s="302"/>
      <c r="J35" s="303"/>
      <c r="K35" s="46">
        <v>3</v>
      </c>
      <c r="M35" s="292">
        <f>SUM(Sheet1!B12,Sheet1!H12)</f>
        <v>27</v>
      </c>
      <c r="N35" s="265">
        <f>SUM(Sheet1!C12,Sheet1!I12)</f>
        <v>30</v>
      </c>
      <c r="O35" s="267">
        <f>SUM(M35:N36)</f>
        <v>57</v>
      </c>
    </row>
    <row r="36" spans="1:15" ht="20.100000000000001" customHeight="1" thickBot="1">
      <c r="A36" s="274" t="s">
        <v>59</v>
      </c>
      <c r="B36" s="253"/>
      <c r="C36" s="253"/>
      <c r="D36" s="253" t="s">
        <v>60</v>
      </c>
      <c r="E36" s="253"/>
      <c r="F36" s="254"/>
      <c r="H36" s="304" t="s">
        <v>63</v>
      </c>
      <c r="I36" s="305"/>
      <c r="J36" s="306"/>
      <c r="K36" s="84">
        <f>SUM(K33:K35)</f>
        <v>21</v>
      </c>
      <c r="M36" s="293"/>
      <c r="N36" s="291"/>
      <c r="O36" s="294"/>
    </row>
    <row r="37" spans="1:15" ht="20.100000000000001" customHeight="1" thickBot="1">
      <c r="A37" s="275"/>
      <c r="B37" s="255"/>
      <c r="C37" s="255"/>
      <c r="D37" s="255"/>
      <c r="E37" s="255"/>
      <c r="F37" s="256"/>
      <c r="H37" s="11" t="s">
        <v>102</v>
      </c>
    </row>
    <row r="38" spans="1:15" ht="20.100000000000001" customHeight="1">
      <c r="A38" s="334" t="s">
        <v>61</v>
      </c>
      <c r="B38" s="243" t="s">
        <v>62</v>
      </c>
      <c r="C38" s="243" t="s">
        <v>63</v>
      </c>
      <c r="D38" s="265" t="s">
        <v>64</v>
      </c>
      <c r="E38" s="266" t="s">
        <v>65</v>
      </c>
      <c r="F38" s="267" t="s">
        <v>63</v>
      </c>
      <c r="H38" s="295" t="s">
        <v>93</v>
      </c>
      <c r="I38" s="296"/>
      <c r="J38" s="297"/>
      <c r="K38" s="39" t="s">
        <v>105</v>
      </c>
      <c r="L38" s="39" t="s">
        <v>106</v>
      </c>
      <c r="M38" s="280" t="s">
        <v>107</v>
      </c>
      <c r="N38" s="281"/>
      <c r="O38" s="92">
        <v>25</v>
      </c>
    </row>
    <row r="39" spans="1:15" ht="20.100000000000001" customHeight="1">
      <c r="A39" s="335"/>
      <c r="B39" s="245"/>
      <c r="C39" s="245"/>
      <c r="D39" s="265"/>
      <c r="E39" s="266"/>
      <c r="F39" s="267"/>
      <c r="H39" s="282" t="s">
        <v>104</v>
      </c>
      <c r="I39" s="283"/>
      <c r="J39" s="283"/>
      <c r="K39" s="283"/>
      <c r="L39" s="283"/>
      <c r="M39" s="283"/>
      <c r="N39" s="283"/>
      <c r="O39" s="284"/>
    </row>
    <row r="40" spans="1:15" ht="20.100000000000001" customHeight="1" thickBot="1">
      <c r="A40" s="96">
        <f>SUM(B9:F9)</f>
        <v>59</v>
      </c>
      <c r="B40" s="83">
        <v>0</v>
      </c>
      <c r="C40" s="83">
        <f>SUM(A40:B40)</f>
        <v>59</v>
      </c>
      <c r="D40" s="83">
        <f>A40</f>
        <v>59</v>
      </c>
      <c r="E40" s="83">
        <f t="shared" ref="E40:F40" si="8">B40</f>
        <v>0</v>
      </c>
      <c r="F40" s="83">
        <f t="shared" si="8"/>
        <v>59</v>
      </c>
      <c r="H40" s="285"/>
      <c r="I40" s="286"/>
      <c r="J40" s="286"/>
      <c r="K40" s="286"/>
      <c r="L40" s="286"/>
      <c r="M40" s="286"/>
      <c r="N40" s="286"/>
      <c r="O40" s="287"/>
    </row>
    <row r="41" spans="1:15" ht="20.100000000000001" customHeight="1" thickBot="1"/>
    <row r="42" spans="1:15" ht="20.100000000000001" customHeight="1">
      <c r="A42" s="288" t="s">
        <v>66</v>
      </c>
      <c r="B42" s="289"/>
      <c r="C42" s="289"/>
      <c r="D42" s="289"/>
      <c r="E42" s="289"/>
      <c r="F42" s="48"/>
      <c r="H42" s="288" t="s">
        <v>206</v>
      </c>
      <c r="I42" s="289"/>
      <c r="J42" s="289"/>
      <c r="K42" s="289"/>
      <c r="L42" s="289"/>
      <c r="M42" s="40"/>
      <c r="N42" s="40"/>
      <c r="O42" s="41"/>
    </row>
    <row r="43" spans="1:15" ht="20.100000000000001" customHeight="1">
      <c r="A43" s="34" t="s">
        <v>103</v>
      </c>
      <c r="B43" s="24"/>
      <c r="C43" s="24"/>
      <c r="D43" s="24"/>
      <c r="E43" s="24"/>
      <c r="F43" s="35"/>
      <c r="H43" s="34" t="s">
        <v>114</v>
      </c>
      <c r="I43" s="24"/>
      <c r="J43" s="24"/>
      <c r="K43" s="24"/>
      <c r="L43" s="24"/>
      <c r="O43" s="42"/>
    </row>
    <row r="44" spans="1:15" ht="20.100000000000001" customHeight="1" thickBot="1">
      <c r="A44" s="36"/>
      <c r="B44" s="37"/>
      <c r="C44" s="37"/>
      <c r="D44" s="37"/>
      <c r="E44" s="37"/>
      <c r="F44" s="38"/>
      <c r="H44" s="36"/>
      <c r="I44" s="37"/>
      <c r="J44" s="37"/>
      <c r="K44" s="37"/>
      <c r="L44" s="37"/>
      <c r="M44" s="43"/>
      <c r="N44" s="43"/>
      <c r="O44" s="44"/>
    </row>
    <row r="45" spans="1:15" ht="15.75">
      <c r="A45" s="49"/>
      <c r="B45" s="49" t="s">
        <v>113</v>
      </c>
    </row>
  </sheetData>
  <mergeCells count="96">
    <mergeCell ref="Q13:Q14"/>
    <mergeCell ref="R13:R14"/>
    <mergeCell ref="A42:E42"/>
    <mergeCell ref="C38:C39"/>
    <mergeCell ref="B38:B39"/>
    <mergeCell ref="A38:A39"/>
    <mergeCell ref="O13:O14"/>
    <mergeCell ref="N13:N14"/>
    <mergeCell ref="M13:M14"/>
    <mergeCell ref="L13:L14"/>
    <mergeCell ref="K13:K14"/>
    <mergeCell ref="H19:J19"/>
    <mergeCell ref="H15:J15"/>
    <mergeCell ref="H16:J16"/>
    <mergeCell ref="H17:J17"/>
    <mergeCell ref="H18:J18"/>
    <mergeCell ref="B3:B7"/>
    <mergeCell ref="C3:C7"/>
    <mergeCell ref="D3:D7"/>
    <mergeCell ref="O4:O6"/>
    <mergeCell ref="H3:I6"/>
    <mergeCell ref="J3:K3"/>
    <mergeCell ref="L3:M3"/>
    <mergeCell ref="N3:O3"/>
    <mergeCell ref="J4:J6"/>
    <mergeCell ref="K4:K6"/>
    <mergeCell ref="L4:L6"/>
    <mergeCell ref="M4:M6"/>
    <mergeCell ref="N4:N6"/>
    <mergeCell ref="H7:I7"/>
    <mergeCell ref="H29:J29"/>
    <mergeCell ref="H30:J30"/>
    <mergeCell ref="H8:I8"/>
    <mergeCell ref="H9:I9"/>
    <mergeCell ref="H10:I10"/>
    <mergeCell ref="H11:I11"/>
    <mergeCell ref="H13:J14"/>
    <mergeCell ref="H24:J24"/>
    <mergeCell ref="H25:J25"/>
    <mergeCell ref="H26:J26"/>
    <mergeCell ref="H27:J27"/>
    <mergeCell ref="H28:J28"/>
    <mergeCell ref="M38:N38"/>
    <mergeCell ref="H39:O40"/>
    <mergeCell ref="H42:L42"/>
    <mergeCell ref="O33:O34"/>
    <mergeCell ref="N35:N36"/>
    <mergeCell ref="M35:M36"/>
    <mergeCell ref="O35:O36"/>
    <mergeCell ref="H38:J38"/>
    <mergeCell ref="H33:J33"/>
    <mergeCell ref="H34:J34"/>
    <mergeCell ref="H35:J35"/>
    <mergeCell ref="H36:J36"/>
    <mergeCell ref="M33:M34"/>
    <mergeCell ref="N33:N34"/>
    <mergeCell ref="A36:C37"/>
    <mergeCell ref="E3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30:F30"/>
    <mergeCell ref="E18:F18"/>
    <mergeCell ref="E19:F19"/>
    <mergeCell ref="E20:F20"/>
    <mergeCell ref="A3:A7"/>
    <mergeCell ref="D38:D39"/>
    <mergeCell ref="E38:E39"/>
    <mergeCell ref="F38:F39"/>
    <mergeCell ref="E26:F26"/>
    <mergeCell ref="E27:F27"/>
    <mergeCell ref="E29:F29"/>
    <mergeCell ref="E31:F31"/>
    <mergeCell ref="E32:F32"/>
    <mergeCell ref="R1:S1"/>
    <mergeCell ref="F1:G1"/>
    <mergeCell ref="I1:J1"/>
    <mergeCell ref="L1:M1"/>
    <mergeCell ref="D36:F37"/>
    <mergeCell ref="E21:F21"/>
    <mergeCell ref="E22:F22"/>
    <mergeCell ref="E23:F23"/>
    <mergeCell ref="E24:F24"/>
    <mergeCell ref="E25:F25"/>
    <mergeCell ref="E17:F17"/>
    <mergeCell ref="H31:J31"/>
    <mergeCell ref="H20:J20"/>
    <mergeCell ref="H21:J21"/>
    <mergeCell ref="H22:J22"/>
    <mergeCell ref="H23:J23"/>
  </mergeCells>
  <pageMargins left="0.25" right="0.25" top="0.25" bottom="0.2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4"/>
  <sheetViews>
    <sheetView zoomScale="90" zoomScaleNormal="90" workbookViewId="0">
      <selection activeCell="M3" sqref="M3"/>
    </sheetView>
  </sheetViews>
  <sheetFormatPr defaultColWidth="9.140625" defaultRowHeight="12.75"/>
  <cols>
    <col min="1" max="1" width="9.140625" style="108"/>
    <col min="2" max="2" width="6.85546875" style="108" customWidth="1"/>
    <col min="3" max="3" width="11.140625" style="108" customWidth="1"/>
    <col min="4" max="4" width="6.85546875" style="108" customWidth="1"/>
    <col min="5" max="5" width="3.140625" style="108" customWidth="1"/>
    <col min="6" max="6" width="3.42578125" style="108" customWidth="1"/>
    <col min="7" max="7" width="2.5703125" style="108" customWidth="1"/>
    <col min="8" max="8" width="4.85546875" style="108" customWidth="1"/>
    <col min="9" max="9" width="2.85546875" style="108" customWidth="1"/>
    <col min="10" max="10" width="10.5703125" style="108" customWidth="1"/>
    <col min="11" max="11" width="5.85546875" style="108" customWidth="1"/>
    <col min="12" max="12" width="3.5703125" style="108" customWidth="1"/>
    <col min="13" max="13" width="12" style="108" customWidth="1"/>
    <col min="14" max="14" width="4.5703125" style="108" customWidth="1"/>
    <col min="15" max="16" width="3.42578125" style="108" customWidth="1"/>
    <col min="17" max="17" width="8.5703125" style="108" customWidth="1"/>
    <col min="18" max="18" width="2" style="108" hidden="1" customWidth="1"/>
    <col min="19" max="19" width="11.42578125" style="108" customWidth="1"/>
    <col min="20" max="20" width="3.85546875" style="108" customWidth="1"/>
    <col min="21" max="21" width="2.42578125" style="108" customWidth="1"/>
    <col min="22" max="22" width="0.42578125" style="108" hidden="1" customWidth="1"/>
    <col min="23" max="23" width="10.5703125" style="108" customWidth="1"/>
    <col min="24" max="27" width="9.140625" style="108"/>
    <col min="28" max="28" width="12.42578125" style="108" customWidth="1"/>
    <col min="29" max="16384" width="9.140625" style="108"/>
  </cols>
  <sheetData>
    <row r="1" spans="1:28" ht="5.25" customHeight="1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7"/>
    </row>
    <row r="2" spans="1:28" ht="22.5" customHeight="1">
      <c r="A2" s="109" t="s">
        <v>174</v>
      </c>
      <c r="B2" s="110"/>
      <c r="C2" s="111" t="str">
        <f>Sheet1!I3</f>
        <v>33 Lateef Abad</v>
      </c>
      <c r="D2" s="112"/>
      <c r="E2" s="112"/>
      <c r="F2" s="110"/>
      <c r="G2" s="110" t="s">
        <v>175</v>
      </c>
      <c r="H2" s="110"/>
      <c r="I2" s="110"/>
      <c r="J2" s="110"/>
      <c r="K2" s="113"/>
      <c r="L2" s="113"/>
      <c r="M2" s="113" t="s">
        <v>316</v>
      </c>
      <c r="N2" s="113"/>
      <c r="O2" s="113"/>
      <c r="P2" s="113"/>
      <c r="Q2" s="113"/>
      <c r="R2" s="113"/>
      <c r="S2" s="110" t="s">
        <v>176</v>
      </c>
      <c r="U2" s="352">
        <v>46054</v>
      </c>
      <c r="V2" s="352"/>
      <c r="W2" s="353"/>
    </row>
    <row r="3" spans="1:28" ht="14.25" customHeight="1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4"/>
    </row>
    <row r="4" spans="1:28" ht="15">
      <c r="A4" s="109"/>
      <c r="B4" s="110" t="s">
        <v>177</v>
      </c>
      <c r="C4" s="110"/>
      <c r="D4" s="110"/>
      <c r="E4" s="115" t="str">
        <f>Sheet1!O3</f>
        <v>CMC Lakar Mandi</v>
      </c>
      <c r="F4" s="113"/>
      <c r="G4" s="113"/>
      <c r="H4" s="113"/>
      <c r="I4" s="110"/>
      <c r="J4" s="110" t="s">
        <v>178</v>
      </c>
      <c r="K4" s="116" t="s">
        <v>179</v>
      </c>
      <c r="L4" s="117"/>
      <c r="M4" s="117"/>
      <c r="N4" s="110"/>
      <c r="O4" s="110" t="s">
        <v>180</v>
      </c>
      <c r="P4" s="110"/>
      <c r="Q4" s="113"/>
      <c r="R4" s="113" t="s">
        <v>118</v>
      </c>
      <c r="S4" s="113" t="s">
        <v>118</v>
      </c>
      <c r="T4" s="113"/>
      <c r="U4" s="113"/>
      <c r="V4" s="110"/>
      <c r="W4" s="114"/>
    </row>
    <row r="5" spans="1:28" ht="14.25">
      <c r="A5" s="118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9"/>
    </row>
    <row r="6" spans="1:28" ht="16.5" customHeight="1">
      <c r="A6" s="345" t="s">
        <v>181</v>
      </c>
      <c r="B6" s="345"/>
      <c r="C6" s="345"/>
      <c r="D6" s="345" t="s">
        <v>182</v>
      </c>
      <c r="E6" s="345"/>
      <c r="F6" s="345"/>
      <c r="G6" s="345" t="s">
        <v>172</v>
      </c>
      <c r="H6" s="345"/>
      <c r="I6" s="345"/>
      <c r="J6" s="345" t="s">
        <v>183</v>
      </c>
      <c r="K6" s="347"/>
      <c r="L6" s="347"/>
      <c r="M6" s="354" t="s">
        <v>184</v>
      </c>
      <c r="N6" s="345" t="s">
        <v>155</v>
      </c>
      <c r="O6" s="347"/>
      <c r="P6" s="347"/>
      <c r="Q6" s="347"/>
      <c r="R6" s="347"/>
      <c r="S6" s="354" t="s">
        <v>156</v>
      </c>
      <c r="T6" s="345" t="s">
        <v>111</v>
      </c>
      <c r="U6" s="345"/>
      <c r="V6" s="345"/>
      <c r="W6" s="345"/>
    </row>
    <row r="7" spans="1:28" ht="12.75" customHeight="1">
      <c r="A7" s="345"/>
      <c r="B7" s="345"/>
      <c r="C7" s="345"/>
      <c r="D7" s="345"/>
      <c r="E7" s="345"/>
      <c r="F7" s="345"/>
      <c r="G7" s="345"/>
      <c r="H7" s="345"/>
      <c r="I7" s="345"/>
      <c r="J7" s="120" t="s">
        <v>185</v>
      </c>
      <c r="K7" s="345" t="s">
        <v>186</v>
      </c>
      <c r="L7" s="347"/>
      <c r="M7" s="355"/>
      <c r="N7" s="345" t="s">
        <v>185</v>
      </c>
      <c r="O7" s="347"/>
      <c r="P7" s="347"/>
      <c r="Q7" s="345" t="s">
        <v>186</v>
      </c>
      <c r="R7" s="347"/>
      <c r="S7" s="355"/>
      <c r="T7" s="345"/>
      <c r="U7" s="345"/>
      <c r="V7" s="345"/>
      <c r="W7" s="345"/>
      <c r="AA7" s="121" t="s">
        <v>167</v>
      </c>
      <c r="AB7" s="121" t="s">
        <v>187</v>
      </c>
    </row>
    <row r="8" spans="1:28" ht="26.1" customHeight="1">
      <c r="A8" s="262" t="s">
        <v>78</v>
      </c>
      <c r="B8" s="263"/>
      <c r="C8" s="264"/>
      <c r="D8" s="347">
        <v>32</v>
      </c>
      <c r="E8" s="347"/>
      <c r="F8" s="347"/>
      <c r="G8" s="347">
        <f>SUM(Sheet2!L15)</f>
        <v>0</v>
      </c>
      <c r="H8" s="347"/>
      <c r="I8" s="347"/>
      <c r="J8" s="122">
        <f>Sheet2!Q15</f>
        <v>0</v>
      </c>
      <c r="K8" s="347"/>
      <c r="L8" s="347"/>
      <c r="M8" s="123"/>
      <c r="N8" s="347">
        <f>Sheet2!R15</f>
        <v>0</v>
      </c>
      <c r="O8" s="347"/>
      <c r="P8" s="347"/>
      <c r="Q8" s="347"/>
      <c r="R8" s="347"/>
      <c r="S8" s="123">
        <f>SUM(N8/AB8*100)</f>
        <v>0</v>
      </c>
      <c r="T8" s="351">
        <f>Sheet2!M15</f>
        <v>0</v>
      </c>
      <c r="U8" s="347"/>
      <c r="V8" s="347"/>
      <c r="W8" s="347"/>
      <c r="Y8" s="108">
        <f>SUM(D8:I8)</f>
        <v>32</v>
      </c>
      <c r="Z8" s="108">
        <f>J8+N8</f>
        <v>0</v>
      </c>
      <c r="AA8" s="108">
        <v>79</v>
      </c>
      <c r="AB8" s="108">
        <f>Y8-T8</f>
        <v>32</v>
      </c>
    </row>
    <row r="9" spans="1:28" ht="26.1" customHeight="1">
      <c r="A9" s="262" t="s">
        <v>25</v>
      </c>
      <c r="B9" s="263"/>
      <c r="C9" s="264"/>
      <c r="D9" s="347">
        <v>20</v>
      </c>
      <c r="E9" s="347"/>
      <c r="F9" s="347"/>
      <c r="G9" s="347">
        <f>SUM(Sheet2!L16)</f>
        <v>120</v>
      </c>
      <c r="H9" s="347"/>
      <c r="I9" s="347"/>
      <c r="J9" s="122">
        <f>Sheet2!Q16</f>
        <v>57</v>
      </c>
      <c r="K9" s="345"/>
      <c r="L9" s="345"/>
      <c r="M9" s="124"/>
      <c r="N9" s="347">
        <f>Sheet2!R16</f>
        <v>23</v>
      </c>
      <c r="O9" s="347"/>
      <c r="P9" s="347"/>
      <c r="Q9" s="345"/>
      <c r="R9" s="345"/>
      <c r="S9" s="123">
        <f>SUM(N9/Z9*100)</f>
        <v>28.749999999999996</v>
      </c>
      <c r="T9" s="351">
        <f>Sheet2!M16</f>
        <v>60</v>
      </c>
      <c r="U9" s="347"/>
      <c r="V9" s="347"/>
      <c r="W9" s="347"/>
      <c r="Y9" s="108">
        <f>SUM(D9:I9)</f>
        <v>140</v>
      </c>
      <c r="Z9" s="108">
        <f>J9+N9</f>
        <v>80</v>
      </c>
      <c r="AA9" s="108">
        <v>352</v>
      </c>
      <c r="AB9" s="144">
        <f>Y9-T9</f>
        <v>80</v>
      </c>
    </row>
    <row r="10" spans="1:28" ht="22.5" customHeight="1">
      <c r="A10" s="262" t="s">
        <v>79</v>
      </c>
      <c r="B10" s="263"/>
      <c r="C10" s="264"/>
      <c r="D10" s="347">
        <v>20</v>
      </c>
      <c r="E10" s="347"/>
      <c r="F10" s="347"/>
      <c r="G10" s="347">
        <f>SUM(Sheet2!L17)</f>
        <v>300</v>
      </c>
      <c r="H10" s="347"/>
      <c r="I10" s="347"/>
      <c r="J10" s="122">
        <f>Sheet2!Q17</f>
        <v>223</v>
      </c>
      <c r="K10" s="347"/>
      <c r="L10" s="347"/>
      <c r="M10" s="123"/>
      <c r="N10" s="347">
        <f>Sheet2!R17</f>
        <v>37</v>
      </c>
      <c r="O10" s="347"/>
      <c r="P10" s="347"/>
      <c r="Q10" s="347"/>
      <c r="R10" s="347"/>
      <c r="S10" s="123">
        <f>SUM(N10/AB10*100)</f>
        <v>14.23076923076923</v>
      </c>
      <c r="T10" s="351">
        <f>Sheet2!M17</f>
        <v>60</v>
      </c>
      <c r="U10" s="347"/>
      <c r="V10" s="347"/>
      <c r="W10" s="347"/>
      <c r="Y10" s="108">
        <f t="shared" ref="Y10:Y23" si="0">SUM(D10:I10)</f>
        <v>320</v>
      </c>
      <c r="Z10" s="108">
        <f t="shared" ref="Z10:Z23" si="1">J10+N10</f>
        <v>260</v>
      </c>
      <c r="AA10" s="108">
        <v>353</v>
      </c>
      <c r="AB10" s="144">
        <f>Y10-T10</f>
        <v>260</v>
      </c>
    </row>
    <row r="11" spans="1:28" ht="26.1" customHeight="1">
      <c r="A11" s="262" t="s">
        <v>80</v>
      </c>
      <c r="B11" s="263"/>
      <c r="C11" s="264"/>
      <c r="D11" s="347">
        <v>38</v>
      </c>
      <c r="E11" s="347"/>
      <c r="F11" s="347"/>
      <c r="G11" s="347">
        <f>SUM(Sheet2!L18)</f>
        <v>150</v>
      </c>
      <c r="H11" s="347"/>
      <c r="I11" s="347"/>
      <c r="J11" s="122">
        <f>Sheet2!Q18</f>
        <v>166</v>
      </c>
      <c r="K11" s="347"/>
      <c r="L11" s="347"/>
      <c r="M11" s="123"/>
      <c r="N11" s="347">
        <f>Sheet2!R18</f>
        <v>0</v>
      </c>
      <c r="O11" s="347"/>
      <c r="P11" s="347"/>
      <c r="Q11" s="347"/>
      <c r="R11" s="347"/>
      <c r="S11" s="123">
        <f t="shared" ref="S11:S16" si="2">SUM(N11/AB11*100)</f>
        <v>0</v>
      </c>
      <c r="T11" s="351">
        <f>Sheet2!M18</f>
        <v>23</v>
      </c>
      <c r="U11" s="347"/>
      <c r="V11" s="347"/>
      <c r="W11" s="347"/>
      <c r="Y11" s="108">
        <f t="shared" si="0"/>
        <v>188</v>
      </c>
      <c r="Z11" s="108">
        <f t="shared" si="1"/>
        <v>166</v>
      </c>
      <c r="AA11" s="108">
        <v>354</v>
      </c>
      <c r="AB11" s="108">
        <f t="shared" ref="AB11:AB23" si="3">Y11-T11</f>
        <v>165</v>
      </c>
    </row>
    <row r="12" spans="1:28" ht="26.1" customHeight="1">
      <c r="A12" s="262" t="s">
        <v>81</v>
      </c>
      <c r="B12" s="263"/>
      <c r="C12" s="264"/>
      <c r="D12" s="347">
        <v>80</v>
      </c>
      <c r="E12" s="347"/>
      <c r="F12" s="347"/>
      <c r="G12" s="347">
        <f>SUM(Sheet2!L19)</f>
        <v>160</v>
      </c>
      <c r="H12" s="347"/>
      <c r="I12" s="347"/>
      <c r="J12" s="122">
        <f>Sheet2!Q19</f>
        <v>166</v>
      </c>
      <c r="K12" s="347"/>
      <c r="L12" s="347"/>
      <c r="M12" s="123"/>
      <c r="N12" s="347">
        <f>Sheet2!R19</f>
        <v>2</v>
      </c>
      <c r="O12" s="347"/>
      <c r="P12" s="347"/>
      <c r="Q12" s="347"/>
      <c r="R12" s="347"/>
      <c r="S12" s="123">
        <f t="shared" si="2"/>
        <v>1.0416666666666665</v>
      </c>
      <c r="T12" s="351">
        <f>Sheet2!M19</f>
        <v>48</v>
      </c>
      <c r="U12" s="347"/>
      <c r="V12" s="347"/>
      <c r="W12" s="347"/>
      <c r="Y12" s="108">
        <f t="shared" si="0"/>
        <v>240</v>
      </c>
      <c r="Z12" s="108">
        <f t="shared" si="1"/>
        <v>168</v>
      </c>
      <c r="AA12" s="108">
        <v>264</v>
      </c>
      <c r="AB12" s="108">
        <f t="shared" si="3"/>
        <v>192</v>
      </c>
    </row>
    <row r="13" spans="1:28" ht="26.1" customHeight="1">
      <c r="A13" s="262" t="s">
        <v>82</v>
      </c>
      <c r="B13" s="263"/>
      <c r="C13" s="264"/>
      <c r="D13" s="347">
        <v>52</v>
      </c>
      <c r="E13" s="347"/>
      <c r="F13" s="347"/>
      <c r="G13" s="347">
        <f>SUM(Sheet2!L20)</f>
        <v>150</v>
      </c>
      <c r="H13" s="347"/>
      <c r="I13" s="347"/>
      <c r="J13" s="122">
        <f>Sheet2!Q20</f>
        <v>111</v>
      </c>
      <c r="K13" s="347"/>
      <c r="L13" s="347"/>
      <c r="M13" s="123"/>
      <c r="N13" s="347">
        <f>Sheet2!R20</f>
        <v>0</v>
      </c>
      <c r="O13" s="347"/>
      <c r="P13" s="347"/>
      <c r="Q13" s="347"/>
      <c r="R13" s="347"/>
      <c r="S13" s="123">
        <f t="shared" si="2"/>
        <v>0</v>
      </c>
      <c r="T13" s="351">
        <f>Sheet2!M20</f>
        <v>73</v>
      </c>
      <c r="U13" s="347"/>
      <c r="V13" s="347"/>
      <c r="W13" s="347"/>
      <c r="Y13" s="108">
        <f t="shared" si="0"/>
        <v>202</v>
      </c>
      <c r="Z13" s="108">
        <f t="shared" si="1"/>
        <v>111</v>
      </c>
      <c r="AA13" s="108">
        <v>265</v>
      </c>
      <c r="AB13" s="108">
        <f>Y13-T13</f>
        <v>129</v>
      </c>
    </row>
    <row r="14" spans="1:28" ht="26.1" customHeight="1">
      <c r="A14" s="262" t="s">
        <v>83</v>
      </c>
      <c r="B14" s="263"/>
      <c r="C14" s="264"/>
      <c r="D14" s="347">
        <v>80</v>
      </c>
      <c r="E14" s="347"/>
      <c r="F14" s="347"/>
      <c r="G14" s="347">
        <f>SUM(Sheet2!L21)</f>
        <v>130</v>
      </c>
      <c r="H14" s="347"/>
      <c r="I14" s="347"/>
      <c r="J14" s="122">
        <f>Sheet2!Q21</f>
        <v>110</v>
      </c>
      <c r="K14" s="347"/>
      <c r="L14" s="347"/>
      <c r="M14" s="123"/>
      <c r="N14" s="347">
        <f>Sheet2!R21</f>
        <v>0</v>
      </c>
      <c r="O14" s="347"/>
      <c r="P14" s="347"/>
      <c r="Q14" s="347"/>
      <c r="R14" s="347"/>
      <c r="S14" s="123">
        <f t="shared" si="2"/>
        <v>0</v>
      </c>
      <c r="T14" s="351">
        <f>Sheet2!M21</f>
        <v>40</v>
      </c>
      <c r="U14" s="347"/>
      <c r="V14" s="347"/>
      <c r="W14" s="347"/>
      <c r="Y14" s="108">
        <f t="shared" si="0"/>
        <v>210</v>
      </c>
      <c r="Z14" s="108">
        <f t="shared" si="1"/>
        <v>110</v>
      </c>
      <c r="AA14" s="108">
        <v>162</v>
      </c>
      <c r="AB14" s="108">
        <f t="shared" si="3"/>
        <v>170</v>
      </c>
    </row>
    <row r="15" spans="1:28" ht="26.1" customHeight="1">
      <c r="A15" s="262" t="s">
        <v>26</v>
      </c>
      <c r="B15" s="263"/>
      <c r="C15" s="264"/>
      <c r="D15" s="347">
        <v>55</v>
      </c>
      <c r="E15" s="347"/>
      <c r="F15" s="347"/>
      <c r="G15" s="347">
        <f>SUM(Sheet2!L22)</f>
        <v>70</v>
      </c>
      <c r="H15" s="347"/>
      <c r="I15" s="347"/>
      <c r="J15" s="122">
        <f>Sheet2!Q22</f>
        <v>55</v>
      </c>
      <c r="K15" s="347"/>
      <c r="L15" s="347"/>
      <c r="M15" s="123"/>
      <c r="N15" s="347">
        <f>Sheet2!R22</f>
        <v>0</v>
      </c>
      <c r="O15" s="347"/>
      <c r="P15" s="347"/>
      <c r="Q15" s="347"/>
      <c r="R15" s="347"/>
      <c r="S15" s="123">
        <f t="shared" si="2"/>
        <v>0</v>
      </c>
      <c r="T15" s="351">
        <f>Sheet2!M22</f>
        <v>30</v>
      </c>
      <c r="U15" s="347"/>
      <c r="V15" s="347"/>
      <c r="W15" s="347"/>
      <c r="Y15" s="108">
        <f t="shared" si="0"/>
        <v>125</v>
      </c>
      <c r="Z15" s="108">
        <f t="shared" si="1"/>
        <v>55</v>
      </c>
      <c r="AA15" s="108">
        <v>163</v>
      </c>
      <c r="AB15" s="108">
        <f t="shared" si="3"/>
        <v>95</v>
      </c>
    </row>
    <row r="16" spans="1:28" ht="26.1" customHeight="1">
      <c r="A16" s="262" t="s">
        <v>84</v>
      </c>
      <c r="B16" s="263"/>
      <c r="C16" s="264"/>
      <c r="D16" s="347">
        <v>170</v>
      </c>
      <c r="E16" s="347"/>
      <c r="F16" s="347"/>
      <c r="G16" s="347">
        <f>SUM(Sheet2!L23)</f>
        <v>150</v>
      </c>
      <c r="H16" s="347"/>
      <c r="I16" s="347"/>
      <c r="J16" s="122">
        <f>Sheet2!Q23</f>
        <v>109</v>
      </c>
      <c r="K16" s="347"/>
      <c r="L16" s="347"/>
      <c r="M16" s="123"/>
      <c r="N16" s="347">
        <f>Sheet2!R23</f>
        <v>26</v>
      </c>
      <c r="O16" s="347"/>
      <c r="P16" s="347"/>
      <c r="Q16" s="347"/>
      <c r="R16" s="347"/>
      <c r="S16" s="123">
        <f t="shared" si="2"/>
        <v>8.6666666666666679</v>
      </c>
      <c r="T16" s="351">
        <f>Sheet2!M23</f>
        <v>20</v>
      </c>
      <c r="U16" s="347"/>
      <c r="V16" s="347"/>
      <c r="W16" s="347"/>
      <c r="Y16" s="108">
        <f t="shared" si="0"/>
        <v>320</v>
      </c>
      <c r="Z16" s="108">
        <f t="shared" si="1"/>
        <v>135</v>
      </c>
      <c r="AA16" s="108">
        <v>261</v>
      </c>
      <c r="AB16" s="108">
        <f t="shared" si="3"/>
        <v>300</v>
      </c>
    </row>
    <row r="17" spans="1:28" ht="26.1" customHeight="1">
      <c r="A17" s="262" t="s">
        <v>85</v>
      </c>
      <c r="B17" s="263"/>
      <c r="C17" s="264"/>
      <c r="D17" s="347">
        <v>80</v>
      </c>
      <c r="E17" s="347"/>
      <c r="F17" s="347"/>
      <c r="G17" s="347">
        <f>SUM(Sheet2!L24)</f>
        <v>70</v>
      </c>
      <c r="H17" s="347"/>
      <c r="I17" s="347"/>
      <c r="J17" s="122">
        <f>Sheet2!Q24</f>
        <v>53</v>
      </c>
      <c r="K17" s="347"/>
      <c r="L17" s="347"/>
      <c r="M17" s="123"/>
      <c r="N17" s="347">
        <f>Sheet2!R24</f>
        <v>2</v>
      </c>
      <c r="O17" s="347"/>
      <c r="P17" s="347"/>
      <c r="Q17" s="347"/>
      <c r="R17" s="347"/>
      <c r="S17" s="123">
        <f>SUM(N17/AB17*100)</f>
        <v>1.7391304347826086</v>
      </c>
      <c r="T17" s="351">
        <f>Sheet2!M24</f>
        <v>35</v>
      </c>
      <c r="U17" s="347"/>
      <c r="V17" s="347"/>
      <c r="W17" s="347"/>
      <c r="Y17" s="108">
        <f t="shared" si="0"/>
        <v>150</v>
      </c>
      <c r="Z17" s="108">
        <f t="shared" si="1"/>
        <v>55</v>
      </c>
      <c r="AA17" s="108">
        <v>261</v>
      </c>
      <c r="AB17" s="108">
        <f t="shared" si="3"/>
        <v>115</v>
      </c>
    </row>
    <row r="18" spans="1:28" ht="26.1" customHeight="1">
      <c r="A18" s="262" t="s">
        <v>86</v>
      </c>
      <c r="B18" s="263"/>
      <c r="C18" s="264"/>
      <c r="D18" s="347">
        <v>0</v>
      </c>
      <c r="E18" s="347"/>
      <c r="F18" s="347"/>
      <c r="G18" s="347">
        <f>SUM(Sheet2!L25)</f>
        <v>140</v>
      </c>
      <c r="H18" s="347"/>
      <c r="I18" s="347"/>
      <c r="J18" s="122">
        <f>Sheet2!Q25</f>
        <v>126</v>
      </c>
      <c r="K18" s="347"/>
      <c r="L18" s="347"/>
      <c r="M18" s="122"/>
      <c r="N18" s="347">
        <f>Sheet2!R25</f>
        <v>14</v>
      </c>
      <c r="O18" s="347"/>
      <c r="P18" s="347"/>
      <c r="Q18" s="347"/>
      <c r="R18" s="347"/>
      <c r="S18" s="123">
        <f>SUM(N18/Y18*100)</f>
        <v>10</v>
      </c>
      <c r="T18" s="351">
        <f>Sheet2!M25</f>
        <v>20</v>
      </c>
      <c r="U18" s="347"/>
      <c r="V18" s="347"/>
      <c r="W18" s="347"/>
      <c r="Y18" s="108">
        <f t="shared" si="0"/>
        <v>140</v>
      </c>
      <c r="Z18" s="108">
        <f t="shared" si="1"/>
        <v>140</v>
      </c>
      <c r="AA18" s="108">
        <v>262</v>
      </c>
      <c r="AB18" s="108">
        <f t="shared" si="3"/>
        <v>120</v>
      </c>
    </row>
    <row r="19" spans="1:28" ht="26.1" customHeight="1">
      <c r="A19" s="262" t="s">
        <v>88</v>
      </c>
      <c r="B19" s="263"/>
      <c r="C19" s="264"/>
      <c r="D19" s="347">
        <v>118</v>
      </c>
      <c r="E19" s="347"/>
      <c r="F19" s="347"/>
      <c r="G19" s="347">
        <f>SUM(Sheet2!L26)</f>
        <v>0</v>
      </c>
      <c r="H19" s="347"/>
      <c r="I19" s="347"/>
      <c r="J19" s="122">
        <f>Sheet2!Q26</f>
        <v>57</v>
      </c>
      <c r="K19" s="347"/>
      <c r="L19" s="347"/>
      <c r="M19" s="122"/>
      <c r="N19" s="347">
        <f>Sheet2!R26</f>
        <v>3</v>
      </c>
      <c r="O19" s="347"/>
      <c r="P19" s="347"/>
      <c r="Q19" s="347"/>
      <c r="R19" s="347"/>
      <c r="S19" s="123">
        <f>SUM(N19/Y19*100)</f>
        <v>2.5423728813559325</v>
      </c>
      <c r="T19" s="344">
        <f>Sheet2!M26</f>
        <v>30</v>
      </c>
      <c r="U19" s="345"/>
      <c r="V19" s="345"/>
      <c r="W19" s="345"/>
      <c r="Y19" s="108">
        <f t="shared" si="0"/>
        <v>118</v>
      </c>
      <c r="Z19" s="108">
        <f t="shared" si="1"/>
        <v>60</v>
      </c>
      <c r="AA19" s="108">
        <v>263</v>
      </c>
      <c r="AB19" s="108">
        <f t="shared" si="3"/>
        <v>88</v>
      </c>
    </row>
    <row r="20" spans="1:28" ht="26.1" customHeight="1">
      <c r="A20" s="262" t="s">
        <v>87</v>
      </c>
      <c r="B20" s="263"/>
      <c r="C20" s="264"/>
      <c r="D20" s="347">
        <v>266</v>
      </c>
      <c r="E20" s="347"/>
      <c r="F20" s="347"/>
      <c r="G20" s="347">
        <f>SUM(Sheet2!L27)</f>
        <v>1200</v>
      </c>
      <c r="H20" s="347"/>
      <c r="I20" s="347"/>
      <c r="J20" s="122">
        <f>Sheet2!Q27</f>
        <v>785</v>
      </c>
      <c r="K20" s="347"/>
      <c r="L20" s="347"/>
      <c r="M20" s="122"/>
      <c r="N20" s="347">
        <f>Sheet2!R27</f>
        <v>147</v>
      </c>
      <c r="O20" s="347"/>
      <c r="P20" s="347"/>
      <c r="Q20" s="347"/>
      <c r="R20" s="347"/>
      <c r="S20" s="123">
        <v>0</v>
      </c>
      <c r="T20" s="344">
        <f>Sheet2!M27</f>
        <v>900</v>
      </c>
      <c r="U20" s="345"/>
      <c r="V20" s="345"/>
      <c r="W20" s="345"/>
      <c r="Y20" s="108">
        <f t="shared" si="0"/>
        <v>1466</v>
      </c>
      <c r="Z20" s="108">
        <f t="shared" si="1"/>
        <v>932</v>
      </c>
      <c r="AA20" s="108">
        <v>264</v>
      </c>
      <c r="AB20" s="108">
        <f t="shared" si="3"/>
        <v>566</v>
      </c>
    </row>
    <row r="21" spans="1:28" ht="26.1" customHeight="1">
      <c r="A21" s="310" t="s">
        <v>91</v>
      </c>
      <c r="B21" s="311"/>
      <c r="C21" s="312"/>
      <c r="D21" s="347">
        <v>3</v>
      </c>
      <c r="E21" s="347"/>
      <c r="F21" s="347"/>
      <c r="G21" s="347">
        <f>SUM(Sheet2!L28)</f>
        <v>6</v>
      </c>
      <c r="H21" s="347"/>
      <c r="I21" s="347"/>
      <c r="J21" s="123">
        <f>Sheet2!Q28</f>
        <v>2.85</v>
      </c>
      <c r="K21" s="347"/>
      <c r="L21" s="347"/>
      <c r="M21" s="122"/>
      <c r="N21" s="347">
        <f>Sheet2!R28</f>
        <v>1</v>
      </c>
      <c r="O21" s="347"/>
      <c r="P21" s="347"/>
      <c r="Q21" s="347"/>
      <c r="R21" s="347"/>
      <c r="S21" s="123">
        <f>SUM(N21/Y21*100)</f>
        <v>11.111111111111111</v>
      </c>
      <c r="T21" s="348">
        <f>Sheet2!M28</f>
        <v>3.15</v>
      </c>
      <c r="U21" s="349"/>
      <c r="V21" s="349"/>
      <c r="W21" s="350"/>
      <c r="Y21" s="108">
        <f t="shared" si="0"/>
        <v>9</v>
      </c>
      <c r="Z21" s="108">
        <f t="shared" si="1"/>
        <v>3.85</v>
      </c>
      <c r="AA21" s="108">
        <v>265</v>
      </c>
      <c r="AB21" s="108">
        <f t="shared" si="3"/>
        <v>5.85</v>
      </c>
    </row>
    <row r="22" spans="1:28" ht="23.25" customHeight="1">
      <c r="A22" s="310" t="s">
        <v>92</v>
      </c>
      <c r="B22" s="311"/>
      <c r="C22" s="312"/>
      <c r="D22" s="347">
        <v>30</v>
      </c>
      <c r="E22" s="347"/>
      <c r="F22" s="347"/>
      <c r="G22" s="347">
        <f>SUM(Sheet2!L29)</f>
        <v>30</v>
      </c>
      <c r="H22" s="347"/>
      <c r="I22" s="347"/>
      <c r="J22" s="122">
        <f>Sheet2!Q29</f>
        <v>11</v>
      </c>
      <c r="K22" s="347"/>
      <c r="L22" s="347"/>
      <c r="M22" s="122"/>
      <c r="N22" s="347">
        <f>Sheet2!R29</f>
        <v>3</v>
      </c>
      <c r="O22" s="347"/>
      <c r="P22" s="347"/>
      <c r="Q22" s="347"/>
      <c r="R22" s="347"/>
      <c r="S22" s="123">
        <f>SUM(N22/Y22*100)</f>
        <v>5</v>
      </c>
      <c r="T22" s="344">
        <f>Sheet2!M29</f>
        <v>16</v>
      </c>
      <c r="U22" s="345"/>
      <c r="V22" s="345"/>
      <c r="W22" s="345"/>
      <c r="Y22" s="108">
        <f t="shared" si="0"/>
        <v>60</v>
      </c>
      <c r="Z22" s="108">
        <f t="shared" si="1"/>
        <v>14</v>
      </c>
      <c r="AA22" s="108">
        <v>266</v>
      </c>
      <c r="AB22" s="108">
        <f t="shared" si="3"/>
        <v>44</v>
      </c>
    </row>
    <row r="23" spans="1:28" ht="31.5" customHeight="1">
      <c r="A23" s="346" t="s">
        <v>188</v>
      </c>
      <c r="B23" s="346"/>
      <c r="C23" s="346"/>
      <c r="D23" s="343"/>
      <c r="E23" s="343"/>
      <c r="F23" s="343"/>
      <c r="G23" s="343"/>
      <c r="H23" s="343"/>
      <c r="I23" s="343"/>
      <c r="J23" s="125"/>
      <c r="K23" s="340"/>
      <c r="L23" s="340"/>
      <c r="M23" s="126" t="s">
        <v>189</v>
      </c>
      <c r="N23" s="126"/>
      <c r="O23" s="126"/>
      <c r="P23" s="126"/>
      <c r="Q23" s="125"/>
      <c r="R23" s="125"/>
      <c r="S23" s="127"/>
      <c r="T23" s="343"/>
      <c r="U23" s="343"/>
      <c r="V23" s="343"/>
      <c r="W23" s="343"/>
      <c r="Y23" s="108">
        <f t="shared" si="0"/>
        <v>0</v>
      </c>
      <c r="Z23" s="108">
        <f t="shared" si="1"/>
        <v>0</v>
      </c>
      <c r="AA23" s="108">
        <v>267</v>
      </c>
      <c r="AB23" s="108">
        <f t="shared" si="3"/>
        <v>0</v>
      </c>
    </row>
    <row r="24" spans="1:28" ht="21.75" customHeight="1">
      <c r="A24" s="110" t="s">
        <v>190</v>
      </c>
      <c r="B24" s="110"/>
      <c r="C24" s="110"/>
      <c r="D24" s="128"/>
      <c r="E24" s="128"/>
      <c r="F24" s="128"/>
      <c r="G24" s="341"/>
      <c r="H24" s="341"/>
      <c r="I24" s="341"/>
      <c r="J24" s="128"/>
      <c r="K24" s="340"/>
      <c r="L24" s="340"/>
      <c r="M24" s="342" t="s">
        <v>191</v>
      </c>
      <c r="N24" s="342"/>
      <c r="O24" s="342"/>
      <c r="P24" s="342"/>
      <c r="Q24" s="343"/>
      <c r="R24" s="343"/>
      <c r="S24" s="127"/>
      <c r="T24" s="343"/>
      <c r="U24" s="343"/>
      <c r="V24" s="343"/>
      <c r="W24" s="343"/>
    </row>
    <row r="25" spans="1:28" ht="30" customHeight="1">
      <c r="A25" s="340"/>
      <c r="B25" s="340"/>
      <c r="C25" s="340"/>
      <c r="D25" s="340"/>
      <c r="E25" s="340"/>
      <c r="F25" s="340"/>
      <c r="G25" s="340"/>
      <c r="H25" s="340"/>
      <c r="I25" s="340"/>
      <c r="K25" s="340"/>
      <c r="L25" s="340"/>
      <c r="M25" s="129"/>
      <c r="N25" s="340"/>
      <c r="O25" s="340"/>
      <c r="P25" s="340"/>
      <c r="Q25" s="340"/>
      <c r="R25" s="340"/>
      <c r="S25" s="129"/>
      <c r="T25" s="340"/>
      <c r="U25" s="340"/>
      <c r="V25" s="340"/>
      <c r="W25" s="340"/>
    </row>
    <row r="26" spans="1:28" ht="30" customHeight="1">
      <c r="A26" s="340"/>
      <c r="B26" s="340"/>
      <c r="C26" s="340"/>
      <c r="D26" s="340"/>
      <c r="E26" s="340"/>
      <c r="F26" s="340"/>
      <c r="G26" s="340"/>
      <c r="H26" s="340"/>
      <c r="I26" s="340"/>
      <c r="K26" s="340"/>
      <c r="L26" s="340"/>
      <c r="M26" s="129"/>
      <c r="N26" s="340"/>
      <c r="O26" s="340"/>
      <c r="P26" s="340"/>
      <c r="Q26" s="340"/>
      <c r="R26" s="340"/>
      <c r="S26" s="129"/>
      <c r="T26" s="340"/>
      <c r="U26" s="340"/>
      <c r="V26" s="340"/>
      <c r="W26" s="340"/>
    </row>
    <row r="27" spans="1:28" ht="30" customHeight="1">
      <c r="A27" s="340"/>
      <c r="B27" s="340"/>
      <c r="C27" s="340"/>
      <c r="D27" s="340"/>
      <c r="E27" s="340"/>
      <c r="F27" s="340"/>
      <c r="G27" s="340"/>
      <c r="H27" s="340"/>
      <c r="I27" s="340"/>
      <c r="K27" s="340"/>
      <c r="L27" s="340"/>
      <c r="M27" s="129"/>
      <c r="N27" s="340"/>
      <c r="O27" s="340"/>
      <c r="P27" s="340"/>
      <c r="Q27" s="340"/>
      <c r="R27" s="340"/>
      <c r="S27" s="129"/>
      <c r="T27" s="340"/>
      <c r="U27" s="340"/>
      <c r="V27" s="340"/>
      <c r="W27" s="340"/>
    </row>
    <row r="28" spans="1:28" ht="30" customHeight="1">
      <c r="A28" s="340"/>
      <c r="B28" s="340"/>
      <c r="C28" s="340"/>
      <c r="D28" s="340"/>
      <c r="E28" s="340"/>
      <c r="F28" s="340"/>
      <c r="G28" s="340"/>
      <c r="H28" s="340"/>
      <c r="I28" s="340"/>
      <c r="K28" s="340"/>
      <c r="L28" s="340"/>
      <c r="M28" s="129"/>
      <c r="N28" s="340"/>
      <c r="O28" s="340"/>
      <c r="P28" s="340"/>
      <c r="Q28" s="340"/>
      <c r="R28" s="340"/>
      <c r="S28" s="129"/>
      <c r="T28" s="340"/>
      <c r="U28" s="340"/>
      <c r="V28" s="340"/>
      <c r="W28" s="340"/>
    </row>
    <row r="29" spans="1:28">
      <c r="A29" s="340"/>
      <c r="B29" s="340"/>
      <c r="C29" s="340"/>
      <c r="D29" s="340"/>
      <c r="E29" s="340"/>
      <c r="F29" s="340"/>
      <c r="G29" s="340"/>
      <c r="H29" s="340"/>
      <c r="I29" s="340"/>
      <c r="K29" s="340"/>
      <c r="L29" s="340"/>
      <c r="M29" s="129"/>
      <c r="N29" s="340"/>
      <c r="O29" s="340"/>
      <c r="P29" s="340"/>
      <c r="Q29" s="340"/>
      <c r="R29" s="340"/>
      <c r="S29" s="129"/>
      <c r="T29" s="340"/>
      <c r="U29" s="340"/>
      <c r="V29" s="340"/>
      <c r="W29" s="340"/>
    </row>
    <row r="30" spans="1:28">
      <c r="A30" s="340"/>
      <c r="B30" s="340"/>
      <c r="C30" s="340"/>
      <c r="D30" s="340"/>
      <c r="E30" s="340"/>
      <c r="F30" s="340"/>
      <c r="G30" s="340"/>
      <c r="H30" s="340"/>
      <c r="I30" s="340"/>
      <c r="K30" s="340"/>
      <c r="L30" s="340"/>
      <c r="M30" s="129"/>
      <c r="N30" s="340"/>
      <c r="O30" s="340"/>
      <c r="P30" s="340"/>
      <c r="Q30" s="340"/>
      <c r="R30" s="340"/>
      <c r="S30" s="129"/>
      <c r="T30" s="340"/>
      <c r="U30" s="340"/>
      <c r="V30" s="340"/>
      <c r="W30" s="340"/>
    </row>
    <row r="31" spans="1:28">
      <c r="A31" s="340"/>
      <c r="B31" s="340"/>
      <c r="C31" s="340"/>
      <c r="D31" s="340"/>
      <c r="E31" s="340"/>
      <c r="F31" s="340"/>
      <c r="G31" s="340"/>
      <c r="H31" s="340"/>
      <c r="I31" s="340"/>
      <c r="K31" s="340"/>
      <c r="L31" s="340"/>
      <c r="M31" s="129"/>
      <c r="N31" s="340"/>
      <c r="O31" s="340"/>
      <c r="P31" s="340"/>
      <c r="Q31" s="340"/>
      <c r="R31" s="340"/>
      <c r="S31" s="129"/>
      <c r="T31" s="340"/>
      <c r="U31" s="340"/>
      <c r="V31" s="340"/>
      <c r="W31" s="340"/>
    </row>
    <row r="32" spans="1:28">
      <c r="A32" s="340"/>
      <c r="B32" s="340"/>
      <c r="C32" s="340"/>
      <c r="D32" s="340"/>
      <c r="E32" s="340"/>
      <c r="F32" s="340"/>
      <c r="G32" s="340"/>
      <c r="H32" s="340"/>
      <c r="I32" s="340"/>
      <c r="K32" s="340"/>
      <c r="L32" s="340"/>
      <c r="M32" s="129"/>
      <c r="N32" s="340"/>
      <c r="O32" s="340"/>
      <c r="P32" s="340"/>
      <c r="Q32" s="340"/>
      <c r="R32" s="340"/>
      <c r="S32" s="129"/>
      <c r="T32" s="340"/>
      <c r="U32" s="340"/>
      <c r="V32" s="340"/>
      <c r="W32" s="340"/>
    </row>
    <row r="33" spans="1:23">
      <c r="A33" s="340"/>
      <c r="B33" s="340"/>
      <c r="C33" s="340"/>
      <c r="D33" s="340"/>
      <c r="E33" s="340"/>
      <c r="F33" s="340"/>
      <c r="G33" s="340"/>
      <c r="H33" s="340"/>
      <c r="I33" s="340"/>
      <c r="K33" s="340"/>
      <c r="L33" s="340"/>
      <c r="M33" s="129"/>
      <c r="N33" s="340"/>
      <c r="O33" s="340"/>
      <c r="P33" s="340"/>
      <c r="Q33" s="340"/>
      <c r="R33" s="340"/>
      <c r="S33" s="129"/>
      <c r="T33" s="340"/>
      <c r="U33" s="340"/>
      <c r="V33" s="340"/>
      <c r="W33" s="340"/>
    </row>
    <row r="34" spans="1:23">
      <c r="A34" s="340"/>
      <c r="B34" s="340"/>
      <c r="C34" s="340"/>
      <c r="D34" s="340"/>
      <c r="E34" s="340"/>
      <c r="F34" s="340"/>
      <c r="G34" s="340"/>
    </row>
  </sheetData>
  <mergeCells count="192">
    <mergeCell ref="U2:W2"/>
    <mergeCell ref="A6:C7"/>
    <mergeCell ref="D6:F7"/>
    <mergeCell ref="G6:I7"/>
    <mergeCell ref="J6:L6"/>
    <mergeCell ref="M6:M7"/>
    <mergeCell ref="N6:R6"/>
    <mergeCell ref="S6:S7"/>
    <mergeCell ref="T6:W7"/>
    <mergeCell ref="K7:L7"/>
    <mergeCell ref="T8:W8"/>
    <mergeCell ref="D9:F9"/>
    <mergeCell ref="G9:I9"/>
    <mergeCell ref="K9:L9"/>
    <mergeCell ref="N9:P9"/>
    <mergeCell ref="Q9:R9"/>
    <mergeCell ref="T9:W9"/>
    <mergeCell ref="N7:P7"/>
    <mergeCell ref="Q7:R7"/>
    <mergeCell ref="D8:F8"/>
    <mergeCell ref="G8:I8"/>
    <mergeCell ref="K8:L8"/>
    <mergeCell ref="N8:P8"/>
    <mergeCell ref="Q8:R8"/>
    <mergeCell ref="T10:W10"/>
    <mergeCell ref="D11:F11"/>
    <mergeCell ref="G11:I11"/>
    <mergeCell ref="K11:L11"/>
    <mergeCell ref="N11:P11"/>
    <mergeCell ref="Q11:R11"/>
    <mergeCell ref="T11:W11"/>
    <mergeCell ref="D10:F10"/>
    <mergeCell ref="G10:I10"/>
    <mergeCell ref="K10:L10"/>
    <mergeCell ref="N10:P10"/>
    <mergeCell ref="Q10:R10"/>
    <mergeCell ref="T12:W12"/>
    <mergeCell ref="D13:F13"/>
    <mergeCell ref="G13:I13"/>
    <mergeCell ref="K13:L13"/>
    <mergeCell ref="N13:P13"/>
    <mergeCell ref="Q13:R13"/>
    <mergeCell ref="T13:W13"/>
    <mergeCell ref="D12:F12"/>
    <mergeCell ref="G12:I12"/>
    <mergeCell ref="K12:L12"/>
    <mergeCell ref="N12:P12"/>
    <mergeCell ref="Q12:R12"/>
    <mergeCell ref="T14:W14"/>
    <mergeCell ref="D15:F15"/>
    <mergeCell ref="G15:I15"/>
    <mergeCell ref="K15:L15"/>
    <mergeCell ref="N15:P15"/>
    <mergeCell ref="Q15:R15"/>
    <mergeCell ref="T15:W15"/>
    <mergeCell ref="A15:C15"/>
    <mergeCell ref="D14:F14"/>
    <mergeCell ref="G14:I14"/>
    <mergeCell ref="K14:L14"/>
    <mergeCell ref="N14:P14"/>
    <mergeCell ref="Q14:R14"/>
    <mergeCell ref="T16:W16"/>
    <mergeCell ref="D17:F17"/>
    <mergeCell ref="G17:I17"/>
    <mergeCell ref="K17:L17"/>
    <mergeCell ref="N17:P17"/>
    <mergeCell ref="Q17:R17"/>
    <mergeCell ref="T17:W17"/>
    <mergeCell ref="A16:C16"/>
    <mergeCell ref="A17:C17"/>
    <mergeCell ref="D16:F16"/>
    <mergeCell ref="G16:I16"/>
    <mergeCell ref="K16:L16"/>
    <mergeCell ref="N16:P16"/>
    <mergeCell ref="Q16:R16"/>
    <mergeCell ref="T18:W18"/>
    <mergeCell ref="D19:F19"/>
    <mergeCell ref="G19:I19"/>
    <mergeCell ref="K19:L19"/>
    <mergeCell ref="N19:P19"/>
    <mergeCell ref="Q19:R19"/>
    <mergeCell ref="T19:W19"/>
    <mergeCell ref="A18:C18"/>
    <mergeCell ref="A19:C19"/>
    <mergeCell ref="D18:F18"/>
    <mergeCell ref="G18:I18"/>
    <mergeCell ref="K18:L18"/>
    <mergeCell ref="N18:P18"/>
    <mergeCell ref="Q18:R18"/>
    <mergeCell ref="T20:W20"/>
    <mergeCell ref="D21:F21"/>
    <mergeCell ref="G21:I21"/>
    <mergeCell ref="K21:L21"/>
    <mergeCell ref="N21:P21"/>
    <mergeCell ref="Q21:R21"/>
    <mergeCell ref="T21:W21"/>
    <mergeCell ref="A20:C20"/>
    <mergeCell ref="A21:C21"/>
    <mergeCell ref="D20:F20"/>
    <mergeCell ref="G20:I20"/>
    <mergeCell ref="K20:L20"/>
    <mergeCell ref="N20:P20"/>
    <mergeCell ref="Q20:R20"/>
    <mergeCell ref="T22:W22"/>
    <mergeCell ref="A23:C23"/>
    <mergeCell ref="D23:F23"/>
    <mergeCell ref="G23:I23"/>
    <mergeCell ref="K23:L23"/>
    <mergeCell ref="T23:W23"/>
    <mergeCell ref="A22:C22"/>
    <mergeCell ref="D22:F22"/>
    <mergeCell ref="G22:I22"/>
    <mergeCell ref="K22:L22"/>
    <mergeCell ref="N22:P22"/>
    <mergeCell ref="Q22:R22"/>
    <mergeCell ref="G24:I24"/>
    <mergeCell ref="K24:L24"/>
    <mergeCell ref="M24:P24"/>
    <mergeCell ref="Q24:R24"/>
    <mergeCell ref="T24:W24"/>
    <mergeCell ref="A25:C25"/>
    <mergeCell ref="D25:F25"/>
    <mergeCell ref="G25:I25"/>
    <mergeCell ref="K25:L25"/>
    <mergeCell ref="N25:P25"/>
    <mergeCell ref="Q25:R25"/>
    <mergeCell ref="T25:W25"/>
    <mergeCell ref="A26:C26"/>
    <mergeCell ref="D26:F26"/>
    <mergeCell ref="G26:I26"/>
    <mergeCell ref="K26:L26"/>
    <mergeCell ref="N26:P26"/>
    <mergeCell ref="Q26:R26"/>
    <mergeCell ref="T26:W26"/>
    <mergeCell ref="T27:W27"/>
    <mergeCell ref="A28:C28"/>
    <mergeCell ref="D28:F28"/>
    <mergeCell ref="G28:I28"/>
    <mergeCell ref="K28:L28"/>
    <mergeCell ref="N28:P28"/>
    <mergeCell ref="Q28:R28"/>
    <mergeCell ref="T28:W28"/>
    <mergeCell ref="A27:C27"/>
    <mergeCell ref="D27:F27"/>
    <mergeCell ref="G27:I27"/>
    <mergeCell ref="K27:L27"/>
    <mergeCell ref="N27:P27"/>
    <mergeCell ref="Q27:R27"/>
    <mergeCell ref="A31:C31"/>
    <mergeCell ref="D31:F31"/>
    <mergeCell ref="G31:I31"/>
    <mergeCell ref="K31:L31"/>
    <mergeCell ref="N31:P31"/>
    <mergeCell ref="Q31:R31"/>
    <mergeCell ref="T29:W29"/>
    <mergeCell ref="A30:C30"/>
    <mergeCell ref="D30:F30"/>
    <mergeCell ref="G30:I30"/>
    <mergeCell ref="K30:L30"/>
    <mergeCell ref="N30:P30"/>
    <mergeCell ref="Q30:R30"/>
    <mergeCell ref="T30:W30"/>
    <mergeCell ref="A29:C29"/>
    <mergeCell ref="D29:F29"/>
    <mergeCell ref="G29:I29"/>
    <mergeCell ref="K29:L29"/>
    <mergeCell ref="N29:P29"/>
    <mergeCell ref="Q29:R29"/>
    <mergeCell ref="T33:W33"/>
    <mergeCell ref="A34:C34"/>
    <mergeCell ref="D34:G34"/>
    <mergeCell ref="A8:C8"/>
    <mergeCell ref="A9:C9"/>
    <mergeCell ref="A10:C10"/>
    <mergeCell ref="A11:C11"/>
    <mergeCell ref="A12:C12"/>
    <mergeCell ref="A13:C13"/>
    <mergeCell ref="A14:C14"/>
    <mergeCell ref="A33:C33"/>
    <mergeCell ref="D33:F33"/>
    <mergeCell ref="G33:I33"/>
    <mergeCell ref="K33:L33"/>
    <mergeCell ref="N33:P33"/>
    <mergeCell ref="Q33:R33"/>
    <mergeCell ref="T31:W31"/>
    <mergeCell ref="A32:C32"/>
    <mergeCell ref="D32:F32"/>
    <mergeCell ref="G32:I32"/>
    <mergeCell ref="K32:L32"/>
    <mergeCell ref="N32:P32"/>
    <mergeCell ref="Q32:R32"/>
    <mergeCell ref="T32:W32"/>
  </mergeCells>
  <pageMargins left="0.7" right="0.7" top="0.25" bottom="0.25" header="0.3" footer="0.3"/>
  <pageSetup paperSize="9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abSelected="1" workbookViewId="0">
      <selection activeCell="H8" sqref="H8"/>
    </sheetView>
  </sheetViews>
  <sheetFormatPr defaultColWidth="9.140625" defaultRowHeight="15"/>
  <cols>
    <col min="1" max="1" width="17" style="97" customWidth="1"/>
    <col min="2" max="2" width="16.42578125" style="97" customWidth="1"/>
    <col min="3" max="3" width="13.140625" style="97" customWidth="1"/>
    <col min="4" max="4" width="11.28515625" style="97" customWidth="1"/>
    <col min="5" max="5" width="14.7109375" style="97" customWidth="1"/>
    <col min="6" max="6" width="14.85546875" style="97" customWidth="1"/>
    <col min="7" max="16384" width="9.140625" style="97"/>
  </cols>
  <sheetData>
    <row r="1" spans="1:6" ht="26.25">
      <c r="A1" s="370" t="s">
        <v>159</v>
      </c>
      <c r="B1" s="370"/>
      <c r="C1" s="370"/>
      <c r="D1" s="370"/>
      <c r="E1" s="370"/>
      <c r="F1" s="370"/>
    </row>
    <row r="2" spans="1:6" ht="21.95" customHeight="1">
      <c r="A2" s="98" t="s">
        <v>195</v>
      </c>
      <c r="B2" s="98" t="str">
        <f>Sheet1!I3</f>
        <v>33 Lateef Abad</v>
      </c>
      <c r="C2" s="98" t="s">
        <v>194</v>
      </c>
      <c r="D2" s="98" t="s">
        <v>213</v>
      </c>
      <c r="E2" s="98"/>
      <c r="F2" s="98"/>
    </row>
    <row r="3" spans="1:6" ht="21.95" customHeight="1">
      <c r="A3" s="98" t="s">
        <v>196</v>
      </c>
      <c r="B3" s="98"/>
      <c r="C3" s="99" t="s">
        <v>160</v>
      </c>
      <c r="D3" s="98" t="str">
        <f>Sheet1!O1</f>
        <v>February</v>
      </c>
      <c r="E3" s="99" t="s">
        <v>207</v>
      </c>
      <c r="F3" s="98"/>
    </row>
    <row r="4" spans="1:6" ht="21.95" customHeight="1"/>
    <row r="5" spans="1:6" ht="21.95" customHeight="1">
      <c r="A5" s="371"/>
      <c r="B5" s="371"/>
      <c r="C5" s="356" t="s">
        <v>161</v>
      </c>
      <c r="D5" s="356"/>
      <c r="E5" s="356" t="s">
        <v>162</v>
      </c>
      <c r="F5" s="356"/>
    </row>
    <row r="6" spans="1:6" ht="21.95" customHeight="1">
      <c r="A6" s="359" t="s">
        <v>197</v>
      </c>
      <c r="B6" s="360"/>
      <c r="C6" s="100" t="s">
        <v>25</v>
      </c>
      <c r="D6" s="101">
        <f>Sheet1!U11</f>
        <v>57</v>
      </c>
      <c r="E6" s="361">
        <f>SUM(D6-D7)*100/D6</f>
        <v>3.5087719298245612</v>
      </c>
      <c r="F6" s="362"/>
    </row>
    <row r="7" spans="1:6" ht="21.95" customHeight="1">
      <c r="A7" s="368" t="s">
        <v>25</v>
      </c>
      <c r="B7" s="369"/>
      <c r="C7" s="100" t="s">
        <v>198</v>
      </c>
      <c r="D7" s="101">
        <f>Sheet1!U25</f>
        <v>55</v>
      </c>
      <c r="E7" s="363"/>
      <c r="F7" s="364"/>
    </row>
    <row r="8" spans="1:6" ht="21.95" customHeight="1">
      <c r="A8" s="359" t="s">
        <v>163</v>
      </c>
      <c r="B8" s="360"/>
      <c r="C8" s="100" t="s">
        <v>164</v>
      </c>
      <c r="D8" s="101">
        <f>Sheet1!U16</f>
        <v>56</v>
      </c>
      <c r="E8" s="361">
        <f>SUM(D8-D9)*100/D8</f>
        <v>1.7857142857142858</v>
      </c>
      <c r="F8" s="362"/>
    </row>
    <row r="9" spans="1:6" ht="21.95" customHeight="1">
      <c r="A9" s="365" t="s">
        <v>164</v>
      </c>
      <c r="B9" s="366"/>
      <c r="C9" s="100" t="s">
        <v>165</v>
      </c>
      <c r="D9" s="101">
        <f>Sheet1!U18</f>
        <v>55</v>
      </c>
      <c r="E9" s="363"/>
      <c r="F9" s="364"/>
    </row>
    <row r="10" spans="1:6" ht="21.95" customHeight="1">
      <c r="A10" s="359" t="s">
        <v>199</v>
      </c>
      <c r="B10" s="360"/>
      <c r="C10" s="100" t="s">
        <v>198</v>
      </c>
      <c r="D10" s="101">
        <f>Sheet1!U27</f>
        <v>55</v>
      </c>
      <c r="E10" s="361">
        <f>SUM(D10-D11)*100/D10</f>
        <v>1.8181818181818181</v>
      </c>
      <c r="F10" s="362"/>
    </row>
    <row r="11" spans="1:6" ht="21.95" customHeight="1">
      <c r="A11" s="365" t="s">
        <v>198</v>
      </c>
      <c r="B11" s="366"/>
      <c r="C11" s="100" t="s">
        <v>200</v>
      </c>
      <c r="D11" s="101">
        <f>Sheet1!U28</f>
        <v>54</v>
      </c>
      <c r="E11" s="363"/>
      <c r="F11" s="364"/>
    </row>
    <row r="12" spans="1:6" ht="21.95" customHeight="1">
      <c r="A12" s="367"/>
      <c r="B12" s="367"/>
    </row>
    <row r="13" spans="1:6" ht="21.95" customHeight="1">
      <c r="A13" s="101" t="s">
        <v>166</v>
      </c>
      <c r="B13" s="356" t="s">
        <v>167</v>
      </c>
      <c r="C13" s="356"/>
      <c r="D13" s="356" t="s">
        <v>161</v>
      </c>
      <c r="E13" s="356"/>
      <c r="F13" s="102" t="s">
        <v>168</v>
      </c>
    </row>
    <row r="14" spans="1:6" ht="21.95" customHeight="1">
      <c r="A14" s="101" t="s">
        <v>25</v>
      </c>
      <c r="B14" s="357">
        <f>Sheet1!W7</f>
        <v>59</v>
      </c>
      <c r="C14" s="358"/>
      <c r="D14" s="357">
        <f>D6</f>
        <v>57</v>
      </c>
      <c r="E14" s="358"/>
      <c r="F14" s="103">
        <f>SUM(D14/B14)</f>
        <v>0.96610169491525422</v>
      </c>
    </row>
    <row r="15" spans="1:6" ht="21.95" customHeight="1">
      <c r="A15" s="101" t="s">
        <v>164</v>
      </c>
      <c r="B15" s="356">
        <f>Sheet1!X7</f>
        <v>56</v>
      </c>
      <c r="C15" s="356"/>
      <c r="D15" s="357">
        <f>D8</f>
        <v>56</v>
      </c>
      <c r="E15" s="358"/>
      <c r="F15" s="103">
        <f t="shared" ref="F15:F21" si="0">SUM(D15/B15)</f>
        <v>1</v>
      </c>
    </row>
    <row r="16" spans="1:6" ht="21.95" customHeight="1">
      <c r="A16" s="101" t="s">
        <v>169</v>
      </c>
      <c r="B16" s="356">
        <f>B15</f>
        <v>56</v>
      </c>
      <c r="C16" s="356"/>
      <c r="D16" s="356">
        <f>Sheet1!U17</f>
        <v>55</v>
      </c>
      <c r="E16" s="356"/>
      <c r="F16" s="103">
        <f t="shared" si="0"/>
        <v>0.9821428571428571</v>
      </c>
    </row>
    <row r="17" spans="1:6" ht="21.95" customHeight="1">
      <c r="A17" s="101" t="s">
        <v>165</v>
      </c>
      <c r="B17" s="356">
        <f t="shared" ref="B17:B19" si="1">B16</f>
        <v>56</v>
      </c>
      <c r="C17" s="356"/>
      <c r="D17" s="356">
        <f>D9</f>
        <v>55</v>
      </c>
      <c r="E17" s="356"/>
      <c r="F17" s="103">
        <f>SUM(D17/B17)</f>
        <v>0.9821428571428571</v>
      </c>
    </row>
    <row r="18" spans="1:6" ht="21.95" customHeight="1">
      <c r="A18" s="101" t="s">
        <v>198</v>
      </c>
      <c r="B18" s="356">
        <f t="shared" si="1"/>
        <v>56</v>
      </c>
      <c r="C18" s="356"/>
      <c r="D18" s="356">
        <f>D10</f>
        <v>55</v>
      </c>
      <c r="E18" s="356"/>
      <c r="F18" s="103">
        <f t="shared" si="0"/>
        <v>0.9821428571428571</v>
      </c>
    </row>
    <row r="19" spans="1:6" ht="21.95" customHeight="1">
      <c r="A19" s="101" t="s">
        <v>200</v>
      </c>
      <c r="B19" s="356">
        <f t="shared" si="1"/>
        <v>56</v>
      </c>
      <c r="C19" s="356"/>
      <c r="D19" s="356">
        <f>D11</f>
        <v>54</v>
      </c>
      <c r="E19" s="356"/>
      <c r="F19" s="103">
        <f t="shared" si="0"/>
        <v>0.9642857142857143</v>
      </c>
    </row>
    <row r="20" spans="1:6" ht="21.95" customHeight="1">
      <c r="A20" s="101" t="s">
        <v>201</v>
      </c>
      <c r="B20" s="356">
        <f>Sheet1!Y7</f>
        <v>60</v>
      </c>
      <c r="C20" s="356"/>
      <c r="D20" s="356">
        <f>Sheet2!Q7</f>
        <v>56</v>
      </c>
      <c r="E20" s="356"/>
      <c r="F20" s="103">
        <f t="shared" si="0"/>
        <v>0.93333333333333335</v>
      </c>
    </row>
    <row r="21" spans="1:6" ht="21.95" customHeight="1">
      <c r="A21" s="101" t="s">
        <v>202</v>
      </c>
      <c r="B21" s="356">
        <f>B20</f>
        <v>60</v>
      </c>
      <c r="C21" s="356"/>
      <c r="D21" s="356">
        <f>Sheet2!Q8</f>
        <v>55</v>
      </c>
      <c r="E21" s="356"/>
      <c r="F21" s="103">
        <f t="shared" si="0"/>
        <v>0.91666666666666663</v>
      </c>
    </row>
    <row r="22" spans="1:6" ht="21.95" customHeight="1"/>
    <row r="23" spans="1:6" ht="36" customHeight="1">
      <c r="A23" s="101" t="s">
        <v>170</v>
      </c>
      <c r="B23" s="104" t="s">
        <v>171</v>
      </c>
      <c r="C23" s="101" t="s">
        <v>172</v>
      </c>
      <c r="D23" s="101" t="s">
        <v>52</v>
      </c>
      <c r="E23" s="101" t="s">
        <v>155</v>
      </c>
      <c r="F23" s="104" t="s">
        <v>111</v>
      </c>
    </row>
    <row r="24" spans="1:6" ht="21.95" customHeight="1">
      <c r="A24" s="131" t="s">
        <v>78</v>
      </c>
      <c r="B24" s="79">
        <f>Sheet2!K15</f>
        <v>0</v>
      </c>
      <c r="C24" s="79">
        <f>Sheet2!L15</f>
        <v>0</v>
      </c>
      <c r="D24" s="101">
        <f>Sheet2!Q15</f>
        <v>0</v>
      </c>
      <c r="E24" s="101">
        <f>Sheet2!R15</f>
        <v>0</v>
      </c>
      <c r="F24" s="130">
        <f>Sheet2!M15</f>
        <v>0</v>
      </c>
    </row>
    <row r="25" spans="1:6" ht="21.95" customHeight="1">
      <c r="A25" s="131" t="s">
        <v>25</v>
      </c>
      <c r="B25" s="79">
        <f>Sheet2!K16</f>
        <v>20</v>
      </c>
      <c r="C25" s="79">
        <f>Sheet2!L16</f>
        <v>120</v>
      </c>
      <c r="D25" s="101">
        <f>Sheet2!Q16</f>
        <v>57</v>
      </c>
      <c r="E25" s="101">
        <f>Sheet2!R16</f>
        <v>23</v>
      </c>
      <c r="F25" s="130">
        <f>Sheet2!M16</f>
        <v>60</v>
      </c>
    </row>
    <row r="26" spans="1:6" ht="21.95" customHeight="1">
      <c r="A26" s="131" t="s">
        <v>79</v>
      </c>
      <c r="B26" s="79">
        <f>Sheet2!K17</f>
        <v>20</v>
      </c>
      <c r="C26" s="79">
        <f>Sheet2!L17</f>
        <v>300</v>
      </c>
      <c r="D26" s="101">
        <f>Sheet2!Q17</f>
        <v>223</v>
      </c>
      <c r="E26" s="101">
        <f>Sheet2!R17</f>
        <v>37</v>
      </c>
      <c r="F26" s="130">
        <f>Sheet2!M17</f>
        <v>60</v>
      </c>
    </row>
    <row r="27" spans="1:6" ht="21.95" customHeight="1">
      <c r="A27" s="131" t="s">
        <v>80</v>
      </c>
      <c r="B27" s="79">
        <f>Sheet2!K18</f>
        <v>39</v>
      </c>
      <c r="C27" s="79">
        <f>Sheet2!L18</f>
        <v>150</v>
      </c>
      <c r="D27" s="101">
        <f>Sheet2!Q18</f>
        <v>166</v>
      </c>
      <c r="E27" s="101">
        <f>Sheet2!R18</f>
        <v>0</v>
      </c>
      <c r="F27" s="130">
        <f>Sheet2!M18</f>
        <v>23</v>
      </c>
    </row>
    <row r="28" spans="1:6" ht="21.95" customHeight="1">
      <c r="A28" s="131" t="s">
        <v>81</v>
      </c>
      <c r="B28" s="79">
        <f>Sheet2!K19</f>
        <v>56</v>
      </c>
      <c r="C28" s="79">
        <f>Sheet2!L19</f>
        <v>160</v>
      </c>
      <c r="D28" s="101">
        <f>Sheet2!Q19</f>
        <v>166</v>
      </c>
      <c r="E28" s="101">
        <f>Sheet2!R19</f>
        <v>2</v>
      </c>
      <c r="F28" s="130">
        <f>Sheet2!M19</f>
        <v>48</v>
      </c>
    </row>
    <row r="29" spans="1:6" ht="21.95" customHeight="1">
      <c r="A29" s="131" t="s">
        <v>82</v>
      </c>
      <c r="B29" s="79">
        <f>Sheet2!K20</f>
        <v>34</v>
      </c>
      <c r="C29" s="79">
        <f>Sheet2!L20</f>
        <v>150</v>
      </c>
      <c r="D29" s="101">
        <f>Sheet2!Q20</f>
        <v>111</v>
      </c>
      <c r="E29" s="101">
        <f>Sheet2!R20</f>
        <v>0</v>
      </c>
      <c r="F29" s="130">
        <f>Sheet2!M20</f>
        <v>73</v>
      </c>
    </row>
    <row r="30" spans="1:6" ht="21.95" customHeight="1">
      <c r="A30" s="131" t="s">
        <v>83</v>
      </c>
      <c r="B30" s="79">
        <f>Sheet2!K21</f>
        <v>20</v>
      </c>
      <c r="C30" s="79">
        <f>Sheet2!L21</f>
        <v>130</v>
      </c>
      <c r="D30" s="101">
        <f>Sheet2!Q21</f>
        <v>110</v>
      </c>
      <c r="E30" s="101">
        <f>Sheet2!R21</f>
        <v>0</v>
      </c>
      <c r="F30" s="130">
        <f>Sheet2!M21</f>
        <v>40</v>
      </c>
    </row>
    <row r="31" spans="1:6" ht="21.95" customHeight="1">
      <c r="A31" s="131" t="s">
        <v>26</v>
      </c>
      <c r="B31" s="79">
        <f>Sheet2!K22</f>
        <v>15</v>
      </c>
      <c r="C31" s="79">
        <f>Sheet2!L22</f>
        <v>70</v>
      </c>
      <c r="D31" s="101">
        <f>Sheet2!Q22</f>
        <v>55</v>
      </c>
      <c r="E31" s="101">
        <f>Sheet2!R22</f>
        <v>0</v>
      </c>
      <c r="F31" s="130">
        <f>Sheet2!M22</f>
        <v>30</v>
      </c>
    </row>
    <row r="32" spans="1:6" ht="21.95" customHeight="1">
      <c r="A32" s="131" t="s">
        <v>84</v>
      </c>
      <c r="B32" s="79">
        <f>Sheet2!K23</f>
        <v>5</v>
      </c>
      <c r="C32" s="79">
        <f>Sheet2!L23</f>
        <v>150</v>
      </c>
      <c r="D32" s="101">
        <f>Sheet2!Q23</f>
        <v>109</v>
      </c>
      <c r="E32" s="101">
        <f>Sheet2!R23</f>
        <v>26</v>
      </c>
      <c r="F32" s="130">
        <f>Sheet2!M23</f>
        <v>20</v>
      </c>
    </row>
    <row r="33" spans="1:6" ht="21.95" customHeight="1">
      <c r="A33" s="131" t="s">
        <v>85</v>
      </c>
      <c r="B33" s="79">
        <f>Sheet2!K24</f>
        <v>20</v>
      </c>
      <c r="C33" s="79">
        <f>Sheet2!L24</f>
        <v>70</v>
      </c>
      <c r="D33" s="101">
        <f>Sheet2!Q24</f>
        <v>53</v>
      </c>
      <c r="E33" s="101">
        <f>Sheet2!R24</f>
        <v>2</v>
      </c>
      <c r="F33" s="130">
        <f>Sheet2!M24</f>
        <v>35</v>
      </c>
    </row>
    <row r="34" spans="1:6">
      <c r="A34" s="131" t="s">
        <v>86</v>
      </c>
      <c r="B34" s="79">
        <f>Sheet2!K25</f>
        <v>20</v>
      </c>
      <c r="C34" s="79">
        <f>Sheet2!L25</f>
        <v>140</v>
      </c>
      <c r="D34" s="101">
        <f>Sheet2!Q25</f>
        <v>126</v>
      </c>
      <c r="E34" s="101">
        <f>Sheet2!R25</f>
        <v>14</v>
      </c>
      <c r="F34" s="130">
        <f>Sheet2!M25</f>
        <v>20</v>
      </c>
    </row>
  </sheetData>
  <mergeCells count="32">
    <mergeCell ref="A6:B6"/>
    <mergeCell ref="E6:F7"/>
    <mergeCell ref="A7:B7"/>
    <mergeCell ref="A1:F1"/>
    <mergeCell ref="A5:B5"/>
    <mergeCell ref="C5:D5"/>
    <mergeCell ref="E5:F5"/>
    <mergeCell ref="B15:C15"/>
    <mergeCell ref="D15:E15"/>
    <mergeCell ref="A8:B8"/>
    <mergeCell ref="E8:F9"/>
    <mergeCell ref="A9:B9"/>
    <mergeCell ref="A10:B10"/>
    <mergeCell ref="E10:F11"/>
    <mergeCell ref="A11:B11"/>
    <mergeCell ref="A12:B12"/>
    <mergeCell ref="B13:C13"/>
    <mergeCell ref="D13:E13"/>
    <mergeCell ref="B14:C14"/>
    <mergeCell ref="D14:E14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</mergeCells>
  <pageMargins left="0.7" right="0.7" top="0.7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18"/>
  <sheetViews>
    <sheetView topLeftCell="I26" workbookViewId="0">
      <selection activeCell="Z37" sqref="Z37"/>
    </sheetView>
  </sheetViews>
  <sheetFormatPr defaultRowHeight="15.75"/>
  <cols>
    <col min="1" max="1" width="11.28515625" style="155" customWidth="1"/>
    <col min="2" max="2" width="5.28515625" style="153" customWidth="1"/>
    <col min="3" max="27" width="5.7109375" customWidth="1"/>
    <col min="28" max="29" width="5.7109375" style="49" customWidth="1"/>
    <col min="30" max="38" width="5.7109375" customWidth="1"/>
  </cols>
  <sheetData>
    <row r="1" spans="1:38" ht="31.5">
      <c r="A1" s="395" t="s">
        <v>238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7" t="s">
        <v>239</v>
      </c>
      <c r="AJ1" s="397"/>
      <c r="AK1" s="397"/>
      <c r="AL1" s="398"/>
    </row>
    <row r="2" spans="1:38" ht="35.25" customHeight="1">
      <c r="A2" s="399" t="s">
        <v>240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1"/>
    </row>
    <row r="3" spans="1:38" s="176" customFormat="1" ht="17.25" customHeight="1">
      <c r="A3" s="173" t="s">
        <v>160</v>
      </c>
      <c r="B3" s="372" t="str">
        <f>Sheet1!O1</f>
        <v>February</v>
      </c>
      <c r="C3" s="372"/>
      <c r="D3" s="372"/>
      <c r="E3" s="372"/>
      <c r="F3" s="174" t="s">
        <v>241</v>
      </c>
      <c r="G3" s="372">
        <f>Sheet1!R1</f>
        <v>2026</v>
      </c>
      <c r="H3" s="372"/>
      <c r="I3" s="372"/>
      <c r="J3" s="372"/>
      <c r="K3" s="372"/>
      <c r="L3" s="372"/>
      <c r="M3" s="372"/>
      <c r="N3" s="372" t="s">
        <v>9</v>
      </c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174"/>
      <c r="AA3" s="378" t="s">
        <v>116</v>
      </c>
      <c r="AB3" s="378"/>
      <c r="AC3" s="372" t="s">
        <v>250</v>
      </c>
      <c r="AD3" s="372"/>
      <c r="AE3" s="372"/>
      <c r="AF3" s="174"/>
      <c r="AG3" s="174" t="s">
        <v>251</v>
      </c>
      <c r="AH3" s="174">
        <v>25</v>
      </c>
      <c r="AI3" s="174" t="s">
        <v>252</v>
      </c>
      <c r="AJ3" s="174">
        <f>SUM(AL3-AH3)</f>
        <v>34</v>
      </c>
      <c r="AK3" s="174" t="s">
        <v>253</v>
      </c>
      <c r="AL3" s="175">
        <f>SUM(Sheet1!W7)</f>
        <v>59</v>
      </c>
    </row>
    <row r="4" spans="1:38" s="176" customFormat="1" ht="17.25" customHeight="1">
      <c r="A4" s="173" t="s">
        <v>3</v>
      </c>
      <c r="B4" s="383" t="s">
        <v>118</v>
      </c>
      <c r="C4" s="372"/>
      <c r="D4" s="372"/>
      <c r="E4" s="372"/>
      <c r="F4" s="372" t="s">
        <v>244</v>
      </c>
      <c r="G4" s="372"/>
      <c r="H4" s="372"/>
      <c r="I4" s="372"/>
      <c r="J4" s="383" t="s">
        <v>119</v>
      </c>
      <c r="K4" s="372"/>
      <c r="L4" s="372"/>
      <c r="M4" s="372"/>
      <c r="N4" s="372" t="s">
        <v>242</v>
      </c>
      <c r="O4" s="372"/>
      <c r="P4" s="372"/>
      <c r="Q4" s="372">
        <v>0</v>
      </c>
      <c r="R4" s="372"/>
      <c r="S4" s="372"/>
      <c r="T4" s="372" t="s">
        <v>243</v>
      </c>
      <c r="U4" s="372"/>
      <c r="V4" s="372"/>
      <c r="W4" s="372">
        <v>0</v>
      </c>
      <c r="X4" s="372"/>
      <c r="Y4" s="372"/>
      <c r="Z4" s="174"/>
      <c r="AA4" s="378"/>
      <c r="AB4" s="378"/>
      <c r="AC4" s="372" t="s">
        <v>254</v>
      </c>
      <c r="AD4" s="372"/>
      <c r="AE4" s="372"/>
      <c r="AF4" s="372"/>
      <c r="AG4" s="372"/>
      <c r="AH4" s="372"/>
      <c r="AI4" s="372">
        <f>SUM(Sheet1!Y7)</f>
        <v>60</v>
      </c>
      <c r="AJ4" s="372"/>
      <c r="AK4" s="372"/>
      <c r="AL4" s="373"/>
    </row>
    <row r="5" spans="1:38" s="176" customFormat="1" ht="17.25" customHeight="1">
      <c r="A5" s="173" t="s">
        <v>245</v>
      </c>
      <c r="B5" s="372" t="str">
        <f>Sheet1!I3</f>
        <v>33 Lateef Abad</v>
      </c>
      <c r="C5" s="372"/>
      <c r="D5" s="372"/>
      <c r="E5" s="372"/>
      <c r="F5" s="372" t="s">
        <v>246</v>
      </c>
      <c r="G5" s="372"/>
      <c r="H5" s="372"/>
      <c r="I5" s="372"/>
      <c r="J5" s="372" t="str">
        <f>Sheet1!O3</f>
        <v>CMC Lakar Mandi</v>
      </c>
      <c r="K5" s="372"/>
      <c r="L5" s="372"/>
      <c r="M5" s="372"/>
      <c r="N5" s="372" t="s">
        <v>247</v>
      </c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174"/>
      <c r="AA5" s="372" t="s">
        <v>255</v>
      </c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3"/>
    </row>
    <row r="6" spans="1:38" s="176" customFormat="1" ht="17.25" customHeight="1">
      <c r="A6" s="382" t="s">
        <v>10</v>
      </c>
      <c r="B6" s="381"/>
      <c r="C6" s="381"/>
      <c r="D6" s="381"/>
      <c r="E6" s="381"/>
      <c r="F6" s="381"/>
      <c r="G6" s="381"/>
      <c r="H6" s="381" t="s">
        <v>13</v>
      </c>
      <c r="I6" s="381"/>
      <c r="J6" s="381"/>
      <c r="K6" s="381"/>
      <c r="L6" s="381"/>
      <c r="M6" s="381"/>
      <c r="N6" s="381"/>
      <c r="O6" s="381" t="s">
        <v>313</v>
      </c>
      <c r="P6" s="381"/>
      <c r="Q6" s="381"/>
      <c r="R6" s="381"/>
      <c r="S6" s="381"/>
      <c r="T6" s="381"/>
      <c r="U6" s="381"/>
      <c r="V6" s="381" t="s">
        <v>14</v>
      </c>
      <c r="W6" s="381"/>
      <c r="X6" s="381"/>
      <c r="Y6" s="381"/>
      <c r="Z6" s="381"/>
      <c r="AA6" s="381"/>
      <c r="AB6" s="381"/>
      <c r="AC6" s="379" t="s">
        <v>256</v>
      </c>
      <c r="AD6" s="379"/>
      <c r="AE6" s="379"/>
      <c r="AF6" s="379"/>
      <c r="AG6" s="379"/>
      <c r="AH6" s="379"/>
      <c r="AI6" s="372"/>
      <c r="AJ6" s="372"/>
      <c r="AK6" s="372"/>
      <c r="AL6" s="373"/>
    </row>
    <row r="7" spans="1:38" s="176" customFormat="1" ht="17.25" customHeight="1" thickBot="1">
      <c r="A7" s="177" t="s">
        <v>248</v>
      </c>
      <c r="B7" s="178">
        <f>Sheet1!C5</f>
        <v>0</v>
      </c>
      <c r="C7" s="374" t="s">
        <v>249</v>
      </c>
      <c r="D7" s="374"/>
      <c r="E7" s="374"/>
      <c r="F7" s="374">
        <v>0</v>
      </c>
      <c r="G7" s="374"/>
      <c r="H7" s="179" t="s">
        <v>248</v>
      </c>
      <c r="I7" s="178"/>
      <c r="J7" s="374" t="s">
        <v>249</v>
      </c>
      <c r="K7" s="374"/>
      <c r="L7" s="374"/>
      <c r="M7" s="374"/>
      <c r="N7" s="374"/>
      <c r="O7" s="179" t="s">
        <v>248</v>
      </c>
      <c r="P7" s="178"/>
      <c r="Q7" s="374" t="s">
        <v>249</v>
      </c>
      <c r="R7" s="374"/>
      <c r="S7" s="374"/>
      <c r="T7" s="374"/>
      <c r="U7" s="374"/>
      <c r="V7" s="179" t="s">
        <v>248</v>
      </c>
      <c r="W7" s="178"/>
      <c r="X7" s="374" t="s">
        <v>249</v>
      </c>
      <c r="Y7" s="374"/>
      <c r="Z7" s="374"/>
      <c r="AA7" s="374"/>
      <c r="AB7" s="374"/>
      <c r="AC7" s="380"/>
      <c r="AD7" s="380"/>
      <c r="AE7" s="380"/>
      <c r="AF7" s="380"/>
      <c r="AG7" s="380"/>
      <c r="AH7" s="380"/>
      <c r="AI7" s="374"/>
      <c r="AJ7" s="374"/>
      <c r="AK7" s="374"/>
      <c r="AL7" s="375"/>
    </row>
    <row r="8" spans="1:38" ht="16.5" customHeight="1">
      <c r="A8" s="414" t="s">
        <v>16</v>
      </c>
      <c r="B8" s="171"/>
      <c r="C8" s="402" t="s">
        <v>219</v>
      </c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4"/>
      <c r="O8" s="402" t="s">
        <v>232</v>
      </c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4"/>
      <c r="AA8" s="402" t="s">
        <v>231</v>
      </c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4"/>
    </row>
    <row r="9" spans="1:38" s="21" customFormat="1" ht="16.5" customHeight="1">
      <c r="A9" s="414"/>
      <c r="B9" s="154"/>
      <c r="C9" s="405" t="s">
        <v>220</v>
      </c>
      <c r="D9" s="406"/>
      <c r="E9" s="406"/>
      <c r="F9" s="406"/>
      <c r="G9" s="406" t="s">
        <v>225</v>
      </c>
      <c r="H9" s="406"/>
      <c r="I9" s="406" t="s">
        <v>226</v>
      </c>
      <c r="J9" s="406"/>
      <c r="K9" s="406" t="s">
        <v>227</v>
      </c>
      <c r="L9" s="406"/>
      <c r="M9" s="407" t="s">
        <v>229</v>
      </c>
      <c r="N9" s="409" t="s">
        <v>230</v>
      </c>
      <c r="O9" s="405" t="s">
        <v>220</v>
      </c>
      <c r="P9" s="406"/>
      <c r="Q9" s="406"/>
      <c r="R9" s="406"/>
      <c r="S9" s="406" t="s">
        <v>225</v>
      </c>
      <c r="T9" s="406"/>
      <c r="U9" s="406" t="s">
        <v>226</v>
      </c>
      <c r="V9" s="406"/>
      <c r="W9" s="406" t="s">
        <v>227</v>
      </c>
      <c r="X9" s="406"/>
      <c r="Y9" s="407" t="s">
        <v>229</v>
      </c>
      <c r="Z9" s="409" t="s">
        <v>230</v>
      </c>
      <c r="AA9" s="405" t="s">
        <v>220</v>
      </c>
      <c r="AB9" s="406"/>
      <c r="AC9" s="406"/>
      <c r="AD9" s="406"/>
      <c r="AE9" s="406" t="s">
        <v>225</v>
      </c>
      <c r="AF9" s="406"/>
      <c r="AG9" s="406" t="s">
        <v>226</v>
      </c>
      <c r="AH9" s="406"/>
      <c r="AI9" s="406" t="s">
        <v>227</v>
      </c>
      <c r="AJ9" s="406"/>
      <c r="AK9" s="407" t="s">
        <v>229</v>
      </c>
      <c r="AL9" s="409" t="s">
        <v>230</v>
      </c>
    </row>
    <row r="10" spans="1:38" s="21" customFormat="1" ht="16.5" customHeight="1">
      <c r="A10" s="414"/>
      <c r="B10" s="154"/>
      <c r="C10" s="405" t="s">
        <v>221</v>
      </c>
      <c r="D10" s="406"/>
      <c r="E10" s="406" t="s">
        <v>222</v>
      </c>
      <c r="F10" s="406"/>
      <c r="G10" s="406"/>
      <c r="H10" s="406"/>
      <c r="I10" s="406"/>
      <c r="J10" s="406"/>
      <c r="K10" s="406" t="s">
        <v>228</v>
      </c>
      <c r="L10" s="406"/>
      <c r="M10" s="407"/>
      <c r="N10" s="409"/>
      <c r="O10" s="405" t="s">
        <v>221</v>
      </c>
      <c r="P10" s="406"/>
      <c r="Q10" s="406" t="s">
        <v>222</v>
      </c>
      <c r="R10" s="406"/>
      <c r="S10" s="406"/>
      <c r="T10" s="406"/>
      <c r="U10" s="406"/>
      <c r="V10" s="406"/>
      <c r="W10" s="406" t="s">
        <v>228</v>
      </c>
      <c r="X10" s="406"/>
      <c r="Y10" s="407"/>
      <c r="Z10" s="409"/>
      <c r="AA10" s="405" t="s">
        <v>221</v>
      </c>
      <c r="AB10" s="406"/>
      <c r="AC10" s="406" t="s">
        <v>222</v>
      </c>
      <c r="AD10" s="406"/>
      <c r="AE10" s="406"/>
      <c r="AF10" s="406"/>
      <c r="AG10" s="406"/>
      <c r="AH10" s="406"/>
      <c r="AI10" s="406" t="s">
        <v>228</v>
      </c>
      <c r="AJ10" s="406"/>
      <c r="AK10" s="407"/>
      <c r="AL10" s="409"/>
    </row>
    <row r="11" spans="1:38" s="21" customFormat="1" ht="15.75" customHeight="1" thickBot="1">
      <c r="A11" s="414"/>
      <c r="B11" s="154"/>
      <c r="C11" s="192" t="s">
        <v>223</v>
      </c>
      <c r="D11" s="193" t="s">
        <v>224</v>
      </c>
      <c r="E11" s="193" t="s">
        <v>223</v>
      </c>
      <c r="F11" s="193" t="s">
        <v>224</v>
      </c>
      <c r="G11" s="193" t="s">
        <v>223</v>
      </c>
      <c r="H11" s="193" t="s">
        <v>224</v>
      </c>
      <c r="I11" s="193" t="s">
        <v>223</v>
      </c>
      <c r="J11" s="193" t="s">
        <v>224</v>
      </c>
      <c r="K11" s="193" t="s">
        <v>223</v>
      </c>
      <c r="L11" s="193" t="s">
        <v>224</v>
      </c>
      <c r="M11" s="408"/>
      <c r="N11" s="410"/>
      <c r="O11" s="192" t="s">
        <v>223</v>
      </c>
      <c r="P11" s="193" t="s">
        <v>224</v>
      </c>
      <c r="Q11" s="193" t="s">
        <v>223</v>
      </c>
      <c r="R11" s="193" t="s">
        <v>224</v>
      </c>
      <c r="S11" s="193" t="s">
        <v>223</v>
      </c>
      <c r="T11" s="193" t="s">
        <v>224</v>
      </c>
      <c r="U11" s="193" t="s">
        <v>223</v>
      </c>
      <c r="V11" s="193" t="s">
        <v>224</v>
      </c>
      <c r="W11" s="193" t="s">
        <v>223</v>
      </c>
      <c r="X11" s="193" t="s">
        <v>224</v>
      </c>
      <c r="Y11" s="408"/>
      <c r="Z11" s="410"/>
      <c r="AA11" s="192" t="s">
        <v>223</v>
      </c>
      <c r="AB11" s="193" t="s">
        <v>224</v>
      </c>
      <c r="AC11" s="193" t="s">
        <v>223</v>
      </c>
      <c r="AD11" s="193" t="s">
        <v>224</v>
      </c>
      <c r="AE11" s="193" t="s">
        <v>223</v>
      </c>
      <c r="AF11" s="193" t="s">
        <v>224</v>
      </c>
      <c r="AG11" s="193" t="s">
        <v>223</v>
      </c>
      <c r="AH11" s="193" t="s">
        <v>224</v>
      </c>
      <c r="AI11" s="193" t="s">
        <v>223</v>
      </c>
      <c r="AJ11" s="193" t="s">
        <v>224</v>
      </c>
      <c r="AK11" s="408"/>
      <c r="AL11" s="410"/>
    </row>
    <row r="12" spans="1:38" s="18" customFormat="1" ht="28.5" customHeight="1">
      <c r="A12" s="185" t="s">
        <v>25</v>
      </c>
      <c r="B12" s="188">
        <v>1</v>
      </c>
      <c r="C12" s="209">
        <f>SUM(Sheet1!B11-'Sheet1 (2)'!E12)</f>
        <v>0</v>
      </c>
      <c r="D12" s="210">
        <f>SUM(Sheet1!C11-'Sheet1 (2)'!F12)</f>
        <v>0</v>
      </c>
      <c r="E12" s="210">
        <v>0</v>
      </c>
      <c r="F12" s="210">
        <v>0</v>
      </c>
      <c r="G12" s="210">
        <f>SUM(Sheet1!H11)</f>
        <v>27</v>
      </c>
      <c r="H12" s="210">
        <f>SUM(Sheet1!I11)</f>
        <v>30</v>
      </c>
      <c r="I12" s="211"/>
      <c r="J12" s="211"/>
      <c r="K12" s="211"/>
      <c r="L12" s="211"/>
      <c r="M12" s="210">
        <f>SUM(Sheet2!C9)</f>
        <v>0</v>
      </c>
      <c r="N12" s="212">
        <f>SUM(M12)</f>
        <v>0</v>
      </c>
      <c r="O12" s="213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6"/>
    </row>
    <row r="13" spans="1:38" s="18" customFormat="1" ht="28.5" customHeight="1" thickBot="1">
      <c r="A13" s="186" t="s">
        <v>214</v>
      </c>
      <c r="B13" s="189">
        <v>1</v>
      </c>
      <c r="C13" s="214">
        <v>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215"/>
      <c r="J13" s="215"/>
      <c r="K13" s="215"/>
      <c r="L13" s="215"/>
      <c r="M13" s="143">
        <v>0</v>
      </c>
      <c r="N13" s="216">
        <v>0</v>
      </c>
      <c r="O13" s="217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8"/>
    </row>
    <row r="14" spans="1:38" s="18" customFormat="1" ht="28.5" customHeight="1">
      <c r="A14" s="411" t="s">
        <v>79</v>
      </c>
      <c r="B14" s="206">
        <v>0</v>
      </c>
      <c r="C14" s="218">
        <f>SUM(Sheet1!B12)-E14</f>
        <v>0</v>
      </c>
      <c r="D14" s="219">
        <f>SUM(Sheet1!C12)-F14</f>
        <v>0</v>
      </c>
      <c r="E14" s="219">
        <v>0</v>
      </c>
      <c r="F14" s="219">
        <v>0</v>
      </c>
      <c r="G14" s="220">
        <f>SUM(Sheet1!H12)</f>
        <v>27</v>
      </c>
      <c r="H14" s="220">
        <f>SUM(Sheet1!I12)</f>
        <v>30</v>
      </c>
      <c r="I14" s="221">
        <v>0</v>
      </c>
      <c r="J14" s="221">
        <v>0</v>
      </c>
      <c r="K14" s="221">
        <v>0</v>
      </c>
      <c r="L14" s="221">
        <v>0</v>
      </c>
      <c r="M14" s="221">
        <f>SUM(Sheet2!C10)</f>
        <v>0</v>
      </c>
      <c r="N14" s="221">
        <v>0</v>
      </c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6"/>
    </row>
    <row r="15" spans="1:38" s="18" customFormat="1" ht="28.5" customHeight="1">
      <c r="A15" s="412"/>
      <c r="B15" s="207">
        <v>1</v>
      </c>
      <c r="C15" s="222">
        <f>SUM(Sheet1!B13)-E15</f>
        <v>0</v>
      </c>
      <c r="D15" s="81">
        <f>SUM(Sheet1!C13)-F15</f>
        <v>0</v>
      </c>
      <c r="E15" s="81">
        <v>0</v>
      </c>
      <c r="F15" s="81">
        <v>0</v>
      </c>
      <c r="G15" s="81">
        <f>SUM(Sheet1!H13)</f>
        <v>27</v>
      </c>
      <c r="H15" s="81">
        <f>SUM(Sheet1!I13)</f>
        <v>29</v>
      </c>
      <c r="I15" s="81">
        <v>0</v>
      </c>
      <c r="J15" s="81">
        <v>0</v>
      </c>
      <c r="K15" s="81">
        <v>0</v>
      </c>
      <c r="L15" s="81">
        <v>0</v>
      </c>
      <c r="M15" s="81">
        <f>SUM(Sheet2!C11)</f>
        <v>2</v>
      </c>
      <c r="N15" s="81">
        <f>SUM(M15)</f>
        <v>2</v>
      </c>
      <c r="O15" s="223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224"/>
      <c r="AA15" s="150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7"/>
    </row>
    <row r="16" spans="1:38" s="18" customFormat="1" ht="28.5" customHeight="1">
      <c r="A16" s="412"/>
      <c r="B16" s="207">
        <v>2</v>
      </c>
      <c r="C16" s="222">
        <f>SUM(Sheet1!B14)-E16</f>
        <v>0</v>
      </c>
      <c r="D16" s="81">
        <f>SUM(Sheet1!C14)-F16</f>
        <v>0</v>
      </c>
      <c r="E16" s="81">
        <v>0</v>
      </c>
      <c r="F16" s="81">
        <v>0</v>
      </c>
      <c r="G16" s="81">
        <f>SUM(Sheet1!H14)</f>
        <v>26</v>
      </c>
      <c r="H16" s="81">
        <f>SUM(Sheet1!I14)</f>
        <v>29</v>
      </c>
      <c r="I16" s="81">
        <v>0</v>
      </c>
      <c r="J16" s="81">
        <v>0</v>
      </c>
      <c r="K16" s="81">
        <v>0</v>
      </c>
      <c r="L16" s="81">
        <v>0</v>
      </c>
      <c r="M16" s="81">
        <f>SUM(Sheet2!C12)</f>
        <v>3</v>
      </c>
      <c r="N16" s="81">
        <f t="shared" ref="N16:N17" si="0">SUM(M16)</f>
        <v>3</v>
      </c>
      <c r="O16" s="223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224"/>
      <c r="AA16" s="150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7"/>
    </row>
    <row r="17" spans="1:38" s="18" customFormat="1" ht="28.5" customHeight="1">
      <c r="A17" s="412"/>
      <c r="B17" s="207">
        <v>3</v>
      </c>
      <c r="C17" s="222">
        <f>SUM(Sheet1!B15)-E17</f>
        <v>0</v>
      </c>
      <c r="D17" s="81">
        <f>SUM(Sheet1!C15)-F17</f>
        <v>0</v>
      </c>
      <c r="E17" s="81">
        <v>0</v>
      </c>
      <c r="F17" s="81">
        <v>0</v>
      </c>
      <c r="G17" s="81">
        <f>SUM(Sheet1!H15)</f>
        <v>27</v>
      </c>
      <c r="H17" s="81">
        <f>SUM(Sheet1!I15)</f>
        <v>28</v>
      </c>
      <c r="I17" s="81">
        <v>0</v>
      </c>
      <c r="J17" s="81">
        <v>0</v>
      </c>
      <c r="K17" s="81">
        <v>0</v>
      </c>
      <c r="L17" s="81">
        <v>0</v>
      </c>
      <c r="M17" s="81">
        <f>SUM(Sheet2!C13)</f>
        <v>3</v>
      </c>
      <c r="N17" s="81">
        <f t="shared" si="0"/>
        <v>3</v>
      </c>
      <c r="O17" s="223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224"/>
      <c r="AA17" s="150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7"/>
    </row>
    <row r="18" spans="1:38" s="18" customFormat="1" ht="28.5" customHeight="1" thickBot="1">
      <c r="A18" s="413"/>
      <c r="B18" s="208" t="s">
        <v>63</v>
      </c>
      <c r="C18" s="225">
        <f>SUM(C14:C17)</f>
        <v>0</v>
      </c>
      <c r="D18" s="143">
        <f t="shared" ref="D18:N18" si="1">SUM(D14:D17)</f>
        <v>0</v>
      </c>
      <c r="E18" s="143">
        <f t="shared" si="1"/>
        <v>0</v>
      </c>
      <c r="F18" s="143">
        <f t="shared" si="1"/>
        <v>0</v>
      </c>
      <c r="G18" s="143">
        <f t="shared" si="1"/>
        <v>107</v>
      </c>
      <c r="H18" s="143">
        <f t="shared" si="1"/>
        <v>116</v>
      </c>
      <c r="I18" s="143">
        <f t="shared" si="1"/>
        <v>0</v>
      </c>
      <c r="J18" s="143">
        <f t="shared" si="1"/>
        <v>0</v>
      </c>
      <c r="K18" s="143">
        <f t="shared" si="1"/>
        <v>0</v>
      </c>
      <c r="L18" s="143">
        <f t="shared" si="1"/>
        <v>0</v>
      </c>
      <c r="M18" s="143">
        <f t="shared" si="1"/>
        <v>8</v>
      </c>
      <c r="N18" s="216">
        <f t="shared" si="1"/>
        <v>8</v>
      </c>
      <c r="O18" s="214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216"/>
      <c r="AA18" s="151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52"/>
    </row>
    <row r="19" spans="1:38" s="18" customFormat="1" ht="28.5" customHeight="1">
      <c r="A19" s="411" t="s">
        <v>82</v>
      </c>
      <c r="B19" s="188">
        <v>1</v>
      </c>
      <c r="C19" s="209">
        <f>C15</f>
        <v>0</v>
      </c>
      <c r="D19" s="210">
        <f t="shared" ref="D19:N19" si="2">D15</f>
        <v>0</v>
      </c>
      <c r="E19" s="210">
        <f t="shared" si="2"/>
        <v>0</v>
      </c>
      <c r="F19" s="210">
        <f t="shared" si="2"/>
        <v>0</v>
      </c>
      <c r="G19" s="210">
        <f t="shared" si="2"/>
        <v>27</v>
      </c>
      <c r="H19" s="210">
        <f t="shared" si="2"/>
        <v>29</v>
      </c>
      <c r="I19" s="210">
        <f t="shared" si="2"/>
        <v>0</v>
      </c>
      <c r="J19" s="210">
        <f t="shared" si="2"/>
        <v>0</v>
      </c>
      <c r="K19" s="210">
        <f t="shared" si="2"/>
        <v>0</v>
      </c>
      <c r="L19" s="210">
        <f t="shared" si="2"/>
        <v>0</v>
      </c>
      <c r="M19" s="210">
        <f t="shared" si="2"/>
        <v>2</v>
      </c>
      <c r="N19" s="212">
        <f t="shared" si="2"/>
        <v>2</v>
      </c>
      <c r="O19" s="209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2"/>
      <c r="AA19" s="183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6"/>
    </row>
    <row r="20" spans="1:38" s="18" customFormat="1" ht="28.5" customHeight="1">
      <c r="A20" s="412"/>
      <c r="B20" s="190">
        <v>2</v>
      </c>
      <c r="C20" s="223">
        <f>C16</f>
        <v>0</v>
      </c>
      <c r="D20" s="81">
        <f t="shared" ref="D20:N20" si="3">D16</f>
        <v>0</v>
      </c>
      <c r="E20" s="81">
        <f t="shared" si="3"/>
        <v>0</v>
      </c>
      <c r="F20" s="81">
        <f t="shared" si="3"/>
        <v>0</v>
      </c>
      <c r="G20" s="81">
        <f t="shared" si="3"/>
        <v>26</v>
      </c>
      <c r="H20" s="81">
        <f t="shared" si="3"/>
        <v>29</v>
      </c>
      <c r="I20" s="81">
        <f t="shared" si="3"/>
        <v>0</v>
      </c>
      <c r="J20" s="81">
        <f t="shared" si="3"/>
        <v>0</v>
      </c>
      <c r="K20" s="81">
        <f t="shared" si="3"/>
        <v>0</v>
      </c>
      <c r="L20" s="81">
        <f t="shared" si="3"/>
        <v>0</v>
      </c>
      <c r="M20" s="81">
        <f t="shared" si="3"/>
        <v>3</v>
      </c>
      <c r="N20" s="224">
        <f t="shared" si="3"/>
        <v>3</v>
      </c>
      <c r="O20" s="223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24"/>
      <c r="AA20" s="164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61"/>
    </row>
    <row r="21" spans="1:38" s="18" customFormat="1" ht="28.5" customHeight="1" thickBot="1">
      <c r="A21" s="413"/>
      <c r="B21" s="189" t="s">
        <v>63</v>
      </c>
      <c r="C21" s="214">
        <f>SUM(C19:C20)</f>
        <v>0</v>
      </c>
      <c r="D21" s="143">
        <f t="shared" ref="D21:N21" si="4">SUM(D19:D20)</f>
        <v>0</v>
      </c>
      <c r="E21" s="143">
        <f t="shared" si="4"/>
        <v>0</v>
      </c>
      <c r="F21" s="143">
        <f t="shared" si="4"/>
        <v>0</v>
      </c>
      <c r="G21" s="143">
        <f t="shared" si="4"/>
        <v>53</v>
      </c>
      <c r="H21" s="143">
        <f t="shared" si="4"/>
        <v>58</v>
      </c>
      <c r="I21" s="143">
        <f t="shared" si="4"/>
        <v>0</v>
      </c>
      <c r="J21" s="143">
        <f t="shared" si="4"/>
        <v>0</v>
      </c>
      <c r="K21" s="143">
        <f t="shared" si="4"/>
        <v>0</v>
      </c>
      <c r="L21" s="143">
        <f t="shared" si="4"/>
        <v>0</v>
      </c>
      <c r="M21" s="143">
        <f t="shared" si="4"/>
        <v>5</v>
      </c>
      <c r="N21" s="216">
        <f t="shared" si="4"/>
        <v>5</v>
      </c>
      <c r="O21" s="214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6"/>
      <c r="AA21" s="184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8"/>
    </row>
    <row r="22" spans="1:38" s="18" customFormat="1" ht="28.5" customHeight="1">
      <c r="A22" s="411" t="s">
        <v>215</v>
      </c>
      <c r="B22" s="188">
        <v>1</v>
      </c>
      <c r="C22" s="209">
        <f>C15</f>
        <v>0</v>
      </c>
      <c r="D22" s="210">
        <f t="shared" ref="D22:N22" si="5">D15</f>
        <v>0</v>
      </c>
      <c r="E22" s="210">
        <f t="shared" si="5"/>
        <v>0</v>
      </c>
      <c r="F22" s="210">
        <f t="shared" si="5"/>
        <v>0</v>
      </c>
      <c r="G22" s="210">
        <f t="shared" si="5"/>
        <v>27</v>
      </c>
      <c r="H22" s="210">
        <f t="shared" si="5"/>
        <v>29</v>
      </c>
      <c r="I22" s="210">
        <f t="shared" si="5"/>
        <v>0</v>
      </c>
      <c r="J22" s="210">
        <f t="shared" si="5"/>
        <v>0</v>
      </c>
      <c r="K22" s="210">
        <f t="shared" si="5"/>
        <v>0</v>
      </c>
      <c r="L22" s="210">
        <f t="shared" si="5"/>
        <v>0</v>
      </c>
      <c r="M22" s="210">
        <f t="shared" si="5"/>
        <v>2</v>
      </c>
      <c r="N22" s="212">
        <f t="shared" si="5"/>
        <v>2</v>
      </c>
      <c r="O22" s="209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2"/>
      <c r="AA22" s="183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6"/>
    </row>
    <row r="23" spans="1:38" s="18" customFormat="1" ht="28.5" customHeight="1">
      <c r="A23" s="412"/>
      <c r="B23" s="190">
        <v>2</v>
      </c>
      <c r="C23" s="223">
        <f t="shared" ref="C23:N24" si="6">C16</f>
        <v>0</v>
      </c>
      <c r="D23" s="81">
        <f t="shared" si="6"/>
        <v>0</v>
      </c>
      <c r="E23" s="81">
        <f t="shared" si="6"/>
        <v>0</v>
      </c>
      <c r="F23" s="81">
        <f t="shared" si="6"/>
        <v>0</v>
      </c>
      <c r="G23" s="81">
        <f t="shared" si="6"/>
        <v>26</v>
      </c>
      <c r="H23" s="81">
        <f t="shared" si="6"/>
        <v>29</v>
      </c>
      <c r="I23" s="81">
        <f t="shared" si="6"/>
        <v>0</v>
      </c>
      <c r="J23" s="81">
        <f t="shared" si="6"/>
        <v>0</v>
      </c>
      <c r="K23" s="81">
        <f t="shared" si="6"/>
        <v>0</v>
      </c>
      <c r="L23" s="81">
        <f t="shared" si="6"/>
        <v>0</v>
      </c>
      <c r="M23" s="81">
        <f t="shared" si="6"/>
        <v>3</v>
      </c>
      <c r="N23" s="224">
        <f t="shared" si="6"/>
        <v>3</v>
      </c>
      <c r="O23" s="223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224"/>
      <c r="AA23" s="164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61"/>
    </row>
    <row r="24" spans="1:38" s="18" customFormat="1" ht="28.5" customHeight="1">
      <c r="A24" s="412"/>
      <c r="B24" s="190">
        <v>3</v>
      </c>
      <c r="C24" s="223">
        <f t="shared" si="6"/>
        <v>0</v>
      </c>
      <c r="D24" s="81">
        <f t="shared" si="6"/>
        <v>0</v>
      </c>
      <c r="E24" s="81">
        <f t="shared" si="6"/>
        <v>0</v>
      </c>
      <c r="F24" s="81">
        <f t="shared" si="6"/>
        <v>0</v>
      </c>
      <c r="G24" s="81">
        <f t="shared" si="6"/>
        <v>27</v>
      </c>
      <c r="H24" s="81">
        <f t="shared" si="6"/>
        <v>28</v>
      </c>
      <c r="I24" s="81">
        <f t="shared" si="6"/>
        <v>0</v>
      </c>
      <c r="J24" s="81">
        <f t="shared" si="6"/>
        <v>0</v>
      </c>
      <c r="K24" s="81">
        <f t="shared" si="6"/>
        <v>0</v>
      </c>
      <c r="L24" s="81">
        <f t="shared" si="6"/>
        <v>0</v>
      </c>
      <c r="M24" s="81">
        <f t="shared" si="6"/>
        <v>3</v>
      </c>
      <c r="N24" s="224">
        <f t="shared" si="6"/>
        <v>3</v>
      </c>
      <c r="O24" s="223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224"/>
      <c r="AA24" s="164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61"/>
    </row>
    <row r="25" spans="1:38" s="18" customFormat="1" ht="28.5" customHeight="1" thickBot="1">
      <c r="A25" s="413"/>
      <c r="B25" s="189" t="s">
        <v>63</v>
      </c>
      <c r="C25" s="214">
        <f>SUM(C22:C24)</f>
        <v>0</v>
      </c>
      <c r="D25" s="143">
        <f t="shared" ref="D25:N25" si="7">SUM(D22:D24)</f>
        <v>0</v>
      </c>
      <c r="E25" s="143">
        <f t="shared" si="7"/>
        <v>0</v>
      </c>
      <c r="F25" s="143">
        <f t="shared" si="7"/>
        <v>0</v>
      </c>
      <c r="G25" s="143">
        <f t="shared" si="7"/>
        <v>80</v>
      </c>
      <c r="H25" s="143">
        <f t="shared" si="7"/>
        <v>86</v>
      </c>
      <c r="I25" s="143">
        <f t="shared" si="7"/>
        <v>0</v>
      </c>
      <c r="J25" s="143">
        <f t="shared" si="7"/>
        <v>0</v>
      </c>
      <c r="K25" s="143">
        <f t="shared" si="7"/>
        <v>0</v>
      </c>
      <c r="L25" s="143">
        <f t="shared" si="7"/>
        <v>0</v>
      </c>
      <c r="M25" s="143">
        <f t="shared" si="7"/>
        <v>8</v>
      </c>
      <c r="N25" s="216">
        <f t="shared" si="7"/>
        <v>8</v>
      </c>
      <c r="O25" s="214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216"/>
      <c r="AA25" s="184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8"/>
    </row>
    <row r="26" spans="1:38" s="18" customFormat="1" ht="28.5" customHeight="1">
      <c r="A26" s="411" t="s">
        <v>173</v>
      </c>
      <c r="B26" s="188">
        <v>1</v>
      </c>
      <c r="C26" s="209">
        <f>C15</f>
        <v>0</v>
      </c>
      <c r="D26" s="210">
        <f t="shared" ref="D26:N26" si="8">D15</f>
        <v>0</v>
      </c>
      <c r="E26" s="210">
        <f t="shared" si="8"/>
        <v>0</v>
      </c>
      <c r="F26" s="210">
        <f t="shared" si="8"/>
        <v>0</v>
      </c>
      <c r="G26" s="210">
        <f t="shared" si="8"/>
        <v>27</v>
      </c>
      <c r="H26" s="210">
        <f t="shared" si="8"/>
        <v>29</v>
      </c>
      <c r="I26" s="210">
        <f t="shared" si="8"/>
        <v>0</v>
      </c>
      <c r="J26" s="210">
        <f t="shared" si="8"/>
        <v>0</v>
      </c>
      <c r="K26" s="210">
        <f t="shared" si="8"/>
        <v>0</v>
      </c>
      <c r="L26" s="210">
        <f t="shared" si="8"/>
        <v>0</v>
      </c>
      <c r="M26" s="210">
        <f t="shared" si="8"/>
        <v>2</v>
      </c>
      <c r="N26" s="212">
        <f t="shared" si="8"/>
        <v>2</v>
      </c>
      <c r="O26" s="209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2"/>
      <c r="AA26" s="162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92"/>
    </row>
    <row r="27" spans="1:38" s="18" customFormat="1" ht="28.5" customHeight="1">
      <c r="A27" s="412"/>
      <c r="B27" s="190">
        <v>2</v>
      </c>
      <c r="C27" s="223">
        <f t="shared" ref="C27:N29" si="9">C16</f>
        <v>0</v>
      </c>
      <c r="D27" s="81">
        <f t="shared" si="9"/>
        <v>0</v>
      </c>
      <c r="E27" s="81">
        <f t="shared" si="9"/>
        <v>0</v>
      </c>
      <c r="F27" s="81">
        <f t="shared" si="9"/>
        <v>0</v>
      </c>
      <c r="G27" s="81">
        <f t="shared" si="9"/>
        <v>26</v>
      </c>
      <c r="H27" s="81">
        <f t="shared" si="9"/>
        <v>29</v>
      </c>
      <c r="I27" s="81">
        <f t="shared" si="9"/>
        <v>0</v>
      </c>
      <c r="J27" s="81">
        <f t="shared" si="9"/>
        <v>0</v>
      </c>
      <c r="K27" s="81">
        <f t="shared" si="9"/>
        <v>0</v>
      </c>
      <c r="L27" s="81">
        <f t="shared" si="9"/>
        <v>0</v>
      </c>
      <c r="M27" s="81">
        <f t="shared" si="9"/>
        <v>3</v>
      </c>
      <c r="N27" s="224">
        <f t="shared" si="9"/>
        <v>3</v>
      </c>
      <c r="O27" s="223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224"/>
      <c r="AA27" s="150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7"/>
    </row>
    <row r="28" spans="1:38" s="18" customFormat="1" ht="28.5" customHeight="1">
      <c r="A28" s="412"/>
      <c r="B28" s="190">
        <v>3</v>
      </c>
      <c r="C28" s="223">
        <f t="shared" si="9"/>
        <v>0</v>
      </c>
      <c r="D28" s="81">
        <f t="shared" si="9"/>
        <v>0</v>
      </c>
      <c r="E28" s="81">
        <f t="shared" si="9"/>
        <v>0</v>
      </c>
      <c r="F28" s="81">
        <f t="shared" si="9"/>
        <v>0</v>
      </c>
      <c r="G28" s="81">
        <f t="shared" si="9"/>
        <v>27</v>
      </c>
      <c r="H28" s="81">
        <f t="shared" si="9"/>
        <v>28</v>
      </c>
      <c r="I28" s="81">
        <f t="shared" si="9"/>
        <v>0</v>
      </c>
      <c r="J28" s="81">
        <f t="shared" si="9"/>
        <v>0</v>
      </c>
      <c r="K28" s="81">
        <f t="shared" si="9"/>
        <v>0</v>
      </c>
      <c r="L28" s="81">
        <f t="shared" si="9"/>
        <v>0</v>
      </c>
      <c r="M28" s="81">
        <f t="shared" si="9"/>
        <v>3</v>
      </c>
      <c r="N28" s="224">
        <f t="shared" si="9"/>
        <v>3</v>
      </c>
      <c r="O28" s="223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224"/>
      <c r="AA28" s="150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7"/>
    </row>
    <row r="29" spans="1:38" s="18" customFormat="1" ht="28.5" customHeight="1" thickBot="1">
      <c r="A29" s="413"/>
      <c r="B29" s="189" t="s">
        <v>63</v>
      </c>
      <c r="C29" s="214">
        <f t="shared" si="9"/>
        <v>0</v>
      </c>
      <c r="D29" s="143">
        <f t="shared" si="9"/>
        <v>0</v>
      </c>
      <c r="E29" s="143">
        <f t="shared" si="9"/>
        <v>0</v>
      </c>
      <c r="F29" s="143">
        <f t="shared" si="9"/>
        <v>0</v>
      </c>
      <c r="G29" s="143">
        <f t="shared" si="9"/>
        <v>107</v>
      </c>
      <c r="H29" s="143">
        <f t="shared" si="9"/>
        <v>116</v>
      </c>
      <c r="I29" s="143">
        <f t="shared" si="9"/>
        <v>0</v>
      </c>
      <c r="J29" s="143">
        <f t="shared" si="9"/>
        <v>0</v>
      </c>
      <c r="K29" s="143">
        <f t="shared" si="9"/>
        <v>0</v>
      </c>
      <c r="L29" s="143">
        <f t="shared" si="9"/>
        <v>0</v>
      </c>
      <c r="M29" s="143">
        <f t="shared" si="9"/>
        <v>8</v>
      </c>
      <c r="N29" s="216">
        <f t="shared" si="9"/>
        <v>8</v>
      </c>
      <c r="O29" s="214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216"/>
      <c r="AA29" s="151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52"/>
    </row>
    <row r="30" spans="1:38" s="18" customFormat="1" ht="28.5" customHeight="1">
      <c r="A30" s="411" t="s">
        <v>83</v>
      </c>
      <c r="B30" s="188">
        <v>1</v>
      </c>
      <c r="C30" s="209">
        <f>C19</f>
        <v>0</v>
      </c>
      <c r="D30" s="210">
        <f t="shared" ref="D30:N30" si="10">D19</f>
        <v>0</v>
      </c>
      <c r="E30" s="210">
        <f t="shared" si="10"/>
        <v>0</v>
      </c>
      <c r="F30" s="210">
        <f t="shared" si="10"/>
        <v>0</v>
      </c>
      <c r="G30" s="210">
        <f t="shared" si="10"/>
        <v>27</v>
      </c>
      <c r="H30" s="210">
        <f t="shared" si="10"/>
        <v>29</v>
      </c>
      <c r="I30" s="210">
        <f t="shared" si="10"/>
        <v>0</v>
      </c>
      <c r="J30" s="210">
        <f t="shared" si="10"/>
        <v>0</v>
      </c>
      <c r="K30" s="210">
        <f t="shared" si="10"/>
        <v>0</v>
      </c>
      <c r="L30" s="210">
        <f t="shared" si="10"/>
        <v>0</v>
      </c>
      <c r="M30" s="210">
        <f t="shared" si="10"/>
        <v>2</v>
      </c>
      <c r="N30" s="212">
        <f t="shared" si="10"/>
        <v>2</v>
      </c>
      <c r="O30" s="209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2"/>
      <c r="AA30" s="162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92"/>
    </row>
    <row r="31" spans="1:38" s="18" customFormat="1" ht="28.5" customHeight="1">
      <c r="A31" s="412"/>
      <c r="B31" s="190">
        <v>2</v>
      </c>
      <c r="C31" s="226">
        <f>SUM(Sheet1!B25)-E31</f>
        <v>0</v>
      </c>
      <c r="D31" s="81">
        <f>SUM(Sheet1!C25)-F31</f>
        <v>0</v>
      </c>
      <c r="E31" s="81">
        <v>0</v>
      </c>
      <c r="F31" s="81">
        <v>0</v>
      </c>
      <c r="G31" s="81">
        <f>SUM(Sheet1!H25)</f>
        <v>26</v>
      </c>
      <c r="H31" s="81">
        <f>SUM(Sheet1!I25)</f>
        <v>29</v>
      </c>
      <c r="I31" s="81">
        <v>0</v>
      </c>
      <c r="J31" s="81">
        <v>0</v>
      </c>
      <c r="K31" s="81">
        <v>0</v>
      </c>
      <c r="L31" s="81">
        <v>0</v>
      </c>
      <c r="M31" s="81">
        <f>SUM(Sheet2!C23)</f>
        <v>3</v>
      </c>
      <c r="N31" s="224">
        <f>SUM(M31)</f>
        <v>3</v>
      </c>
      <c r="O31" s="223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224"/>
      <c r="AA31" s="150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7"/>
    </row>
    <row r="32" spans="1:38" s="18" customFormat="1" ht="28.5" customHeight="1" thickBot="1">
      <c r="A32" s="413"/>
      <c r="B32" s="189" t="s">
        <v>63</v>
      </c>
      <c r="C32" s="214">
        <f>SUM(C30:C31)</f>
        <v>0</v>
      </c>
      <c r="D32" s="143">
        <f>SUM(D30:D31)</f>
        <v>0</v>
      </c>
      <c r="E32" s="143">
        <f t="shared" ref="E32:N32" si="11">SUM(E30:E31)</f>
        <v>0</v>
      </c>
      <c r="F32" s="143">
        <f t="shared" si="11"/>
        <v>0</v>
      </c>
      <c r="G32" s="143">
        <f t="shared" si="11"/>
        <v>53</v>
      </c>
      <c r="H32" s="143">
        <f t="shared" si="11"/>
        <v>58</v>
      </c>
      <c r="I32" s="143">
        <f t="shared" si="11"/>
        <v>0</v>
      </c>
      <c r="J32" s="143">
        <f t="shared" si="11"/>
        <v>0</v>
      </c>
      <c r="K32" s="143">
        <f t="shared" si="11"/>
        <v>0</v>
      </c>
      <c r="L32" s="143">
        <f t="shared" si="11"/>
        <v>0</v>
      </c>
      <c r="M32" s="143">
        <f t="shared" si="11"/>
        <v>5</v>
      </c>
      <c r="N32" s="143">
        <f t="shared" si="11"/>
        <v>5</v>
      </c>
      <c r="O32" s="214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216"/>
      <c r="AA32" s="151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52"/>
    </row>
    <row r="33" spans="1:38" s="18" customFormat="1" ht="28.5" customHeight="1" thickBot="1">
      <c r="A33" s="187" t="s">
        <v>26</v>
      </c>
      <c r="B33" s="191">
        <v>1</v>
      </c>
      <c r="C33" s="227">
        <f>C31</f>
        <v>0</v>
      </c>
      <c r="D33" s="228">
        <f t="shared" ref="D33:N33" si="12">D31</f>
        <v>0</v>
      </c>
      <c r="E33" s="228">
        <f t="shared" si="12"/>
        <v>0</v>
      </c>
      <c r="F33" s="228">
        <f t="shared" si="12"/>
        <v>0</v>
      </c>
      <c r="G33" s="228">
        <f t="shared" si="12"/>
        <v>26</v>
      </c>
      <c r="H33" s="228">
        <f t="shared" si="12"/>
        <v>29</v>
      </c>
      <c r="I33" s="228">
        <f t="shared" si="12"/>
        <v>0</v>
      </c>
      <c r="J33" s="228">
        <f t="shared" si="12"/>
        <v>0</v>
      </c>
      <c r="K33" s="228">
        <f t="shared" si="12"/>
        <v>0</v>
      </c>
      <c r="L33" s="228">
        <f t="shared" si="12"/>
        <v>0</v>
      </c>
      <c r="M33" s="228">
        <f t="shared" si="12"/>
        <v>3</v>
      </c>
      <c r="N33" s="229">
        <f t="shared" si="12"/>
        <v>3</v>
      </c>
      <c r="O33" s="227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9"/>
      <c r="AA33" s="163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60"/>
    </row>
    <row r="34" spans="1:38" s="18" customFormat="1" ht="28.5" customHeight="1">
      <c r="A34" s="411" t="s">
        <v>216</v>
      </c>
      <c r="B34" s="188">
        <v>1</v>
      </c>
      <c r="C34" s="209">
        <f>C33</f>
        <v>0</v>
      </c>
      <c r="D34" s="210">
        <f t="shared" ref="D34:N34" si="13">D33</f>
        <v>0</v>
      </c>
      <c r="E34" s="210">
        <f t="shared" si="13"/>
        <v>0</v>
      </c>
      <c r="F34" s="210">
        <f t="shared" si="13"/>
        <v>0</v>
      </c>
      <c r="G34" s="210">
        <f t="shared" si="13"/>
        <v>26</v>
      </c>
      <c r="H34" s="210">
        <f t="shared" si="13"/>
        <v>29</v>
      </c>
      <c r="I34" s="210">
        <f t="shared" si="13"/>
        <v>0</v>
      </c>
      <c r="J34" s="210">
        <f t="shared" si="13"/>
        <v>0</v>
      </c>
      <c r="K34" s="210">
        <f t="shared" si="13"/>
        <v>0</v>
      </c>
      <c r="L34" s="210">
        <f t="shared" si="13"/>
        <v>0</v>
      </c>
      <c r="M34" s="210">
        <f t="shared" si="13"/>
        <v>3</v>
      </c>
      <c r="N34" s="212">
        <f t="shared" si="13"/>
        <v>3</v>
      </c>
      <c r="O34" s="209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2"/>
      <c r="AA34" s="162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92"/>
    </row>
    <row r="35" spans="1:38" s="18" customFormat="1" ht="28.5" customHeight="1">
      <c r="A35" s="412"/>
      <c r="B35" s="190">
        <v>2</v>
      </c>
      <c r="C35" s="230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2"/>
      <c r="O35" s="233">
        <f>SUM(Sheet1!D28)-Q35</f>
        <v>0</v>
      </c>
      <c r="P35" s="233">
        <f>SUM(Sheet1!E28)-R35</f>
        <v>0</v>
      </c>
      <c r="Q35" s="234">
        <v>0</v>
      </c>
      <c r="R35" s="234">
        <v>0</v>
      </c>
      <c r="S35" s="234">
        <f>SUM(Sheet1!J28)</f>
        <v>25</v>
      </c>
      <c r="T35" s="234">
        <f>SUM(Sheet1!K28)</f>
        <v>29</v>
      </c>
      <c r="U35" s="234"/>
      <c r="V35" s="234"/>
      <c r="W35" s="234"/>
      <c r="X35" s="234"/>
      <c r="Y35" s="234">
        <f>SUM(Sheet2!C26)</f>
        <v>3</v>
      </c>
      <c r="Z35" s="235">
        <f>SUM(Y35)</f>
        <v>3</v>
      </c>
      <c r="AA35" s="180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2"/>
    </row>
    <row r="36" spans="1:38" s="18" customFormat="1" ht="28.5" customHeight="1" thickBot="1">
      <c r="A36" s="413"/>
      <c r="B36" s="189" t="s">
        <v>63</v>
      </c>
      <c r="C36" s="236">
        <f>C34</f>
        <v>0</v>
      </c>
      <c r="D36" s="236">
        <f t="shared" ref="D36:N36" si="14">D34</f>
        <v>0</v>
      </c>
      <c r="E36" s="236">
        <f t="shared" si="14"/>
        <v>0</v>
      </c>
      <c r="F36" s="236">
        <f t="shared" si="14"/>
        <v>0</v>
      </c>
      <c r="G36" s="236">
        <f t="shared" si="14"/>
        <v>26</v>
      </c>
      <c r="H36" s="236">
        <f t="shared" si="14"/>
        <v>29</v>
      </c>
      <c r="I36" s="236">
        <f t="shared" si="14"/>
        <v>0</v>
      </c>
      <c r="J36" s="236">
        <f t="shared" si="14"/>
        <v>0</v>
      </c>
      <c r="K36" s="236">
        <f t="shared" si="14"/>
        <v>0</v>
      </c>
      <c r="L36" s="236">
        <f t="shared" si="14"/>
        <v>0</v>
      </c>
      <c r="M36" s="236">
        <f>M34</f>
        <v>3</v>
      </c>
      <c r="N36" s="236">
        <f t="shared" si="14"/>
        <v>3</v>
      </c>
      <c r="O36" s="236">
        <f>O35</f>
        <v>0</v>
      </c>
      <c r="P36" s="236">
        <f t="shared" ref="P36:Z36" si="15">P35</f>
        <v>0</v>
      </c>
      <c r="Q36" s="236">
        <f t="shared" si="15"/>
        <v>0</v>
      </c>
      <c r="R36" s="236">
        <f t="shared" si="15"/>
        <v>0</v>
      </c>
      <c r="S36" s="236">
        <f t="shared" si="15"/>
        <v>25</v>
      </c>
      <c r="T36" s="236">
        <f t="shared" si="15"/>
        <v>29</v>
      </c>
      <c r="U36" s="236">
        <f t="shared" si="15"/>
        <v>0</v>
      </c>
      <c r="V36" s="236">
        <f t="shared" si="15"/>
        <v>0</v>
      </c>
      <c r="W36" s="236">
        <f t="shared" si="15"/>
        <v>0</v>
      </c>
      <c r="X36" s="236">
        <f t="shared" si="15"/>
        <v>0</v>
      </c>
      <c r="Y36" s="236">
        <f t="shared" si="15"/>
        <v>3</v>
      </c>
      <c r="Z36" s="236">
        <f t="shared" si="15"/>
        <v>3</v>
      </c>
      <c r="AA36" s="194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95"/>
    </row>
    <row r="37" spans="1:38" s="18" customFormat="1" ht="28.5" customHeight="1" thickBot="1">
      <c r="A37" s="187" t="s">
        <v>217</v>
      </c>
      <c r="B37" s="158" t="s">
        <v>85</v>
      </c>
      <c r="C37" s="163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0"/>
      <c r="O37" s="163">
        <f>SUM(Sheet1!D29)-Q37</f>
        <v>0</v>
      </c>
      <c r="P37" s="159">
        <f>SUM(Sheet1!E29)-R37</f>
        <v>0</v>
      </c>
      <c r="Q37" s="159"/>
      <c r="R37" s="159"/>
      <c r="S37" s="159">
        <f>SUM(Sheet1!J29)</f>
        <v>26</v>
      </c>
      <c r="T37" s="159">
        <f>SUM(Sheet1!K29)</f>
        <v>27</v>
      </c>
      <c r="U37" s="159"/>
      <c r="V37" s="159"/>
      <c r="W37" s="159"/>
      <c r="X37" s="159"/>
      <c r="Y37" s="159">
        <f>SUM(Sheet2!C27)</f>
        <v>4</v>
      </c>
      <c r="Z37" s="160">
        <f>SUM(Y37)</f>
        <v>4</v>
      </c>
      <c r="AA37" s="163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60"/>
    </row>
    <row r="38" spans="1:38" s="18" customFormat="1" ht="32.25" customHeight="1" thickBot="1">
      <c r="A38" s="376" t="s">
        <v>218</v>
      </c>
      <c r="B38" s="377"/>
      <c r="C38" s="393" t="s">
        <v>233</v>
      </c>
      <c r="D38" s="388"/>
      <c r="E38" s="389"/>
      <c r="F38" s="387">
        <f>SUM(C36,E36,G36)</f>
        <v>26</v>
      </c>
      <c r="G38" s="388"/>
      <c r="H38" s="388"/>
      <c r="I38" s="389"/>
      <c r="J38" s="393" t="s">
        <v>234</v>
      </c>
      <c r="K38" s="388"/>
      <c r="L38" s="389"/>
      <c r="M38" s="387">
        <f>SUM(D34,F34,H34,J34,L34)</f>
        <v>29</v>
      </c>
      <c r="N38" s="388"/>
      <c r="O38" s="388"/>
      <c r="P38" s="389"/>
      <c r="Q38" s="393" t="s">
        <v>235</v>
      </c>
      <c r="R38" s="388"/>
      <c r="S38" s="389"/>
      <c r="T38" s="387">
        <f>SUM(F38,M38)</f>
        <v>55</v>
      </c>
      <c r="U38" s="388"/>
      <c r="V38" s="388"/>
      <c r="W38" s="389"/>
      <c r="X38" s="384" t="s">
        <v>236</v>
      </c>
      <c r="Y38" s="385"/>
      <c r="Z38" s="386"/>
      <c r="AA38" s="387">
        <f>SUM(C12:H12)</f>
        <v>57</v>
      </c>
      <c r="AB38" s="388"/>
      <c r="AC38" s="388"/>
      <c r="AD38" s="389"/>
      <c r="AE38" s="390" t="s">
        <v>237</v>
      </c>
      <c r="AF38" s="391"/>
      <c r="AG38" s="392"/>
      <c r="AH38" s="393">
        <f>SUM(AA38)</f>
        <v>57</v>
      </c>
      <c r="AI38" s="388"/>
      <c r="AJ38" s="388"/>
      <c r="AK38" s="388"/>
      <c r="AL38" s="394"/>
    </row>
    <row r="39" spans="1:38" s="10" customFormat="1" ht="20.100000000000001" customHeight="1">
      <c r="A39" s="169"/>
      <c r="AB39" s="141"/>
      <c r="AC39" s="142"/>
    </row>
    <row r="40" spans="1:38" s="10" customFormat="1" ht="20.100000000000001" customHeight="1">
      <c r="A40" s="169"/>
      <c r="AB40" s="141"/>
      <c r="AC40" s="142"/>
    </row>
    <row r="41" spans="1:38" s="10" customFormat="1" ht="20.100000000000001" customHeight="1">
      <c r="A41" s="169"/>
      <c r="AB41" s="141"/>
      <c r="AC41" s="141"/>
    </row>
    <row r="42" spans="1:38" s="10" customFormat="1" ht="20.100000000000001" customHeight="1">
      <c r="A42" s="169"/>
      <c r="AB42" s="141"/>
      <c r="AC42" s="141"/>
    </row>
    <row r="43" spans="1:38" s="10" customFormat="1" ht="20.100000000000001" customHeight="1">
      <c r="A43" s="169"/>
      <c r="AB43" s="141"/>
      <c r="AC43" s="141"/>
    </row>
    <row r="44" spans="1:38" s="10" customFormat="1" ht="20.100000000000001" customHeight="1">
      <c r="A44" s="169"/>
      <c r="AB44" s="141"/>
      <c r="AC44" s="141"/>
    </row>
    <row r="45" spans="1:38" s="10" customFormat="1" ht="20.100000000000001" customHeight="1">
      <c r="A45" s="169"/>
      <c r="AB45" s="141"/>
      <c r="AC45" s="141"/>
    </row>
    <row r="46" spans="1:38" s="10" customFormat="1" ht="20.100000000000001" customHeight="1">
      <c r="A46" s="169"/>
      <c r="AB46" s="141"/>
      <c r="AC46" s="141"/>
    </row>
    <row r="47" spans="1:38" s="10" customFormat="1" ht="20.100000000000001" customHeight="1">
      <c r="A47" s="169"/>
      <c r="AB47" s="141"/>
      <c r="AC47" s="141"/>
    </row>
    <row r="48" spans="1:38" s="10" customFormat="1" ht="20.100000000000001" customHeight="1">
      <c r="A48" s="169"/>
      <c r="AB48" s="141"/>
      <c r="AC48" s="141"/>
    </row>
    <row r="49" spans="1:29" s="10" customFormat="1" ht="20.100000000000001" customHeight="1">
      <c r="A49" s="169"/>
      <c r="AB49" s="141"/>
      <c r="AC49" s="141"/>
    </row>
    <row r="50" spans="1:29" s="10" customFormat="1" ht="20.100000000000001" customHeight="1">
      <c r="A50" s="169"/>
      <c r="AB50" s="141"/>
      <c r="AC50" s="141"/>
    </row>
    <row r="51" spans="1:29" s="10" customFormat="1" ht="20.100000000000001" customHeight="1">
      <c r="A51" s="169"/>
      <c r="AB51" s="141"/>
      <c r="AC51" s="141"/>
    </row>
    <row r="52" spans="1:29" s="10" customFormat="1" ht="20.100000000000001" customHeight="1">
      <c r="A52" s="169"/>
      <c r="AB52" s="141"/>
      <c r="AC52" s="141"/>
    </row>
    <row r="53" spans="1:29" s="10" customFormat="1" ht="20.100000000000001" customHeight="1">
      <c r="A53" s="169"/>
      <c r="AB53" s="141"/>
      <c r="AC53" s="141"/>
    </row>
    <row r="54" spans="1:29" s="10" customFormat="1" ht="20.100000000000001" customHeight="1">
      <c r="A54" s="169"/>
      <c r="AB54" s="141"/>
      <c r="AC54" s="141"/>
    </row>
    <row r="55" spans="1:29" s="10" customFormat="1" ht="20.100000000000001" customHeight="1">
      <c r="A55" s="169"/>
      <c r="AB55" s="141"/>
      <c r="AC55" s="141"/>
    </row>
    <row r="56" spans="1:29" s="10" customFormat="1" ht="20.100000000000001" customHeight="1">
      <c r="A56" s="169"/>
      <c r="AB56" s="141"/>
      <c r="AC56" s="141"/>
    </row>
    <row r="57" spans="1:29" s="10" customFormat="1" ht="20.100000000000001" customHeight="1">
      <c r="A57" s="169"/>
      <c r="AB57" s="141"/>
      <c r="AC57" s="141"/>
    </row>
    <row r="58" spans="1:29" s="10" customFormat="1" ht="20.100000000000001" customHeight="1">
      <c r="A58" s="169"/>
      <c r="AB58" s="141"/>
      <c r="AC58" s="141"/>
    </row>
    <row r="59" spans="1:29" s="10" customFormat="1" ht="20.100000000000001" customHeight="1">
      <c r="A59" s="169"/>
      <c r="AB59" s="141"/>
      <c r="AC59" s="141"/>
    </row>
    <row r="60" spans="1:29" s="10" customFormat="1" ht="20.100000000000001" customHeight="1">
      <c r="A60" s="169"/>
      <c r="AB60" s="141"/>
      <c r="AC60" s="141"/>
    </row>
    <row r="61" spans="1:29" s="10" customFormat="1" ht="20.100000000000001" customHeight="1">
      <c r="A61" s="169"/>
      <c r="AB61" s="141"/>
      <c r="AC61" s="141"/>
    </row>
    <row r="62" spans="1:29" s="10" customFormat="1" ht="20.100000000000001" customHeight="1">
      <c r="A62" s="169"/>
      <c r="AB62" s="141"/>
      <c r="AC62" s="141"/>
    </row>
    <row r="63" spans="1:29" s="10" customFormat="1" ht="20.100000000000001" customHeight="1">
      <c r="A63" s="169"/>
      <c r="AB63" s="141"/>
      <c r="AC63" s="141"/>
    </row>
    <row r="64" spans="1:29" s="10" customFormat="1" ht="20.100000000000001" customHeight="1">
      <c r="A64" s="169"/>
      <c r="AB64" s="141"/>
      <c r="AC64" s="141"/>
    </row>
    <row r="65" spans="1:29" s="10" customFormat="1" ht="20.100000000000001" customHeight="1">
      <c r="A65" s="169"/>
      <c r="AB65" s="141"/>
      <c r="AC65" s="141"/>
    </row>
    <row r="66" spans="1:29" s="10" customFormat="1" ht="20.100000000000001" customHeight="1">
      <c r="A66" s="169"/>
      <c r="AB66" s="141"/>
      <c r="AC66" s="141"/>
    </row>
    <row r="67" spans="1:29" s="10" customFormat="1" ht="20.100000000000001" customHeight="1">
      <c r="A67" s="169"/>
      <c r="AB67" s="141"/>
      <c r="AC67" s="141"/>
    </row>
    <row r="68" spans="1:29" s="10" customFormat="1" ht="20.100000000000001" customHeight="1">
      <c r="A68" s="169"/>
      <c r="AB68" s="141"/>
      <c r="AC68" s="141"/>
    </row>
    <row r="69" spans="1:29" s="10" customFormat="1" ht="20.100000000000001" customHeight="1">
      <c r="A69" s="169"/>
      <c r="AB69" s="141"/>
      <c r="AC69" s="141"/>
    </row>
    <row r="70" spans="1:29" s="10" customFormat="1" ht="20.100000000000001" customHeight="1">
      <c r="A70" s="169"/>
      <c r="AB70" s="141"/>
      <c r="AC70" s="141"/>
    </row>
    <row r="71" spans="1:29" s="10" customFormat="1" ht="20.100000000000001" customHeight="1">
      <c r="A71" s="169"/>
      <c r="AB71" s="141"/>
      <c r="AC71" s="141"/>
    </row>
    <row r="72" spans="1:29" s="10" customFormat="1" ht="20.100000000000001" customHeight="1">
      <c r="A72" s="169"/>
      <c r="AB72" s="141"/>
      <c r="AC72" s="141"/>
    </row>
    <row r="73" spans="1:29" s="10" customFormat="1" ht="20.100000000000001" customHeight="1">
      <c r="A73" s="169"/>
      <c r="AB73" s="141"/>
      <c r="AC73" s="141"/>
    </row>
    <row r="74" spans="1:29" s="10" customFormat="1" ht="20.100000000000001" customHeight="1">
      <c r="A74" s="169"/>
      <c r="AB74" s="141"/>
      <c r="AC74" s="141"/>
    </row>
    <row r="75" spans="1:29" s="10" customFormat="1" ht="20.100000000000001" customHeight="1">
      <c r="A75" s="169"/>
      <c r="AB75" s="141"/>
      <c r="AC75" s="141"/>
    </row>
    <row r="76" spans="1:29" s="10" customFormat="1" ht="20.100000000000001" customHeight="1">
      <c r="A76" s="169"/>
      <c r="AB76" s="141"/>
      <c r="AC76" s="141"/>
    </row>
    <row r="77" spans="1:29" s="10" customFormat="1" ht="20.100000000000001" customHeight="1">
      <c r="A77" s="169"/>
      <c r="AB77" s="141"/>
      <c r="AC77" s="141"/>
    </row>
    <row r="78" spans="1:29" s="10" customFormat="1" ht="20.100000000000001" customHeight="1">
      <c r="A78" s="169"/>
      <c r="AB78" s="141"/>
      <c r="AC78" s="141"/>
    </row>
    <row r="79" spans="1:29" s="10" customFormat="1" ht="20.100000000000001" customHeight="1">
      <c r="A79" s="169"/>
      <c r="AB79" s="141"/>
      <c r="AC79" s="141"/>
    </row>
    <row r="80" spans="1:29" s="10" customFormat="1" ht="20.100000000000001" customHeight="1">
      <c r="A80" s="169"/>
      <c r="AB80" s="141"/>
      <c r="AC80" s="141"/>
    </row>
    <row r="81" spans="1:29" s="10" customFormat="1" ht="20.100000000000001" customHeight="1">
      <c r="A81" s="169"/>
      <c r="AB81" s="141"/>
      <c r="AC81" s="141"/>
    </row>
    <row r="82" spans="1:29" s="10" customFormat="1" ht="20.100000000000001" customHeight="1">
      <c r="A82" s="169"/>
      <c r="AB82" s="141"/>
      <c r="AC82" s="141"/>
    </row>
    <row r="83" spans="1:29" s="10" customFormat="1" ht="20.100000000000001" customHeight="1">
      <c r="A83" s="169"/>
      <c r="AB83" s="141"/>
      <c r="AC83" s="141"/>
    </row>
    <row r="84" spans="1:29" s="10" customFormat="1" ht="20.100000000000001" customHeight="1">
      <c r="A84" s="169"/>
      <c r="AB84" s="141"/>
      <c r="AC84" s="141"/>
    </row>
    <row r="85" spans="1:29" s="10" customFormat="1" ht="20.100000000000001" customHeight="1">
      <c r="A85" s="169"/>
      <c r="AB85" s="141"/>
      <c r="AC85" s="141"/>
    </row>
    <row r="86" spans="1:29" s="10" customFormat="1" ht="20.100000000000001" customHeight="1">
      <c r="A86" s="169"/>
      <c r="AB86" s="141"/>
      <c r="AC86" s="141"/>
    </row>
    <row r="87" spans="1:29" s="10" customFormat="1" ht="20.100000000000001" customHeight="1">
      <c r="A87" s="169"/>
      <c r="AB87" s="141"/>
      <c r="AC87" s="141"/>
    </row>
    <row r="88" spans="1:29" s="10" customFormat="1" ht="20.100000000000001" customHeight="1">
      <c r="A88" s="169"/>
      <c r="AB88" s="141"/>
      <c r="AC88" s="141"/>
    </row>
    <row r="89" spans="1:29" s="10" customFormat="1" ht="20.100000000000001" customHeight="1">
      <c r="A89" s="169"/>
      <c r="AB89" s="141"/>
      <c r="AC89" s="141"/>
    </row>
    <row r="90" spans="1:29" s="10" customFormat="1" ht="20.100000000000001" customHeight="1">
      <c r="A90" s="169"/>
      <c r="AB90" s="141"/>
      <c r="AC90" s="141"/>
    </row>
    <row r="91" spans="1:29" s="10" customFormat="1" ht="20.100000000000001" customHeight="1">
      <c r="A91" s="169"/>
      <c r="AB91" s="141"/>
      <c r="AC91" s="141"/>
    </row>
    <row r="92" spans="1:29" s="10" customFormat="1" ht="20.100000000000001" customHeight="1">
      <c r="A92" s="169"/>
      <c r="AB92" s="141"/>
      <c r="AC92" s="141"/>
    </row>
    <row r="93" spans="1:29" s="10" customFormat="1" ht="20.100000000000001" customHeight="1">
      <c r="A93" s="169"/>
      <c r="AB93" s="141"/>
      <c r="AC93" s="141"/>
    </row>
    <row r="94" spans="1:29" s="10" customFormat="1" ht="20.100000000000001" customHeight="1">
      <c r="A94" s="169"/>
      <c r="AB94" s="141"/>
      <c r="AC94" s="141"/>
    </row>
    <row r="95" spans="1:29" s="10" customFormat="1" ht="20.100000000000001" customHeight="1">
      <c r="A95" s="169"/>
      <c r="AB95" s="141"/>
      <c r="AC95" s="141"/>
    </row>
    <row r="96" spans="1:29" s="10" customFormat="1" ht="20.100000000000001" customHeight="1">
      <c r="A96" s="169"/>
      <c r="AB96" s="141"/>
      <c r="AC96" s="141"/>
    </row>
    <row r="97" spans="1:29" s="10" customFormat="1" ht="20.100000000000001" customHeight="1">
      <c r="A97" s="169"/>
      <c r="AB97" s="141"/>
      <c r="AC97" s="141"/>
    </row>
    <row r="98" spans="1:29" ht="20.100000000000001" customHeight="1"/>
    <row r="99" spans="1:29" ht="20.100000000000001" customHeight="1"/>
    <row r="100" spans="1:29" ht="20.100000000000001" customHeight="1"/>
    <row r="101" spans="1:29" ht="20.100000000000001" customHeight="1"/>
    <row r="102" spans="1:29" ht="20.100000000000001" customHeight="1"/>
    <row r="103" spans="1:29" ht="20.100000000000001" customHeight="1"/>
    <row r="104" spans="1:29" ht="20.100000000000001" customHeight="1"/>
    <row r="105" spans="1:29" ht="20.100000000000001" customHeight="1"/>
    <row r="106" spans="1:29" ht="20.100000000000001" customHeight="1"/>
    <row r="107" spans="1:29" ht="20.100000000000001" customHeight="1"/>
    <row r="108" spans="1:29" ht="20.100000000000001" customHeight="1"/>
    <row r="109" spans="1:29" ht="20.100000000000001" customHeight="1"/>
    <row r="110" spans="1:29" ht="20.100000000000001" customHeight="1"/>
    <row r="111" spans="1:29" ht="20.100000000000001" customHeight="1"/>
    <row r="112" spans="1:29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15" customHeight="1"/>
    <row r="131" ht="15" customHeight="1"/>
    <row r="132" ht="15" customHeight="1"/>
    <row r="143" ht="15" customHeight="1"/>
    <row r="144" ht="15" customHeight="1"/>
    <row r="145" ht="15" customHeight="1"/>
    <row r="152" ht="15" customHeight="1"/>
    <row r="153" ht="15" customHeight="1"/>
    <row r="154" ht="15" customHeight="1"/>
    <row r="155" ht="17.25" customHeight="1"/>
    <row r="156" ht="15" customHeight="1"/>
    <row r="157" ht="15.75" customHeight="1"/>
    <row r="158" ht="15" customHeight="1"/>
    <row r="15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93" ht="15" customHeight="1"/>
    <row r="194" ht="15" customHeight="1"/>
    <row r="195" ht="15" customHeight="1"/>
    <row r="212" ht="15" customHeight="1"/>
    <row r="213" ht="15" customHeight="1"/>
    <row r="214" ht="15" customHeight="1"/>
    <row r="235" ht="15" customHeight="1"/>
    <row r="236" ht="15" customHeight="1"/>
    <row r="246" ht="15" customHeight="1"/>
    <row r="247" ht="15" customHeight="1"/>
    <row r="257" ht="15" customHeight="1"/>
    <row r="258" ht="15" customHeight="1"/>
    <row r="268" ht="15" customHeight="1"/>
    <row r="269" ht="15" customHeight="1"/>
    <row r="270" ht="15" customHeight="1"/>
    <row r="281" ht="15" customHeight="1"/>
    <row r="282" ht="14.25" customHeight="1"/>
    <row r="291" ht="15" customHeight="1"/>
    <row r="292" ht="15" customHeight="1"/>
    <row r="293" ht="15" customHeight="1"/>
    <row r="303" ht="15" customHeight="1"/>
    <row r="304" ht="14.25" customHeight="1"/>
    <row r="316" ht="15" customHeight="1"/>
    <row r="317" ht="15" customHeight="1"/>
    <row r="331" ht="15" customHeight="1"/>
    <row r="332" ht="15" customHeight="1"/>
    <row r="333" ht="15" customHeight="1"/>
    <row r="340" ht="17.25" customHeight="1"/>
    <row r="353" ht="15" customHeight="1"/>
    <row r="354" ht="16.5" customHeight="1"/>
    <row r="358" ht="15" customHeight="1"/>
    <row r="359" ht="15" customHeight="1"/>
    <row r="360" ht="15" customHeight="1"/>
    <row r="362" ht="16.5" customHeight="1"/>
    <row r="370" ht="15" customHeight="1"/>
    <row r="381" ht="15" customHeight="1"/>
    <row r="382" ht="13.5" customHeight="1"/>
    <row r="390" ht="15" customHeight="1"/>
    <row r="391" ht="15" customHeight="1"/>
    <row r="392" ht="15" customHeight="1"/>
    <row r="398" ht="15" customHeight="1"/>
    <row r="399" ht="15" customHeight="1"/>
    <row r="414" ht="15" customHeight="1"/>
    <row r="415" ht="15" customHeight="1"/>
    <row r="417" ht="15" customHeight="1"/>
    <row r="418" ht="15" customHeight="1"/>
  </sheetData>
  <mergeCells count="86">
    <mergeCell ref="W9:X9"/>
    <mergeCell ref="A14:A18"/>
    <mergeCell ref="A19:A21"/>
    <mergeCell ref="K9:L9"/>
    <mergeCell ref="K10:L10"/>
    <mergeCell ref="M9:M11"/>
    <mergeCell ref="N9:N11"/>
    <mergeCell ref="A8:A11"/>
    <mergeCell ref="A22:A25"/>
    <mergeCell ref="A26:A29"/>
    <mergeCell ref="A30:A32"/>
    <mergeCell ref="A34:A36"/>
    <mergeCell ref="C9:F9"/>
    <mergeCell ref="C10:D10"/>
    <mergeCell ref="E10:F10"/>
    <mergeCell ref="AL9:AL11"/>
    <mergeCell ref="AA10:AB10"/>
    <mergeCell ref="AC10:AD10"/>
    <mergeCell ref="AI10:AJ10"/>
    <mergeCell ref="C8:N8"/>
    <mergeCell ref="O8:Z8"/>
    <mergeCell ref="O9:R9"/>
    <mergeCell ref="S9:T10"/>
    <mergeCell ref="U9:V10"/>
    <mergeCell ref="Y9:Y11"/>
    <mergeCell ref="Z9:Z11"/>
    <mergeCell ref="O10:P10"/>
    <mergeCell ref="Q10:R10"/>
    <mergeCell ref="W10:X10"/>
    <mergeCell ref="G9:H10"/>
    <mergeCell ref="I9:J10"/>
    <mergeCell ref="AA9:AD9"/>
    <mergeCell ref="AE9:AF10"/>
    <mergeCell ref="AG9:AH10"/>
    <mergeCell ref="AI9:AJ9"/>
    <mergeCell ref="AK9:AK11"/>
    <mergeCell ref="X38:Z38"/>
    <mergeCell ref="AA38:AD38"/>
    <mergeCell ref="AE38:AG38"/>
    <mergeCell ref="AH38:AL38"/>
    <mergeCell ref="A1:AH1"/>
    <mergeCell ref="AI1:AL1"/>
    <mergeCell ref="A2:AL2"/>
    <mergeCell ref="B3:E3"/>
    <mergeCell ref="G3:M3"/>
    <mergeCell ref="C38:E38"/>
    <mergeCell ref="F38:I38"/>
    <mergeCell ref="J38:L38"/>
    <mergeCell ref="M38:P38"/>
    <mergeCell ref="Q38:S38"/>
    <mergeCell ref="T38:W38"/>
    <mergeCell ref="AA8:AL8"/>
    <mergeCell ref="N3:Y3"/>
    <mergeCell ref="N4:P4"/>
    <mergeCell ref="Q4:S4"/>
    <mergeCell ref="T4:V4"/>
    <mergeCell ref="W4:Y4"/>
    <mergeCell ref="A6:G6"/>
    <mergeCell ref="J4:M4"/>
    <mergeCell ref="F4:I4"/>
    <mergeCell ref="B4:E4"/>
    <mergeCell ref="B5:E5"/>
    <mergeCell ref="F5:I5"/>
    <mergeCell ref="J5:M5"/>
    <mergeCell ref="Q7:S7"/>
    <mergeCell ref="T7:U7"/>
    <mergeCell ref="V6:AB6"/>
    <mergeCell ref="X7:Z7"/>
    <mergeCell ref="N5:P5"/>
    <mergeCell ref="Q5:Y5"/>
    <mergeCell ref="AI6:AL7"/>
    <mergeCell ref="A38:B38"/>
    <mergeCell ref="AA7:AB7"/>
    <mergeCell ref="AA3:AB4"/>
    <mergeCell ref="AC3:AE3"/>
    <mergeCell ref="AC4:AH4"/>
    <mergeCell ref="AI4:AL4"/>
    <mergeCell ref="AI5:AL5"/>
    <mergeCell ref="AA5:AH5"/>
    <mergeCell ref="AC6:AH7"/>
    <mergeCell ref="F7:G7"/>
    <mergeCell ref="C7:E7"/>
    <mergeCell ref="H6:N6"/>
    <mergeCell ref="J7:L7"/>
    <mergeCell ref="M7:N7"/>
    <mergeCell ref="O6:U6"/>
  </mergeCells>
  <pageMargins left="0.25" right="0.25" top="0.25" bottom="0.25" header="0.3" footer="0.3"/>
  <pageSetup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2"/>
  <sheetViews>
    <sheetView topLeftCell="A16" workbookViewId="0">
      <selection activeCell="K28" sqref="K28"/>
    </sheetView>
  </sheetViews>
  <sheetFormatPr defaultRowHeight="15"/>
  <cols>
    <col min="1" max="1" width="12" customWidth="1"/>
    <col min="2" max="15" width="6.7109375" customWidth="1"/>
    <col min="17" max="17" width="12.28515625" style="197" customWidth="1"/>
    <col min="18" max="18" width="14.42578125" style="197" customWidth="1"/>
    <col min="19" max="19" width="11.42578125" style="10" customWidth="1"/>
    <col min="20" max="20" width="14.85546875" style="10" customWidth="1"/>
    <col min="21" max="22" width="11.42578125" style="10" customWidth="1"/>
  </cols>
  <sheetData>
    <row r="1" spans="1:25">
      <c r="A1" t="s">
        <v>311</v>
      </c>
      <c r="B1" s="417" t="str">
        <f>Sheet1!I3</f>
        <v>33 Lateef Abad</v>
      </c>
      <c r="C1" s="417"/>
      <c r="D1" s="417"/>
      <c r="E1" s="417"/>
      <c r="F1" s="417" t="s">
        <v>312</v>
      </c>
      <c r="G1" s="417"/>
      <c r="H1" s="417" t="str">
        <f>Sheet1!O1</f>
        <v>February</v>
      </c>
      <c r="I1" s="417"/>
      <c r="J1" s="417"/>
      <c r="K1" s="417"/>
      <c r="L1" t="s">
        <v>2</v>
      </c>
      <c r="M1" s="417">
        <v>2026</v>
      </c>
      <c r="N1" s="417"/>
      <c r="O1" s="417"/>
    </row>
    <row r="2" spans="1:25">
      <c r="A2" s="199" t="s">
        <v>273</v>
      </c>
      <c r="B2" s="146">
        <v>1</v>
      </c>
      <c r="C2" s="420" t="s">
        <v>295</v>
      </c>
      <c r="D2" s="420"/>
      <c r="E2" s="199" t="s">
        <v>296</v>
      </c>
      <c r="F2" s="199"/>
      <c r="G2" s="199" t="s">
        <v>297</v>
      </c>
      <c r="H2" s="199"/>
      <c r="I2" s="199" t="s">
        <v>298</v>
      </c>
      <c r="J2" s="199"/>
      <c r="K2" s="199" t="s">
        <v>299</v>
      </c>
      <c r="L2" s="199"/>
      <c r="M2" s="421"/>
      <c r="N2" s="421"/>
      <c r="O2" s="199" t="s">
        <v>294</v>
      </c>
      <c r="P2" s="199"/>
      <c r="Q2" s="199"/>
      <c r="R2" s="421"/>
      <c r="S2" s="421"/>
      <c r="T2" s="199" t="s">
        <v>63</v>
      </c>
      <c r="U2" s="421"/>
      <c r="V2" s="421"/>
    </row>
    <row r="3" spans="1:25">
      <c r="A3" s="243" t="s">
        <v>257</v>
      </c>
      <c r="B3" s="418" t="s">
        <v>291</v>
      </c>
      <c r="C3" s="265" t="s">
        <v>220</v>
      </c>
      <c r="D3" s="265"/>
      <c r="E3" s="265"/>
      <c r="F3" s="265"/>
      <c r="G3" s="265" t="s">
        <v>293</v>
      </c>
      <c r="H3" s="265"/>
      <c r="I3" s="265"/>
      <c r="J3" s="265"/>
      <c r="K3" s="265" t="s">
        <v>226</v>
      </c>
      <c r="L3" s="265"/>
      <c r="M3" s="265"/>
      <c r="N3" s="265"/>
      <c r="O3" s="265" t="s">
        <v>294</v>
      </c>
      <c r="P3" s="265"/>
      <c r="Q3" s="265"/>
      <c r="R3" s="265"/>
      <c r="S3" s="265" t="s">
        <v>63</v>
      </c>
      <c r="T3" s="265"/>
      <c r="U3" s="265"/>
      <c r="V3" s="265"/>
      <c r="W3" s="170"/>
    </row>
    <row r="4" spans="1:25" ht="31.5" customHeight="1">
      <c r="A4" s="245"/>
      <c r="B4" s="419"/>
      <c r="C4" s="422" t="s">
        <v>70</v>
      </c>
      <c r="D4" s="422"/>
      <c r="E4" s="266" t="s">
        <v>292</v>
      </c>
      <c r="F4" s="266"/>
      <c r="G4" s="422" t="s">
        <v>70</v>
      </c>
      <c r="H4" s="422"/>
      <c r="I4" s="266" t="s">
        <v>292</v>
      </c>
      <c r="J4" s="266"/>
      <c r="K4" s="422" t="s">
        <v>70</v>
      </c>
      <c r="L4" s="422"/>
      <c r="M4" s="266" t="s">
        <v>292</v>
      </c>
      <c r="N4" s="266"/>
      <c r="O4" s="422" t="s">
        <v>70</v>
      </c>
      <c r="P4" s="422"/>
      <c r="Q4" s="266" t="s">
        <v>292</v>
      </c>
      <c r="R4" s="266"/>
      <c r="S4" s="422" t="s">
        <v>70</v>
      </c>
      <c r="T4" s="422"/>
      <c r="U4" s="266" t="s">
        <v>292</v>
      </c>
      <c r="V4" s="266"/>
      <c r="W4" s="172"/>
    </row>
    <row r="5" spans="1:25" ht="26.25" customHeight="1">
      <c r="A5" s="265" t="s">
        <v>86</v>
      </c>
      <c r="B5" s="146">
        <v>1</v>
      </c>
      <c r="C5" s="245">
        <f>SUM(Sheet2!J7)</f>
        <v>0</v>
      </c>
      <c r="D5" s="245"/>
      <c r="E5" s="245"/>
      <c r="F5" s="245"/>
      <c r="G5" s="245">
        <f>SUM(Sheet2!L7)</f>
        <v>56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>
        <f>SUM(O5,K5,G5,C5)</f>
        <v>56</v>
      </c>
      <c r="T5" s="245"/>
      <c r="U5" s="245">
        <f>SUM(Q5,M5,I5,E5)</f>
        <v>0</v>
      </c>
      <c r="V5" s="245"/>
    </row>
    <row r="6" spans="1:25" ht="26.25" customHeight="1">
      <c r="A6" s="265"/>
      <c r="B6" s="146">
        <v>2</v>
      </c>
      <c r="C6" s="245">
        <f>SUM(Sheet2!J8)</f>
        <v>0</v>
      </c>
      <c r="D6" s="245"/>
      <c r="E6" s="245"/>
      <c r="F6" s="245"/>
      <c r="G6" s="245">
        <f>SUM(Sheet2!L8)</f>
        <v>55</v>
      </c>
      <c r="H6" s="24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45">
        <f t="shared" ref="S6:S9" si="0">SUM(O6,K6,G6,C6)</f>
        <v>55</v>
      </c>
      <c r="T6" s="245"/>
      <c r="U6" s="245">
        <f t="shared" ref="U6:U9" si="1">SUM(Q6,M6,I6,E6)</f>
        <v>0</v>
      </c>
      <c r="V6" s="245"/>
    </row>
    <row r="7" spans="1:25" ht="26.25" customHeight="1">
      <c r="A7" s="265"/>
      <c r="B7" s="146">
        <v>3</v>
      </c>
      <c r="C7" s="245">
        <f>SUM(Sheet2!J9)</f>
        <v>0</v>
      </c>
      <c r="D7" s="245"/>
      <c r="E7" s="245"/>
      <c r="F7" s="245"/>
      <c r="G7" s="245">
        <f>SUM(Sheet2!L9)</f>
        <v>12</v>
      </c>
      <c r="H7" s="24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45">
        <f t="shared" si="0"/>
        <v>12</v>
      </c>
      <c r="T7" s="245"/>
      <c r="U7" s="245">
        <f t="shared" si="1"/>
        <v>0</v>
      </c>
      <c r="V7" s="245"/>
    </row>
    <row r="8" spans="1:25" ht="26.25" customHeight="1">
      <c r="A8" s="265"/>
      <c r="B8" s="146">
        <v>4</v>
      </c>
      <c r="C8" s="245">
        <f>SUM(Sheet2!J10)</f>
        <v>0</v>
      </c>
      <c r="D8" s="245"/>
      <c r="E8" s="245"/>
      <c r="F8" s="245"/>
      <c r="G8" s="245">
        <f>SUM(Sheet2!L10)</f>
        <v>2</v>
      </c>
      <c r="H8" s="24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45">
        <f t="shared" si="0"/>
        <v>2</v>
      </c>
      <c r="T8" s="245"/>
      <c r="U8" s="245">
        <f t="shared" si="1"/>
        <v>0</v>
      </c>
      <c r="V8" s="245"/>
    </row>
    <row r="9" spans="1:25" ht="26.25" customHeight="1">
      <c r="A9" s="265"/>
      <c r="B9" s="146">
        <v>5</v>
      </c>
      <c r="C9" s="245">
        <f>SUM(Sheet2!J11)</f>
        <v>0</v>
      </c>
      <c r="D9" s="245"/>
      <c r="E9" s="245"/>
      <c r="F9" s="245"/>
      <c r="G9" s="245">
        <f>SUM(Sheet2!L11)</f>
        <v>1</v>
      </c>
      <c r="H9" s="24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45">
        <f t="shared" si="0"/>
        <v>1</v>
      </c>
      <c r="T9" s="245"/>
      <c r="U9" s="245">
        <f t="shared" si="1"/>
        <v>0</v>
      </c>
      <c r="V9" s="245"/>
    </row>
    <row r="10" spans="1:25" ht="26.25" customHeight="1">
      <c r="A10" s="265"/>
      <c r="B10" s="146" t="s">
        <v>63</v>
      </c>
      <c r="C10" s="265">
        <f>SUM(C5:D9)</f>
        <v>0</v>
      </c>
      <c r="D10" s="265"/>
      <c r="E10" s="265">
        <f t="shared" ref="E10" si="2">SUM(E5:F9)</f>
        <v>0</v>
      </c>
      <c r="F10" s="265"/>
      <c r="G10" s="265">
        <f t="shared" ref="G10" si="3">SUM(G5:H9)</f>
        <v>126</v>
      </c>
      <c r="H10" s="265"/>
      <c r="I10" s="265">
        <f t="shared" ref="I10" si="4">SUM(I5:J9)</f>
        <v>0</v>
      </c>
      <c r="J10" s="265"/>
      <c r="K10" s="265"/>
      <c r="L10" s="265"/>
      <c r="M10" s="265"/>
      <c r="N10" s="265"/>
      <c r="O10" s="265"/>
      <c r="P10" s="265"/>
      <c r="Q10" s="265"/>
      <c r="R10" s="265"/>
      <c r="S10" s="265">
        <f t="shared" ref="S10" si="5">SUM(S5:T9)</f>
        <v>126</v>
      </c>
      <c r="T10" s="265"/>
      <c r="U10" s="265">
        <f t="shared" ref="U10" si="6">SUM(U5:V9)</f>
        <v>0</v>
      </c>
      <c r="V10" s="265"/>
    </row>
    <row r="11" spans="1:25" ht="8.25" customHeight="1"/>
    <row r="12" spans="1:25">
      <c r="A12" s="270" t="s">
        <v>274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Q12" s="265" t="s">
        <v>275</v>
      </c>
      <c r="R12" s="265"/>
      <c r="S12" s="265"/>
      <c r="T12" s="265"/>
      <c r="U12" s="265"/>
      <c r="V12" s="265"/>
    </row>
    <row r="13" spans="1:25" ht="34.5" customHeight="1">
      <c r="A13" s="265" t="s">
        <v>257</v>
      </c>
      <c r="B13" s="423" t="s">
        <v>258</v>
      </c>
      <c r="C13" s="423" t="s">
        <v>259</v>
      </c>
      <c r="D13" s="423" t="s">
        <v>260</v>
      </c>
      <c r="E13" s="423" t="s">
        <v>261</v>
      </c>
      <c r="F13" s="265" t="s">
        <v>262</v>
      </c>
      <c r="G13" s="265"/>
      <c r="H13" s="265"/>
      <c r="I13" s="265"/>
      <c r="J13" s="265"/>
      <c r="K13" s="423" t="s">
        <v>268</v>
      </c>
      <c r="L13" s="423" t="s">
        <v>269</v>
      </c>
      <c r="M13" s="423" t="s">
        <v>270</v>
      </c>
      <c r="N13" s="423" t="s">
        <v>271</v>
      </c>
      <c r="O13" s="423" t="s">
        <v>272</v>
      </c>
      <c r="Q13" s="415" t="s">
        <v>181</v>
      </c>
      <c r="R13" s="416"/>
      <c r="S13" s="198" t="s">
        <v>276</v>
      </c>
      <c r="T13" s="198" t="s">
        <v>277</v>
      </c>
      <c r="U13" s="198" t="s">
        <v>278</v>
      </c>
      <c r="V13" s="198" t="s">
        <v>279</v>
      </c>
    </row>
    <row r="14" spans="1:25" ht="59.25" customHeight="1">
      <c r="A14" s="265"/>
      <c r="B14" s="423"/>
      <c r="C14" s="423"/>
      <c r="D14" s="423"/>
      <c r="E14" s="423"/>
      <c r="F14" s="196" t="s">
        <v>263</v>
      </c>
      <c r="G14" s="196" t="s">
        <v>264</v>
      </c>
      <c r="H14" s="196" t="s">
        <v>265</v>
      </c>
      <c r="I14" s="196" t="s">
        <v>266</v>
      </c>
      <c r="J14" s="196" t="s">
        <v>267</v>
      </c>
      <c r="K14" s="423"/>
      <c r="L14" s="423"/>
      <c r="M14" s="423"/>
      <c r="N14" s="423"/>
      <c r="O14" s="423"/>
      <c r="Q14" s="415" t="s">
        <v>280</v>
      </c>
      <c r="R14" s="416"/>
      <c r="S14" s="146">
        <f>SUM(B15/20)</f>
        <v>1</v>
      </c>
      <c r="T14" s="146">
        <f>SUM(C15/20)</f>
        <v>6</v>
      </c>
      <c r="U14" s="146">
        <f>SUM(D15/20)</f>
        <v>4</v>
      </c>
      <c r="V14" s="146">
        <f>SUM(L15/20)</f>
        <v>3</v>
      </c>
      <c r="X14" s="172" t="s">
        <v>318</v>
      </c>
      <c r="Y14" t="s">
        <v>319</v>
      </c>
    </row>
    <row r="15" spans="1:25" ht="27.75" customHeight="1">
      <c r="A15" s="131" t="s">
        <v>25</v>
      </c>
      <c r="B15" s="146">
        <f>SUM(Sheet2!K16)</f>
        <v>20</v>
      </c>
      <c r="C15" s="146">
        <f>SUM(Sheet2!L16)</f>
        <v>120</v>
      </c>
      <c r="D15" s="146">
        <f>SUM(E15+X15)</f>
        <v>80</v>
      </c>
      <c r="E15" s="146">
        <f>SUM(Sheet2!Q16)</f>
        <v>57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f>SUM(D15,F15:J15)</f>
        <v>80</v>
      </c>
      <c r="L15" s="204">
        <f>SUM(SUM(B15:C15)-K15)</f>
        <v>60</v>
      </c>
      <c r="M15" s="205">
        <f t="shared" ref="M15:M17" si="7">SUM(SUM(D15-E15)/D15*100)</f>
        <v>28.749999999999996</v>
      </c>
      <c r="N15" s="148">
        <v>0</v>
      </c>
      <c r="O15" s="205">
        <f>SUM(SUM(K15-E15)/K15*100)</f>
        <v>28.749999999999996</v>
      </c>
      <c r="Q15" s="415" t="s">
        <v>281</v>
      </c>
      <c r="R15" s="416"/>
      <c r="S15" s="146">
        <f>SUM(B23/5)</f>
        <v>1</v>
      </c>
      <c r="T15" s="146">
        <f>SUM(C23/10)</f>
        <v>15</v>
      </c>
      <c r="U15" s="146">
        <f>SUM(D25/10)</f>
        <v>14</v>
      </c>
      <c r="V15" s="146">
        <f>SUM(L25/10)</f>
        <v>2</v>
      </c>
      <c r="X15" s="131">
        <f>SUM(Sheet2!R16)</f>
        <v>23</v>
      </c>
    </row>
    <row r="16" spans="1:25" ht="27.75" customHeight="1">
      <c r="A16" s="131" t="s">
        <v>214</v>
      </c>
      <c r="B16" s="146">
        <f>SUM(Sheet2!K15)</f>
        <v>0</v>
      </c>
      <c r="C16" s="146">
        <f>SUM(Sheet2!L15)</f>
        <v>0</v>
      </c>
      <c r="D16" s="146">
        <f t="shared" ref="D16:D26" si="8">SUM(E16+X16)</f>
        <v>0</v>
      </c>
      <c r="E16" s="146">
        <f>SUM(Sheet2!Q15)</f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f t="shared" ref="K16:K26" si="9">SUM(D16,F16:J16)</f>
        <v>0</v>
      </c>
      <c r="L16" s="204">
        <f t="shared" ref="L16:L26" si="10">SUM(SUM(B16:C16)-K16)</f>
        <v>0</v>
      </c>
      <c r="M16" s="205">
        <v>0</v>
      </c>
      <c r="N16" s="148">
        <v>0</v>
      </c>
      <c r="O16" s="205">
        <v>0</v>
      </c>
      <c r="Q16" s="415" t="s">
        <v>282</v>
      </c>
      <c r="R16" s="416"/>
      <c r="S16" s="146">
        <f>SUM(Sheet2!K27)</f>
        <v>632</v>
      </c>
      <c r="T16" s="146">
        <f>SUM(Sheet2!L27)</f>
        <v>1200</v>
      </c>
      <c r="U16" s="205">
        <f>SUM(Sheet2!Q27)</f>
        <v>785</v>
      </c>
      <c r="V16" s="205">
        <f>SUM(Sheet2!M27)</f>
        <v>900</v>
      </c>
      <c r="X16" s="131">
        <f>SUM(Sheet2!R15)</f>
        <v>0</v>
      </c>
    </row>
    <row r="17" spans="1:24" ht="27.75" customHeight="1">
      <c r="A17" s="131" t="s">
        <v>79</v>
      </c>
      <c r="B17" s="146">
        <f>SUM(Sheet2!K17)</f>
        <v>20</v>
      </c>
      <c r="C17" s="146">
        <f>SUM(Sheet2!L17)</f>
        <v>300</v>
      </c>
      <c r="D17" s="146">
        <f t="shared" si="8"/>
        <v>260</v>
      </c>
      <c r="E17" s="146">
        <f>SUM(Sheet2!Q17)</f>
        <v>223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f t="shared" si="9"/>
        <v>260</v>
      </c>
      <c r="L17" s="204">
        <f t="shared" si="10"/>
        <v>60</v>
      </c>
      <c r="M17" s="205">
        <f t="shared" si="7"/>
        <v>14.23076923076923</v>
      </c>
      <c r="N17" s="148">
        <v>0</v>
      </c>
      <c r="O17" s="205">
        <f t="shared" ref="O17:O26" si="11">SUM(SUM(K17-E17)/K17*100)</f>
        <v>14.23076923076923</v>
      </c>
      <c r="Q17" s="415" t="s">
        <v>283</v>
      </c>
      <c r="R17" s="416"/>
      <c r="S17" s="146">
        <f>SUM(Sheet2!K26)</f>
        <v>90</v>
      </c>
      <c r="T17" s="146">
        <f>SUM(Sheet2!L26)</f>
        <v>0</v>
      </c>
      <c r="U17" s="205">
        <f>SUM(Sheet2!Q26)</f>
        <v>57</v>
      </c>
      <c r="V17" s="205">
        <f>SUM(Sheet2!M26)</f>
        <v>30</v>
      </c>
      <c r="X17" s="131">
        <f>SUM(Sheet2!R17)</f>
        <v>37</v>
      </c>
    </row>
    <row r="18" spans="1:24" ht="27.75" customHeight="1">
      <c r="A18" s="131" t="s">
        <v>82</v>
      </c>
      <c r="B18" s="146">
        <f>SUM(Sheet2!K20)</f>
        <v>34</v>
      </c>
      <c r="C18" s="146">
        <f>SUM(Sheet2!L20)</f>
        <v>150</v>
      </c>
      <c r="D18" s="146">
        <f t="shared" si="8"/>
        <v>111</v>
      </c>
      <c r="E18" s="146">
        <f>SUM(Sheet2!Q20)</f>
        <v>111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f t="shared" si="9"/>
        <v>111</v>
      </c>
      <c r="L18" s="204">
        <f t="shared" si="10"/>
        <v>73</v>
      </c>
      <c r="M18" s="205">
        <f>SUM(SUM(D18-E18)/D18*100)</f>
        <v>0</v>
      </c>
      <c r="N18" s="148">
        <v>0</v>
      </c>
      <c r="O18" s="205">
        <f t="shared" si="11"/>
        <v>0</v>
      </c>
      <c r="Q18" s="415" t="s">
        <v>284</v>
      </c>
      <c r="R18" s="416"/>
      <c r="S18" s="146">
        <f>SUM(Sheet2!K28)</f>
        <v>1</v>
      </c>
      <c r="T18" s="146">
        <f>SUM(Sheet2!L28)</f>
        <v>6</v>
      </c>
      <c r="U18" s="205">
        <f>SUM(Sheet2!Q28)</f>
        <v>2.85</v>
      </c>
      <c r="V18" s="205">
        <f>SUM(Sheet2!M28)</f>
        <v>3.15</v>
      </c>
      <c r="X18" s="131">
        <f>SUM(Sheet2!R20)</f>
        <v>0</v>
      </c>
    </row>
    <row r="19" spans="1:24" ht="27.75" customHeight="1">
      <c r="A19" s="131" t="s">
        <v>215</v>
      </c>
      <c r="B19" s="146">
        <f>SUM(Sheet2!K19)</f>
        <v>56</v>
      </c>
      <c r="C19" s="146">
        <f>SUM(Sheet2!L19)</f>
        <v>160</v>
      </c>
      <c r="D19" s="146">
        <f t="shared" si="8"/>
        <v>168</v>
      </c>
      <c r="E19" s="146">
        <f>SUM(Sheet2!Q19)</f>
        <v>166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46">
        <f t="shared" si="9"/>
        <v>168</v>
      </c>
      <c r="L19" s="204">
        <f t="shared" si="10"/>
        <v>48</v>
      </c>
      <c r="M19" s="205">
        <f t="shared" ref="M19:M26" si="12">SUM(SUM(D19-E19)/D19*100)</f>
        <v>1.1904761904761905</v>
      </c>
      <c r="N19" s="148">
        <v>0</v>
      </c>
      <c r="O19" s="205">
        <f t="shared" si="11"/>
        <v>1.1904761904761905</v>
      </c>
      <c r="Q19" s="415" t="s">
        <v>285</v>
      </c>
      <c r="R19" s="416"/>
      <c r="S19" s="146">
        <f>SUM(Sheet2!K29)</f>
        <v>0</v>
      </c>
      <c r="T19" s="146">
        <f>SUM(Sheet2!L29)</f>
        <v>30</v>
      </c>
      <c r="U19" s="205">
        <f>SUM(Sheet2!Q29)</f>
        <v>11</v>
      </c>
      <c r="V19" s="205">
        <f>SUM(Sheet2!M29)</f>
        <v>16</v>
      </c>
      <c r="X19" s="131">
        <f>SUM(Sheet2!R19)</f>
        <v>2</v>
      </c>
    </row>
    <row r="20" spans="1:24" ht="27.75" customHeight="1">
      <c r="A20" s="131" t="s">
        <v>173</v>
      </c>
      <c r="B20" s="146">
        <f>SUM(Sheet2!K18)</f>
        <v>39</v>
      </c>
      <c r="C20" s="146">
        <f>SUM(Sheet2!L18)</f>
        <v>150</v>
      </c>
      <c r="D20" s="146">
        <f t="shared" si="8"/>
        <v>166</v>
      </c>
      <c r="E20" s="146">
        <f>SUM(Sheet2!Q18)</f>
        <v>166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f t="shared" si="9"/>
        <v>166</v>
      </c>
      <c r="L20" s="204">
        <f t="shared" si="10"/>
        <v>23</v>
      </c>
      <c r="M20" s="205">
        <f t="shared" si="12"/>
        <v>0</v>
      </c>
      <c r="N20" s="148">
        <v>0</v>
      </c>
      <c r="O20" s="205">
        <f t="shared" si="11"/>
        <v>0</v>
      </c>
      <c r="Q20" s="415" t="s">
        <v>286</v>
      </c>
      <c r="R20" s="416"/>
      <c r="S20" s="146">
        <v>0</v>
      </c>
      <c r="T20" s="146">
        <v>10</v>
      </c>
      <c r="U20" s="205">
        <f>SUM(U16:U19)/100</f>
        <v>8.5585000000000004</v>
      </c>
      <c r="V20" s="205">
        <f>SUM(S20:T20)-U20</f>
        <v>1.4414999999999996</v>
      </c>
      <c r="X20" s="131">
        <f>SUM(Sheet2!R18)</f>
        <v>0</v>
      </c>
    </row>
    <row r="21" spans="1:24" ht="27.75" customHeight="1">
      <c r="A21" s="131" t="s">
        <v>83</v>
      </c>
      <c r="B21" s="146">
        <f>SUM(Sheet2!K21)</f>
        <v>20</v>
      </c>
      <c r="C21" s="146">
        <f>SUM(Sheet2!L21)</f>
        <v>130</v>
      </c>
      <c r="D21" s="146">
        <f t="shared" si="8"/>
        <v>110</v>
      </c>
      <c r="E21" s="146">
        <f>SUM(Sheet2!Q21)</f>
        <v>110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f t="shared" si="9"/>
        <v>110</v>
      </c>
      <c r="L21" s="204">
        <f t="shared" si="10"/>
        <v>40</v>
      </c>
      <c r="M21" s="205">
        <f t="shared" si="12"/>
        <v>0</v>
      </c>
      <c r="N21" s="148">
        <v>0</v>
      </c>
      <c r="O21" s="205">
        <f t="shared" si="11"/>
        <v>0</v>
      </c>
      <c r="Q21" s="415" t="s">
        <v>287</v>
      </c>
      <c r="R21" s="416"/>
      <c r="S21" s="237"/>
      <c r="T21" s="237"/>
      <c r="U21" s="237"/>
      <c r="V21" s="237"/>
      <c r="X21" s="131">
        <f>SUM(Sheet2!R21)</f>
        <v>0</v>
      </c>
    </row>
    <row r="22" spans="1:24" ht="27.75" customHeight="1">
      <c r="A22" s="131" t="s">
        <v>26</v>
      </c>
      <c r="B22" s="146">
        <f>SUM(Sheet2!K22)</f>
        <v>15</v>
      </c>
      <c r="C22" s="146">
        <f>SUM(Sheet2!L22)</f>
        <v>70</v>
      </c>
      <c r="D22" s="146">
        <f t="shared" si="8"/>
        <v>55</v>
      </c>
      <c r="E22" s="146">
        <f>SUM(Sheet2!Q22)</f>
        <v>55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f t="shared" si="9"/>
        <v>55</v>
      </c>
      <c r="L22" s="204">
        <f t="shared" si="10"/>
        <v>30</v>
      </c>
      <c r="M22" s="205">
        <f t="shared" si="12"/>
        <v>0</v>
      </c>
      <c r="N22" s="148">
        <v>0</v>
      </c>
      <c r="O22" s="205">
        <f t="shared" si="11"/>
        <v>0</v>
      </c>
      <c r="Q22" s="415" t="s">
        <v>288</v>
      </c>
      <c r="R22" s="416"/>
      <c r="S22" s="237"/>
      <c r="T22" s="237"/>
      <c r="U22" s="237"/>
      <c r="V22" s="237"/>
      <c r="X22" s="131">
        <f>SUM(Sheet2!R22)</f>
        <v>0</v>
      </c>
    </row>
    <row r="23" spans="1:24" ht="27.75" customHeight="1">
      <c r="A23" s="131" t="s">
        <v>84</v>
      </c>
      <c r="B23" s="146">
        <f>SUM(Sheet2!K23)</f>
        <v>5</v>
      </c>
      <c r="C23" s="146">
        <f>SUM(Sheet2!L23)</f>
        <v>150</v>
      </c>
      <c r="D23" s="146">
        <f t="shared" si="8"/>
        <v>135</v>
      </c>
      <c r="E23" s="146">
        <f>SUM(Sheet2!Q23)</f>
        <v>109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f t="shared" si="9"/>
        <v>135</v>
      </c>
      <c r="L23" s="204">
        <f t="shared" si="10"/>
        <v>20</v>
      </c>
      <c r="M23" s="205">
        <f t="shared" si="12"/>
        <v>19.25925925925926</v>
      </c>
      <c r="N23" s="148">
        <v>0</v>
      </c>
      <c r="O23" s="205">
        <f t="shared" si="11"/>
        <v>19.25925925925926</v>
      </c>
      <c r="Q23" s="415" t="s">
        <v>289</v>
      </c>
      <c r="R23" s="416"/>
      <c r="S23" s="146"/>
      <c r="T23" s="146"/>
      <c r="U23" s="146"/>
      <c r="V23" s="146"/>
      <c r="X23" s="131">
        <f>SUM(Sheet2!R23)</f>
        <v>26</v>
      </c>
    </row>
    <row r="24" spans="1:24" ht="27.75" customHeight="1">
      <c r="A24" s="131" t="s">
        <v>273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f t="shared" si="9"/>
        <v>0</v>
      </c>
      <c r="L24" s="204">
        <f t="shared" si="10"/>
        <v>0</v>
      </c>
      <c r="M24" s="205">
        <v>0</v>
      </c>
      <c r="N24" s="148">
        <v>0</v>
      </c>
      <c r="O24" s="205">
        <v>0</v>
      </c>
      <c r="Q24" s="415" t="s">
        <v>290</v>
      </c>
      <c r="R24" s="416"/>
      <c r="S24" s="146"/>
      <c r="T24" s="146"/>
      <c r="U24" s="146"/>
      <c r="V24" s="146"/>
      <c r="X24" s="131">
        <v>1</v>
      </c>
    </row>
    <row r="25" spans="1:24" ht="27.75" customHeight="1">
      <c r="A25" s="131" t="s">
        <v>86</v>
      </c>
      <c r="B25" s="146">
        <f>SUM(Sheet2!K25)</f>
        <v>20</v>
      </c>
      <c r="C25" s="146">
        <f>SUM(Sheet2!L25)</f>
        <v>140</v>
      </c>
      <c r="D25" s="146">
        <f t="shared" si="8"/>
        <v>140</v>
      </c>
      <c r="E25" s="146">
        <f>SUM(Sheet2!Q25)</f>
        <v>126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f t="shared" si="9"/>
        <v>140</v>
      </c>
      <c r="L25" s="204">
        <f t="shared" si="10"/>
        <v>20</v>
      </c>
      <c r="M25" s="205">
        <f t="shared" si="12"/>
        <v>10</v>
      </c>
      <c r="N25" s="148">
        <v>0</v>
      </c>
      <c r="O25" s="205">
        <f t="shared" si="11"/>
        <v>10</v>
      </c>
      <c r="Q25" s="415" t="s">
        <v>300</v>
      </c>
      <c r="R25" s="416"/>
      <c r="S25" s="146"/>
      <c r="T25" s="146"/>
      <c r="U25" s="146"/>
      <c r="V25" s="146"/>
      <c r="X25" s="131">
        <f>SUM(Sheet2!R25)</f>
        <v>14</v>
      </c>
    </row>
    <row r="26" spans="1:24" ht="27.75" customHeight="1">
      <c r="A26" s="131" t="s">
        <v>85</v>
      </c>
      <c r="B26" s="146">
        <f>SUM(Sheet2!K24)</f>
        <v>20</v>
      </c>
      <c r="C26" s="146">
        <f>SUM(Sheet2!L24)</f>
        <v>70</v>
      </c>
      <c r="D26" s="146">
        <f t="shared" si="8"/>
        <v>55</v>
      </c>
      <c r="E26" s="146">
        <f>SUM(Sheet2!Q24)</f>
        <v>53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f t="shared" si="9"/>
        <v>55</v>
      </c>
      <c r="L26" s="204">
        <f t="shared" si="10"/>
        <v>35</v>
      </c>
      <c r="M26" s="205">
        <f t="shared" si="12"/>
        <v>3.6363636363636362</v>
      </c>
      <c r="N26" s="148">
        <v>0</v>
      </c>
      <c r="O26" s="205">
        <f t="shared" si="11"/>
        <v>3.6363636363636362</v>
      </c>
      <c r="Q26" s="415" t="s">
        <v>310</v>
      </c>
      <c r="R26" s="416"/>
      <c r="S26" s="146"/>
      <c r="T26" s="146"/>
      <c r="U26" s="146"/>
      <c r="V26" s="146"/>
      <c r="X26" s="131">
        <f>SUM(Sheet2!R24)</f>
        <v>2</v>
      </c>
    </row>
    <row r="27" spans="1:24" s="11" customFormat="1" ht="20.25" customHeight="1">
      <c r="A27" s="201" t="s">
        <v>301</v>
      </c>
      <c r="Q27" s="202"/>
      <c r="R27" s="202"/>
      <c r="S27" s="169"/>
      <c r="T27" s="169"/>
      <c r="U27" s="169"/>
      <c r="V27" s="169"/>
    </row>
    <row r="28" spans="1:24" ht="21.75" customHeight="1">
      <c r="A28" s="203" t="s">
        <v>302</v>
      </c>
      <c r="G28" s="203" t="s">
        <v>309</v>
      </c>
      <c r="M28" s="203" t="s">
        <v>308</v>
      </c>
      <c r="Q28"/>
      <c r="R28" s="203"/>
      <c r="S28" s="333" t="s">
        <v>307</v>
      </c>
      <c r="T28" s="333"/>
      <c r="U28" s="333"/>
      <c r="V28" s="333"/>
    </row>
    <row r="29" spans="1:24" ht="24" customHeight="1">
      <c r="A29" s="200" t="s">
        <v>303</v>
      </c>
      <c r="B29" s="4"/>
      <c r="C29" s="4"/>
      <c r="D29" s="4"/>
      <c r="E29" s="4"/>
      <c r="G29" s="200" t="s">
        <v>303</v>
      </c>
      <c r="H29" s="4"/>
      <c r="I29" s="4"/>
      <c r="J29" s="4"/>
      <c r="K29" s="4"/>
      <c r="M29" s="200" t="s">
        <v>303</v>
      </c>
      <c r="N29" s="4"/>
      <c r="O29" s="4"/>
      <c r="P29" s="4"/>
      <c r="Q29" s="4"/>
      <c r="R29" s="200" t="s">
        <v>303</v>
      </c>
      <c r="S29" s="4"/>
      <c r="T29" s="4"/>
      <c r="U29" s="4"/>
      <c r="V29" s="4"/>
    </row>
    <row r="30" spans="1:24" ht="24" customHeight="1">
      <c r="A30" s="200" t="s">
        <v>304</v>
      </c>
      <c r="B30" s="4"/>
      <c r="C30" s="4"/>
      <c r="D30" s="4"/>
      <c r="E30" s="4"/>
      <c r="G30" s="200" t="s">
        <v>304</v>
      </c>
      <c r="H30" s="4"/>
      <c r="I30" s="4"/>
      <c r="J30" s="4"/>
      <c r="K30" s="4"/>
      <c r="M30" s="200" t="s">
        <v>304</v>
      </c>
      <c r="N30" s="4"/>
      <c r="O30" s="4"/>
      <c r="P30" s="4"/>
      <c r="Q30" s="4"/>
      <c r="R30" s="200" t="s">
        <v>304</v>
      </c>
      <c r="S30" s="4"/>
      <c r="T30" s="4"/>
      <c r="U30" s="4"/>
      <c r="V30" s="4"/>
    </row>
    <row r="31" spans="1:24" ht="24" customHeight="1">
      <c r="A31" s="200" t="s">
        <v>305</v>
      </c>
      <c r="B31" s="4"/>
      <c r="C31" s="4"/>
      <c r="D31" s="4"/>
      <c r="E31" s="4"/>
      <c r="G31" s="200" t="s">
        <v>305</v>
      </c>
      <c r="H31" s="4"/>
      <c r="I31" s="4"/>
      <c r="J31" s="4"/>
      <c r="K31" s="4"/>
      <c r="M31" s="200" t="s">
        <v>305</v>
      </c>
      <c r="N31" s="4"/>
      <c r="O31" s="4"/>
      <c r="P31" s="4"/>
      <c r="Q31" s="4"/>
      <c r="R31" s="200" t="s">
        <v>305</v>
      </c>
      <c r="S31" s="4"/>
      <c r="T31" s="4"/>
      <c r="U31" s="4"/>
      <c r="V31" s="4"/>
    </row>
    <row r="32" spans="1:24" ht="24" customHeight="1">
      <c r="A32" s="200" t="s">
        <v>306</v>
      </c>
      <c r="B32" s="4"/>
      <c r="C32" s="4"/>
      <c r="D32" s="4"/>
      <c r="E32" s="4"/>
      <c r="G32" s="200" t="s">
        <v>306</v>
      </c>
      <c r="H32" s="4"/>
      <c r="I32" s="4"/>
      <c r="J32" s="4"/>
      <c r="K32" s="4"/>
      <c r="M32" s="200" t="s">
        <v>306</v>
      </c>
      <c r="N32" s="4"/>
      <c r="O32" s="4"/>
      <c r="P32" s="4"/>
      <c r="Q32" s="4"/>
      <c r="R32" s="200" t="s">
        <v>306</v>
      </c>
      <c r="S32" s="4"/>
      <c r="T32" s="4"/>
      <c r="U32" s="4"/>
      <c r="V32" s="4"/>
    </row>
  </sheetData>
  <mergeCells count="114">
    <mergeCell ref="Q12:V12"/>
    <mergeCell ref="A5:A10"/>
    <mergeCell ref="C4:D4"/>
    <mergeCell ref="K4:L4"/>
    <mergeCell ref="L13:L14"/>
    <mergeCell ref="M13:M14"/>
    <mergeCell ref="N13:N14"/>
    <mergeCell ref="O13:O14"/>
    <mergeCell ref="A13:A14"/>
    <mergeCell ref="A12:O12"/>
    <mergeCell ref="F13:J13"/>
    <mergeCell ref="B13:B14"/>
    <mergeCell ref="C13:C14"/>
    <mergeCell ref="D13:D14"/>
    <mergeCell ref="E13:E14"/>
    <mergeCell ref="K13:K14"/>
    <mergeCell ref="O4:P4"/>
    <mergeCell ref="U5:V5"/>
    <mergeCell ref="U6:V6"/>
    <mergeCell ref="U7:V7"/>
    <mergeCell ref="U8:V8"/>
    <mergeCell ref="U9:V9"/>
    <mergeCell ref="U10:V10"/>
    <mergeCell ref="S5:T5"/>
    <mergeCell ref="O3:R3"/>
    <mergeCell ref="Q4:R4"/>
    <mergeCell ref="S3:V3"/>
    <mergeCell ref="S4:T4"/>
    <mergeCell ref="U4:V4"/>
    <mergeCell ref="E4:F4"/>
    <mergeCell ref="C3:F3"/>
    <mergeCell ref="G3:J3"/>
    <mergeCell ref="G4:H4"/>
    <mergeCell ref="I4:J4"/>
    <mergeCell ref="K3:N3"/>
    <mergeCell ref="M4:N4"/>
    <mergeCell ref="S6:T6"/>
    <mergeCell ref="S7:T7"/>
    <mergeCell ref="S8:T8"/>
    <mergeCell ref="S9:T9"/>
    <mergeCell ref="S10:T10"/>
    <mergeCell ref="O8:P8"/>
    <mergeCell ref="Q8:R8"/>
    <mergeCell ref="O9:P9"/>
    <mergeCell ref="Q9:R9"/>
    <mergeCell ref="O10:P10"/>
    <mergeCell ref="Q10:R10"/>
    <mergeCell ref="O5:P5"/>
    <mergeCell ref="Q5:R5"/>
    <mergeCell ref="O6:P6"/>
    <mergeCell ref="Q6:R6"/>
    <mergeCell ref="O7:P7"/>
    <mergeCell ref="Q7:R7"/>
    <mergeCell ref="I7:J7"/>
    <mergeCell ref="K8:L8"/>
    <mergeCell ref="M8:N8"/>
    <mergeCell ref="K9:L9"/>
    <mergeCell ref="M9:N9"/>
    <mergeCell ref="K10:L10"/>
    <mergeCell ref="M10:N10"/>
    <mergeCell ref="K5:L5"/>
    <mergeCell ref="M5:N5"/>
    <mergeCell ref="K6:L6"/>
    <mergeCell ref="M6:N6"/>
    <mergeCell ref="K7:L7"/>
    <mergeCell ref="M7:N7"/>
    <mergeCell ref="Q18:R18"/>
    <mergeCell ref="C8:D8"/>
    <mergeCell ref="E8:F8"/>
    <mergeCell ref="C9:D9"/>
    <mergeCell ref="E9:F9"/>
    <mergeCell ref="C10:D10"/>
    <mergeCell ref="E10:F10"/>
    <mergeCell ref="C5:D5"/>
    <mergeCell ref="E5:F5"/>
    <mergeCell ref="C6:D6"/>
    <mergeCell ref="E6:F6"/>
    <mergeCell ref="C7:D7"/>
    <mergeCell ref="E7:F7"/>
    <mergeCell ref="G8:H8"/>
    <mergeCell ref="I8:J8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Q25:R25"/>
    <mergeCell ref="S28:V28"/>
    <mergeCell ref="Q26:R26"/>
    <mergeCell ref="B1:E1"/>
    <mergeCell ref="F1:G1"/>
    <mergeCell ref="H1:K1"/>
    <mergeCell ref="M1:O1"/>
    <mergeCell ref="A3:A4"/>
    <mergeCell ref="B3:B4"/>
    <mergeCell ref="C2:D2"/>
    <mergeCell ref="M2:N2"/>
    <mergeCell ref="R2:S2"/>
    <mergeCell ref="U2:V2"/>
    <mergeCell ref="Q19:R19"/>
    <mergeCell ref="Q20:R20"/>
    <mergeCell ref="Q21:R21"/>
    <mergeCell ref="Q22:R22"/>
    <mergeCell ref="Q23:R23"/>
    <mergeCell ref="Q24:R24"/>
    <mergeCell ref="Q13:R13"/>
    <mergeCell ref="Q14:R14"/>
    <mergeCell ref="Q15:R15"/>
    <mergeCell ref="Q16:R16"/>
    <mergeCell ref="Q17:R17"/>
  </mergeCells>
  <pageMargins left="0.7" right="0.7" top="0.75" bottom="0.75" header="0.3" footer="0.3"/>
  <pageSetup paperSize="256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6"/>
  <sheetViews>
    <sheetView zoomScale="130" zoomScaleNormal="130" workbookViewId="0">
      <selection activeCell="A2" sqref="A2:H2"/>
    </sheetView>
  </sheetViews>
  <sheetFormatPr defaultColWidth="9.140625" defaultRowHeight="12.75"/>
  <cols>
    <col min="1" max="1" width="7.42578125" style="52" customWidth="1"/>
    <col min="2" max="2" width="8.28515625" style="52" customWidth="1"/>
    <col min="3" max="3" width="9" style="52" customWidth="1"/>
    <col min="4" max="4" width="9.28515625" style="52" customWidth="1"/>
    <col min="5" max="5" width="13" style="52" customWidth="1"/>
    <col min="6" max="6" width="14.42578125" style="52" customWidth="1"/>
    <col min="7" max="7" width="12" style="52" customWidth="1"/>
    <col min="8" max="8" width="12.5703125" style="52" customWidth="1"/>
    <col min="9" max="16384" width="9.140625" style="52"/>
  </cols>
  <sheetData>
    <row r="1" spans="1:18" ht="29.25" customHeight="1">
      <c r="A1" s="424" t="s">
        <v>146</v>
      </c>
      <c r="B1" s="424"/>
      <c r="C1" s="424"/>
      <c r="D1" s="424"/>
      <c r="E1" s="424"/>
      <c r="F1" s="424"/>
      <c r="G1" s="424"/>
      <c r="H1" s="424"/>
    </row>
    <row r="2" spans="1:18" ht="24.75" customHeight="1">
      <c r="A2" s="425" t="s">
        <v>208</v>
      </c>
      <c r="B2" s="425"/>
      <c r="C2" s="425"/>
      <c r="D2" s="425"/>
      <c r="E2" s="425"/>
      <c r="F2" s="425"/>
      <c r="G2" s="425"/>
      <c r="H2" s="425"/>
    </row>
    <row r="3" spans="1:18" ht="22.5" customHeight="1">
      <c r="A3" s="52" t="s">
        <v>204</v>
      </c>
      <c r="B3" s="67"/>
      <c r="C3" s="67"/>
      <c r="D3" s="67"/>
      <c r="E3" s="67"/>
      <c r="G3" s="136"/>
      <c r="H3" s="68"/>
    </row>
    <row r="4" spans="1:18" ht="22.5" customHeight="1">
      <c r="A4" s="52" t="s">
        <v>209</v>
      </c>
      <c r="B4" s="67"/>
      <c r="C4" s="67"/>
      <c r="D4" s="67"/>
      <c r="E4" s="67"/>
      <c r="F4" s="139"/>
      <c r="G4" s="67"/>
    </row>
    <row r="5" spans="1:18" ht="22.5" customHeight="1">
      <c r="B5" s="67"/>
      <c r="C5" s="67"/>
      <c r="D5" s="67"/>
      <c r="E5" s="67"/>
      <c r="F5" s="67"/>
      <c r="G5" s="67"/>
    </row>
    <row r="6" spans="1:18" s="55" customFormat="1" ht="16.5" customHeight="1">
      <c r="A6" s="426" t="s">
        <v>129</v>
      </c>
      <c r="B6" s="426" t="s">
        <v>130</v>
      </c>
      <c r="C6" s="426"/>
      <c r="D6" s="426"/>
      <c r="E6" s="427" t="s">
        <v>147</v>
      </c>
      <c r="F6" s="427" t="s">
        <v>116</v>
      </c>
      <c r="G6" s="426" t="s">
        <v>148</v>
      </c>
      <c r="H6" s="427" t="s">
        <v>149</v>
      </c>
    </row>
    <row r="7" spans="1:18" s="55" customFormat="1" ht="12.75" customHeight="1">
      <c r="A7" s="426"/>
      <c r="B7" s="426"/>
      <c r="C7" s="426"/>
      <c r="D7" s="426"/>
      <c r="E7" s="427"/>
      <c r="F7" s="427"/>
      <c r="G7" s="426"/>
      <c r="H7" s="427"/>
    </row>
    <row r="8" spans="1:18" ht="24.95" customHeight="1">
      <c r="A8" s="93">
        <v>1</v>
      </c>
      <c r="B8" s="383" t="s">
        <v>78</v>
      </c>
      <c r="C8" s="383"/>
      <c r="D8" s="383"/>
      <c r="E8" s="71">
        <f>SUM(Sheet2!M15)</f>
        <v>0</v>
      </c>
      <c r="F8" s="69">
        <v>54</v>
      </c>
      <c r="G8" s="69">
        <v>0</v>
      </c>
      <c r="H8" s="70"/>
    </row>
    <row r="9" spans="1:18" ht="24.95" customHeight="1">
      <c r="A9" s="93">
        <v>2</v>
      </c>
      <c r="B9" s="383" t="s">
        <v>25</v>
      </c>
      <c r="C9" s="383"/>
      <c r="D9" s="383"/>
      <c r="E9" s="71">
        <f>SUM(Sheet2!M16)</f>
        <v>60</v>
      </c>
      <c r="F9" s="69">
        <v>54</v>
      </c>
      <c r="G9" s="69">
        <v>80</v>
      </c>
      <c r="H9" s="70"/>
    </row>
    <row r="10" spans="1:18" ht="24.95" customHeight="1">
      <c r="A10" s="93">
        <v>3</v>
      </c>
      <c r="B10" s="383" t="s">
        <v>79</v>
      </c>
      <c r="C10" s="383"/>
      <c r="D10" s="383"/>
      <c r="E10" s="71">
        <f>SUM(Sheet2!M17)</f>
        <v>60</v>
      </c>
      <c r="F10" s="71">
        <f>SUM(F8+(F15*3))</f>
        <v>206.28</v>
      </c>
      <c r="G10" s="69">
        <v>200</v>
      </c>
      <c r="H10" s="70"/>
    </row>
    <row r="11" spans="1:18" ht="24.95" customHeight="1">
      <c r="A11" s="93">
        <v>4</v>
      </c>
      <c r="B11" s="383" t="s">
        <v>80</v>
      </c>
      <c r="C11" s="383"/>
      <c r="D11" s="383"/>
      <c r="E11" s="71">
        <f>SUM(Sheet2!M18)</f>
        <v>23</v>
      </c>
      <c r="F11" s="71">
        <f>SUM(F15*3)</f>
        <v>152.28</v>
      </c>
      <c r="G11" s="69">
        <v>120</v>
      </c>
      <c r="H11" s="70"/>
    </row>
    <row r="12" spans="1:18" ht="24.95" customHeight="1">
      <c r="A12" s="93">
        <v>5</v>
      </c>
      <c r="B12" s="383" t="s">
        <v>81</v>
      </c>
      <c r="C12" s="383"/>
      <c r="D12" s="383"/>
      <c r="E12" s="71">
        <f>SUM(Sheet2!M19)</f>
        <v>48</v>
      </c>
      <c r="F12" s="71">
        <f>SUM(F15*3)</f>
        <v>152.28</v>
      </c>
      <c r="G12" s="69">
        <v>120</v>
      </c>
      <c r="H12" s="70"/>
    </row>
    <row r="13" spans="1:18" ht="24.95" customHeight="1">
      <c r="A13" s="93">
        <v>6</v>
      </c>
      <c r="B13" s="383" t="s">
        <v>82</v>
      </c>
      <c r="C13" s="383"/>
      <c r="D13" s="383"/>
      <c r="E13" s="71">
        <f>SUM(Sheet2!M20)</f>
        <v>73</v>
      </c>
      <c r="F13" s="71">
        <f>SUM(F15*2)</f>
        <v>101.52</v>
      </c>
      <c r="G13" s="69">
        <v>80</v>
      </c>
      <c r="H13" s="70"/>
    </row>
    <row r="14" spans="1:18" ht="24.95" customHeight="1">
      <c r="A14" s="93">
        <v>7</v>
      </c>
      <c r="B14" s="383" t="s">
        <v>83</v>
      </c>
      <c r="C14" s="383"/>
      <c r="D14" s="383"/>
      <c r="E14" s="71">
        <f>SUM(Sheet2!M21)</f>
        <v>40</v>
      </c>
      <c r="F14" s="71">
        <f>F15*2</f>
        <v>101.52</v>
      </c>
      <c r="G14" s="69">
        <v>100</v>
      </c>
      <c r="H14" s="70"/>
    </row>
    <row r="15" spans="1:18" ht="24.95" customHeight="1">
      <c r="A15" s="93">
        <v>8</v>
      </c>
      <c r="B15" s="383" t="s">
        <v>26</v>
      </c>
      <c r="C15" s="383"/>
      <c r="D15" s="383"/>
      <c r="E15" s="71">
        <f>SUM(Sheet2!M22)</f>
        <v>30</v>
      </c>
      <c r="F15" s="71">
        <f>SUM(0.94*F8)</f>
        <v>50.76</v>
      </c>
      <c r="G15" s="69">
        <v>40</v>
      </c>
      <c r="H15" s="70"/>
      <c r="K15" s="52">
        <v>19</v>
      </c>
    </row>
    <row r="16" spans="1:18" ht="24.95" customHeight="1">
      <c r="A16" s="93">
        <v>9</v>
      </c>
      <c r="B16" s="383" t="s">
        <v>84</v>
      </c>
      <c r="C16" s="383"/>
      <c r="D16" s="383"/>
      <c r="E16" s="71">
        <f>SUM(Sheet2!M23)</f>
        <v>20</v>
      </c>
      <c r="F16" s="71">
        <f>SUM(F15*2)</f>
        <v>101.52</v>
      </c>
      <c r="G16" s="69">
        <v>120</v>
      </c>
      <c r="H16" s="70"/>
      <c r="K16" s="52">
        <v>20</v>
      </c>
      <c r="R16" s="52">
        <v>29</v>
      </c>
    </row>
    <row r="17" spans="1:18" ht="24.95" customHeight="1">
      <c r="A17" s="93">
        <v>10</v>
      </c>
      <c r="B17" s="383" t="s">
        <v>85</v>
      </c>
      <c r="C17" s="383"/>
      <c r="D17" s="383"/>
      <c r="E17" s="71">
        <f>SUM(Sheet2!M24)</f>
        <v>35</v>
      </c>
      <c r="F17" s="71">
        <f>F15</f>
        <v>50.76</v>
      </c>
      <c r="G17" s="69">
        <v>50</v>
      </c>
      <c r="H17" s="70"/>
      <c r="K17" s="52">
        <v>40</v>
      </c>
      <c r="R17" s="52">
        <v>5</v>
      </c>
    </row>
    <row r="18" spans="1:18" ht="24.95" customHeight="1">
      <c r="A18" s="93">
        <v>11</v>
      </c>
      <c r="B18" s="383" t="s">
        <v>86</v>
      </c>
      <c r="C18" s="383"/>
      <c r="D18" s="383"/>
      <c r="E18" s="71">
        <f>SUM(Sheet2!M25)</f>
        <v>20</v>
      </c>
      <c r="F18" s="71">
        <f>SUM(1.02*F8*3)</f>
        <v>165.24</v>
      </c>
      <c r="G18" s="69">
        <v>100</v>
      </c>
      <c r="H18" s="70"/>
      <c r="K18" s="52">
        <v>18</v>
      </c>
    </row>
    <row r="19" spans="1:18" ht="24.95" customHeight="1">
      <c r="A19" s="93">
        <v>12</v>
      </c>
      <c r="B19" s="383" t="s">
        <v>88</v>
      </c>
      <c r="C19" s="383"/>
      <c r="D19" s="383"/>
      <c r="E19" s="71">
        <f>SUM(Sheet2!M26)</f>
        <v>30</v>
      </c>
      <c r="F19" s="94">
        <f>F9</f>
        <v>54</v>
      </c>
      <c r="G19" s="69">
        <v>0</v>
      </c>
      <c r="H19" s="70"/>
      <c r="K19" s="52">
        <v>16</v>
      </c>
    </row>
    <row r="20" spans="1:18" ht="24.95" customHeight="1">
      <c r="A20" s="93">
        <v>13</v>
      </c>
      <c r="B20" s="383" t="s">
        <v>87</v>
      </c>
      <c r="C20" s="383"/>
      <c r="D20" s="383"/>
      <c r="E20" s="71">
        <f>SUM(Sheet2!M27)</f>
        <v>900</v>
      </c>
      <c r="F20" s="71">
        <f>SUM(F12:F18)</f>
        <v>723.6</v>
      </c>
      <c r="G20" s="69">
        <v>800</v>
      </c>
      <c r="H20" s="70"/>
      <c r="K20" s="52">
        <v>18</v>
      </c>
      <c r="L20" s="52">
        <v>100</v>
      </c>
    </row>
    <row r="21" spans="1:18" ht="24.95" customHeight="1">
      <c r="A21" s="93">
        <v>14</v>
      </c>
      <c r="B21" s="432" t="s">
        <v>91</v>
      </c>
      <c r="C21" s="432"/>
      <c r="D21" s="432"/>
      <c r="E21" s="71">
        <f>SUM(Sheet2!M28)</f>
        <v>3.15</v>
      </c>
      <c r="F21" s="71">
        <f>F8/20</f>
        <v>2.7</v>
      </c>
      <c r="G21" s="69">
        <v>0</v>
      </c>
      <c r="H21" s="70"/>
      <c r="K21" s="52">
        <v>20</v>
      </c>
      <c r="L21" s="52">
        <v>100</v>
      </c>
      <c r="R21" s="52">
        <v>5</v>
      </c>
    </row>
    <row r="22" spans="1:18" ht="24.95" customHeight="1">
      <c r="A22" s="93">
        <v>15</v>
      </c>
      <c r="B22" s="432" t="s">
        <v>92</v>
      </c>
      <c r="C22" s="432"/>
      <c r="D22" s="432"/>
      <c r="E22" s="71">
        <f>SUM(Sheet2!M29)</f>
        <v>16</v>
      </c>
      <c r="F22" s="71">
        <f>SUM(F16/10)</f>
        <v>10.151999999999999</v>
      </c>
      <c r="G22" s="69">
        <v>0</v>
      </c>
      <c r="H22" s="70"/>
      <c r="K22" s="52">
        <v>5</v>
      </c>
      <c r="L22" s="52">
        <v>50</v>
      </c>
      <c r="R22" s="52">
        <v>2</v>
      </c>
    </row>
    <row r="23" spans="1:18" ht="24.95" customHeight="1">
      <c r="A23" s="93">
        <v>16</v>
      </c>
      <c r="B23" s="383" t="s">
        <v>89</v>
      </c>
      <c r="C23" s="383"/>
      <c r="D23" s="383"/>
      <c r="E23" s="71">
        <f>SUM(Sheet2!M30)</f>
        <v>60</v>
      </c>
      <c r="F23" s="94">
        <v>76</v>
      </c>
      <c r="G23" s="69">
        <v>0</v>
      </c>
      <c r="H23" s="70"/>
      <c r="K23" s="52">
        <v>70</v>
      </c>
      <c r="L23" s="52">
        <v>100</v>
      </c>
      <c r="R23" s="52">
        <v>15</v>
      </c>
    </row>
    <row r="24" spans="1:18" ht="24.95" customHeight="1">
      <c r="A24" s="93">
        <v>17</v>
      </c>
      <c r="B24" s="383" t="s">
        <v>90</v>
      </c>
      <c r="C24" s="383"/>
      <c r="D24" s="383"/>
      <c r="E24" s="71">
        <f>SUM(Sheet2!M31)</f>
        <v>60</v>
      </c>
      <c r="F24" s="69">
        <v>77</v>
      </c>
      <c r="G24" s="69">
        <v>0</v>
      </c>
      <c r="H24" s="70"/>
      <c r="K24" s="52">
        <v>10</v>
      </c>
      <c r="L24" s="52">
        <v>50</v>
      </c>
    </row>
    <row r="25" spans="1:18" ht="24.95" customHeight="1">
      <c r="A25" s="93">
        <v>18</v>
      </c>
      <c r="B25" s="429" t="s">
        <v>136</v>
      </c>
      <c r="C25" s="430"/>
      <c r="D25" s="431"/>
      <c r="E25" s="69">
        <v>16</v>
      </c>
      <c r="F25" s="71">
        <f>ROUNDUP(SUM(F20:F22)/100,0)</f>
        <v>8</v>
      </c>
      <c r="G25" s="69">
        <v>0</v>
      </c>
      <c r="H25" s="70"/>
      <c r="K25" s="52">
        <v>60</v>
      </c>
    </row>
    <row r="26" spans="1:18" ht="24.95" customHeight="1">
      <c r="A26" s="69">
        <v>19</v>
      </c>
      <c r="B26" s="433" t="s">
        <v>137</v>
      </c>
      <c r="C26" s="433"/>
      <c r="D26" s="433"/>
      <c r="E26" s="72"/>
      <c r="F26" s="70"/>
      <c r="G26" s="69"/>
      <c r="H26" s="70"/>
      <c r="K26" s="52">
        <v>30</v>
      </c>
      <c r="L26" s="52">
        <v>100</v>
      </c>
    </row>
    <row r="27" spans="1:18" ht="24.95" customHeight="1">
      <c r="A27" s="69">
        <v>20</v>
      </c>
      <c r="B27" s="433" t="s">
        <v>138</v>
      </c>
      <c r="C27" s="433"/>
      <c r="D27" s="433"/>
      <c r="E27" s="73"/>
      <c r="F27" s="70"/>
      <c r="G27" s="69"/>
      <c r="H27" s="70"/>
      <c r="K27" s="52">
        <v>90</v>
      </c>
      <c r="R27" s="52">
        <v>25</v>
      </c>
    </row>
    <row r="28" spans="1:18" ht="24.95" customHeight="1">
      <c r="A28" s="69">
        <v>21</v>
      </c>
      <c r="B28" s="433" t="s">
        <v>139</v>
      </c>
      <c r="C28" s="433"/>
      <c r="D28" s="433"/>
      <c r="E28" s="74"/>
      <c r="F28" s="70"/>
      <c r="G28" s="69"/>
      <c r="H28" s="70"/>
      <c r="K28" s="52">
        <v>7</v>
      </c>
    </row>
    <row r="29" spans="1:18" ht="24.95" customHeight="1">
      <c r="A29" s="69">
        <v>22</v>
      </c>
      <c r="B29" s="433" t="s">
        <v>140</v>
      </c>
      <c r="C29" s="433"/>
      <c r="D29" s="433"/>
      <c r="E29" s="74"/>
      <c r="F29" s="74"/>
      <c r="G29" s="74"/>
      <c r="H29" s="70"/>
      <c r="K29" s="52">
        <v>0</v>
      </c>
      <c r="L29" s="52">
        <v>15</v>
      </c>
    </row>
    <row r="30" spans="1:18" ht="42.75" customHeight="1">
      <c r="A30" s="52" t="s">
        <v>150</v>
      </c>
      <c r="B30" s="75"/>
      <c r="C30" s="75"/>
      <c r="D30" s="75"/>
      <c r="E30" s="76"/>
      <c r="F30" s="76"/>
      <c r="G30" s="76"/>
      <c r="K30" s="52">
        <v>144</v>
      </c>
      <c r="L30" s="52">
        <v>50</v>
      </c>
      <c r="R30" s="52">
        <v>3</v>
      </c>
    </row>
    <row r="31" spans="1:18" ht="42" customHeight="1">
      <c r="A31" s="52" t="s">
        <v>151</v>
      </c>
      <c r="E31" s="76"/>
      <c r="F31" s="76"/>
      <c r="G31" s="76"/>
      <c r="K31" s="52">
        <v>62</v>
      </c>
      <c r="L31" s="52">
        <v>50</v>
      </c>
      <c r="R31" s="52">
        <v>1</v>
      </c>
    </row>
    <row r="32" spans="1:18">
      <c r="E32" s="76"/>
      <c r="F32" s="76"/>
      <c r="G32" s="76"/>
    </row>
    <row r="33" spans="2:7" ht="16.5" customHeight="1">
      <c r="E33" s="76"/>
      <c r="F33" s="77" t="s">
        <v>152</v>
      </c>
      <c r="G33" s="76"/>
    </row>
    <row r="34" spans="2:7">
      <c r="B34" s="428"/>
      <c r="C34" s="428"/>
      <c r="D34" s="428"/>
      <c r="E34" s="76"/>
      <c r="F34" s="76"/>
      <c r="G34" s="76"/>
    </row>
    <row r="35" spans="2:7">
      <c r="B35" s="428"/>
      <c r="C35" s="428"/>
      <c r="D35" s="428"/>
      <c r="E35" s="76"/>
      <c r="F35" s="76"/>
      <c r="G35" s="76"/>
    </row>
    <row r="36" spans="2:7">
      <c r="B36" s="428"/>
      <c r="C36" s="428"/>
      <c r="D36" s="428"/>
      <c r="E36" s="76"/>
      <c r="F36" s="76"/>
    </row>
  </sheetData>
  <mergeCells count="33">
    <mergeCell ref="B35:D35"/>
    <mergeCell ref="B24:D24"/>
    <mergeCell ref="B36:D3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6:D26"/>
    <mergeCell ref="B27:D27"/>
    <mergeCell ref="B28:D28"/>
    <mergeCell ref="B29:D29"/>
    <mergeCell ref="B34:D34"/>
    <mergeCell ref="B25:D25"/>
    <mergeCell ref="B17:D17"/>
    <mergeCell ref="B18:D18"/>
    <mergeCell ref="B19:D19"/>
    <mergeCell ref="B20:D20"/>
    <mergeCell ref="B21:D21"/>
    <mergeCell ref="B22:D22"/>
    <mergeCell ref="B23:D23"/>
    <mergeCell ref="A1:H1"/>
    <mergeCell ref="A2:H2"/>
    <mergeCell ref="A6:A7"/>
    <mergeCell ref="B6:D7"/>
    <mergeCell ref="E6:E7"/>
    <mergeCell ref="F6:F7"/>
    <mergeCell ref="G6:G7"/>
    <mergeCell ref="H6:H7"/>
  </mergeCells>
  <pageMargins left="0.7" right="0.7" top="0.25" bottom="0.25" header="0.3" footer="0.3"/>
  <pageSetup paperSize="9" orientation="portrait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130" zoomScaleNormal="130" workbookViewId="0">
      <selection activeCell="L14" sqref="L14"/>
    </sheetView>
  </sheetViews>
  <sheetFormatPr defaultColWidth="9.140625" defaultRowHeight="12.75"/>
  <cols>
    <col min="1" max="1" width="5.140625" style="52" customWidth="1"/>
    <col min="2" max="2" width="3" style="52" customWidth="1"/>
    <col min="3" max="3" width="4.140625" style="52" customWidth="1"/>
    <col min="4" max="4" width="27.140625" style="52" customWidth="1"/>
    <col min="5" max="5" width="5" style="52" customWidth="1"/>
    <col min="6" max="6" width="9.42578125" style="52" customWidth="1"/>
    <col min="7" max="7" width="12.42578125" style="52" customWidth="1"/>
    <col min="8" max="8" width="6" style="52" customWidth="1"/>
    <col min="9" max="9" width="10.42578125" style="52" customWidth="1"/>
    <col min="10" max="10" width="6.5703125" style="52" customWidth="1"/>
    <col min="11" max="16384" width="9.140625" style="52"/>
  </cols>
  <sheetData>
    <row r="1" spans="1:18" ht="15">
      <c r="A1" s="434" t="s">
        <v>121</v>
      </c>
      <c r="B1" s="434"/>
      <c r="C1" s="434"/>
      <c r="D1" s="434"/>
      <c r="E1" s="434"/>
      <c r="F1" s="434"/>
      <c r="G1" s="434"/>
      <c r="H1" s="434"/>
      <c r="I1" s="434"/>
      <c r="J1" s="434"/>
    </row>
    <row r="2" spans="1:18" ht="15">
      <c r="A2" s="434" t="s">
        <v>122</v>
      </c>
      <c r="B2" s="434"/>
      <c r="C2" s="434"/>
      <c r="D2" s="434"/>
      <c r="E2" s="434"/>
      <c r="F2" s="434"/>
      <c r="G2" s="434"/>
      <c r="H2" s="434"/>
      <c r="I2" s="434"/>
      <c r="J2" s="434"/>
    </row>
    <row r="3" spans="1:18" ht="15">
      <c r="A3" s="434" t="s">
        <v>123</v>
      </c>
      <c r="B3" s="434"/>
      <c r="C3" s="434"/>
      <c r="D3" s="434"/>
      <c r="E3" s="434"/>
      <c r="F3" s="434"/>
      <c r="G3" s="434"/>
      <c r="H3" s="434"/>
      <c r="I3" s="434"/>
      <c r="J3" s="434"/>
    </row>
    <row r="4" spans="1:18" ht="12.75" customHeight="1">
      <c r="A4" s="435" t="s">
        <v>124</v>
      </c>
      <c r="B4" s="435"/>
      <c r="C4" s="435"/>
      <c r="D4" s="435"/>
      <c r="E4" s="435"/>
      <c r="F4" s="435"/>
      <c r="G4" s="435"/>
      <c r="H4" s="435"/>
      <c r="I4" s="435"/>
      <c r="J4" s="435"/>
    </row>
    <row r="5" spans="1:18" ht="15" customHeight="1">
      <c r="A5" s="435" t="s">
        <v>205</v>
      </c>
      <c r="B5" s="435"/>
      <c r="C5" s="435"/>
      <c r="D5" s="435"/>
      <c r="E5" s="435"/>
      <c r="F5" s="435"/>
      <c r="G5" s="435"/>
      <c r="H5" s="435"/>
      <c r="I5" s="435"/>
      <c r="J5" s="435"/>
    </row>
    <row r="6" spans="1:18" ht="20.25" customHeight="1">
      <c r="A6" s="436" t="s">
        <v>125</v>
      </c>
      <c r="B6" s="436"/>
      <c r="C6" s="436"/>
      <c r="D6" s="436"/>
      <c r="E6" s="436"/>
      <c r="F6" s="436"/>
      <c r="G6" s="436"/>
      <c r="H6" s="436"/>
      <c r="I6" s="436"/>
      <c r="J6" s="436"/>
    </row>
    <row r="7" spans="1:18" ht="22.5" customHeight="1">
      <c r="A7" s="436" t="s">
        <v>126</v>
      </c>
      <c r="B7" s="436"/>
      <c r="C7" s="436"/>
      <c r="D7" s="436"/>
      <c r="E7" s="436"/>
      <c r="F7" s="436"/>
      <c r="G7" s="436"/>
      <c r="H7" s="436"/>
      <c r="I7" s="436"/>
      <c r="J7" s="436"/>
    </row>
    <row r="8" spans="1:18" ht="22.5" customHeight="1">
      <c r="A8" s="440" t="s">
        <v>127</v>
      </c>
      <c r="B8" s="440"/>
      <c r="C8" s="440"/>
      <c r="D8" s="440"/>
      <c r="E8" s="440"/>
      <c r="F8" s="440"/>
      <c r="G8" s="440"/>
      <c r="H8" s="440"/>
      <c r="I8" s="440"/>
      <c r="J8" s="440"/>
    </row>
    <row r="9" spans="1:18" ht="22.5" customHeight="1">
      <c r="A9" s="441" t="s">
        <v>128</v>
      </c>
      <c r="B9" s="441"/>
      <c r="C9" s="441"/>
      <c r="D9" s="441"/>
      <c r="E9" s="441"/>
      <c r="F9" s="441"/>
      <c r="G9" s="441"/>
      <c r="H9" s="441"/>
      <c r="I9" s="441"/>
      <c r="J9" s="441"/>
    </row>
    <row r="10" spans="1:18" s="55" customFormat="1" ht="26.25" customHeight="1">
      <c r="A10" s="53"/>
      <c r="B10" s="442" t="s">
        <v>129</v>
      </c>
      <c r="C10" s="442"/>
      <c r="D10" s="54" t="s">
        <v>130</v>
      </c>
      <c r="E10" s="442" t="s">
        <v>131</v>
      </c>
      <c r="F10" s="442"/>
      <c r="G10" s="442" t="s">
        <v>132</v>
      </c>
      <c r="H10" s="442"/>
      <c r="I10" s="443" t="s">
        <v>133</v>
      </c>
      <c r="J10" s="443"/>
    </row>
    <row r="11" spans="1:18" ht="24.95" customHeight="1">
      <c r="A11" s="53"/>
      <c r="B11" s="437">
        <v>1</v>
      </c>
      <c r="C11" s="437"/>
      <c r="D11" s="95" t="s">
        <v>78</v>
      </c>
      <c r="E11" s="438"/>
      <c r="F11" s="438"/>
      <c r="G11" s="439"/>
      <c r="H11" s="439"/>
      <c r="I11" s="439"/>
      <c r="J11" s="439"/>
    </row>
    <row r="12" spans="1:18" ht="24.95" customHeight="1">
      <c r="A12" s="53"/>
      <c r="B12" s="437">
        <v>2</v>
      </c>
      <c r="C12" s="437"/>
      <c r="D12" s="95" t="s">
        <v>25</v>
      </c>
      <c r="E12" s="438"/>
      <c r="F12" s="438"/>
      <c r="G12" s="439"/>
      <c r="H12" s="439"/>
      <c r="I12" s="439"/>
      <c r="J12" s="439"/>
    </row>
    <row r="13" spans="1:18" ht="24.95" customHeight="1">
      <c r="A13" s="53"/>
      <c r="B13" s="437">
        <v>3</v>
      </c>
      <c r="C13" s="437"/>
      <c r="D13" s="95" t="s">
        <v>79</v>
      </c>
      <c r="E13" s="438"/>
      <c r="F13" s="438"/>
      <c r="G13" s="439"/>
      <c r="H13" s="439"/>
      <c r="I13" s="439"/>
      <c r="J13" s="439"/>
    </row>
    <row r="14" spans="1:18" ht="24.95" customHeight="1">
      <c r="A14" s="53"/>
      <c r="B14" s="437">
        <v>4</v>
      </c>
      <c r="C14" s="437"/>
      <c r="D14" s="95" t="s">
        <v>80</v>
      </c>
      <c r="E14" s="438"/>
      <c r="F14" s="438"/>
      <c r="G14" s="439"/>
      <c r="H14" s="439"/>
      <c r="I14" s="439"/>
      <c r="J14" s="439"/>
    </row>
    <row r="15" spans="1:18" ht="24.95" customHeight="1">
      <c r="A15" s="53"/>
      <c r="B15" s="437">
        <v>5</v>
      </c>
      <c r="C15" s="437"/>
      <c r="D15" s="95" t="s">
        <v>81</v>
      </c>
      <c r="E15" s="438"/>
      <c r="F15" s="438"/>
      <c r="G15" s="439"/>
      <c r="H15" s="439"/>
      <c r="I15" s="439"/>
      <c r="J15" s="439"/>
      <c r="K15" s="52">
        <v>19</v>
      </c>
    </row>
    <row r="16" spans="1:18" ht="24.95" customHeight="1">
      <c r="A16" s="53"/>
      <c r="B16" s="437">
        <v>6</v>
      </c>
      <c r="C16" s="437"/>
      <c r="D16" s="95" t="s">
        <v>82</v>
      </c>
      <c r="E16" s="438"/>
      <c r="F16" s="438"/>
      <c r="G16" s="439"/>
      <c r="H16" s="439"/>
      <c r="I16" s="439"/>
      <c r="J16" s="439"/>
      <c r="K16" s="52">
        <v>20</v>
      </c>
      <c r="R16" s="52">
        <v>29</v>
      </c>
    </row>
    <row r="17" spans="1:18" ht="24.95" customHeight="1">
      <c r="A17" s="53"/>
      <c r="B17" s="437">
        <v>7</v>
      </c>
      <c r="C17" s="437"/>
      <c r="D17" s="95" t="s">
        <v>83</v>
      </c>
      <c r="E17" s="438"/>
      <c r="F17" s="438"/>
      <c r="G17" s="439"/>
      <c r="H17" s="439"/>
      <c r="I17" s="439"/>
      <c r="J17" s="439"/>
      <c r="K17" s="52">
        <v>40</v>
      </c>
      <c r="R17" s="52">
        <v>5</v>
      </c>
    </row>
    <row r="18" spans="1:18" ht="24.95" customHeight="1">
      <c r="A18" s="53"/>
      <c r="B18" s="437">
        <v>8</v>
      </c>
      <c r="C18" s="437"/>
      <c r="D18" s="95" t="s">
        <v>26</v>
      </c>
      <c r="E18" s="438"/>
      <c r="F18" s="438"/>
      <c r="G18" s="439"/>
      <c r="H18" s="439"/>
      <c r="I18" s="439"/>
      <c r="J18" s="439"/>
      <c r="K18" s="52">
        <v>18</v>
      </c>
    </row>
    <row r="19" spans="1:18" ht="24.95" customHeight="1">
      <c r="A19" s="53"/>
      <c r="B19" s="437">
        <v>9</v>
      </c>
      <c r="C19" s="437"/>
      <c r="D19" s="95" t="s">
        <v>84</v>
      </c>
      <c r="E19" s="438"/>
      <c r="F19" s="438"/>
      <c r="G19" s="439"/>
      <c r="H19" s="439"/>
      <c r="I19" s="439"/>
      <c r="J19" s="439"/>
      <c r="K19" s="52">
        <v>16</v>
      </c>
    </row>
    <row r="20" spans="1:18" ht="24.95" customHeight="1">
      <c r="A20" s="53"/>
      <c r="B20" s="437">
        <v>10</v>
      </c>
      <c r="C20" s="437"/>
      <c r="D20" s="95" t="s">
        <v>85</v>
      </c>
      <c r="E20" s="438"/>
      <c r="F20" s="438"/>
      <c r="G20" s="439"/>
      <c r="H20" s="439"/>
      <c r="I20" s="439"/>
      <c r="J20" s="439"/>
      <c r="K20" s="52">
        <v>18</v>
      </c>
      <c r="L20" s="52">
        <v>100</v>
      </c>
    </row>
    <row r="21" spans="1:18" ht="24.95" customHeight="1">
      <c r="A21" s="53"/>
      <c r="B21" s="437">
        <v>11</v>
      </c>
      <c r="C21" s="437"/>
      <c r="D21" s="95" t="s">
        <v>86</v>
      </c>
      <c r="E21" s="438"/>
      <c r="F21" s="438"/>
      <c r="G21" s="439"/>
      <c r="H21" s="439"/>
      <c r="I21" s="439"/>
      <c r="J21" s="439"/>
      <c r="K21" s="52">
        <v>20</v>
      </c>
      <c r="L21" s="52">
        <v>100</v>
      </c>
      <c r="R21" s="52">
        <v>5</v>
      </c>
    </row>
    <row r="22" spans="1:18" ht="24.95" customHeight="1">
      <c r="A22" s="446" t="s">
        <v>134</v>
      </c>
      <c r="B22" s="446"/>
      <c r="C22" s="446"/>
      <c r="D22" s="446"/>
      <c r="E22" s="446"/>
      <c r="F22" s="446"/>
      <c r="G22" s="446"/>
      <c r="H22" s="446"/>
      <c r="I22" s="446"/>
      <c r="J22" s="446"/>
      <c r="K22" s="52">
        <v>5</v>
      </c>
      <c r="L22" s="52">
        <v>50</v>
      </c>
      <c r="R22" s="52">
        <v>2</v>
      </c>
    </row>
    <row r="23" spans="1:18" ht="24.95" customHeight="1">
      <c r="A23" s="56"/>
      <c r="B23" s="57"/>
      <c r="C23" s="58" t="s">
        <v>129</v>
      </c>
      <c r="D23" s="443" t="s">
        <v>135</v>
      </c>
      <c r="E23" s="443"/>
      <c r="F23" s="443" t="s">
        <v>131</v>
      </c>
      <c r="G23" s="443"/>
      <c r="H23" s="443" t="s">
        <v>133</v>
      </c>
      <c r="I23" s="443"/>
      <c r="J23" s="59"/>
      <c r="K23" s="52">
        <v>70</v>
      </c>
      <c r="L23" s="52">
        <v>100</v>
      </c>
      <c r="R23" s="52">
        <v>15</v>
      </c>
    </row>
    <row r="24" spans="1:18" ht="20.100000000000001" customHeight="1">
      <c r="A24" s="60"/>
      <c r="B24" s="61"/>
      <c r="C24" s="62">
        <v>1</v>
      </c>
      <c r="D24" s="444" t="s">
        <v>88</v>
      </c>
      <c r="E24" s="444"/>
      <c r="F24" s="444"/>
      <c r="G24" s="444"/>
      <c r="H24" s="445"/>
      <c r="I24" s="445"/>
      <c r="J24" s="59"/>
      <c r="K24" s="52">
        <v>10</v>
      </c>
      <c r="L24" s="52">
        <v>50</v>
      </c>
    </row>
    <row r="25" spans="1:18" ht="20.100000000000001" customHeight="1">
      <c r="A25" s="60"/>
      <c r="B25" s="61"/>
      <c r="C25" s="62">
        <v>2</v>
      </c>
      <c r="D25" s="444" t="s">
        <v>87</v>
      </c>
      <c r="E25" s="444"/>
      <c r="F25" s="444"/>
      <c r="G25" s="444"/>
      <c r="H25" s="445"/>
      <c r="I25" s="445"/>
      <c r="J25" s="59"/>
      <c r="K25" s="52">
        <v>60</v>
      </c>
    </row>
    <row r="26" spans="1:18" ht="20.100000000000001" customHeight="1">
      <c r="A26" s="60"/>
      <c r="B26" s="61"/>
      <c r="C26" s="62">
        <v>3</v>
      </c>
      <c r="D26" s="444" t="s">
        <v>91</v>
      </c>
      <c r="E26" s="444"/>
      <c r="F26" s="444"/>
      <c r="G26" s="444"/>
      <c r="H26" s="445"/>
      <c r="I26" s="445"/>
      <c r="J26" s="59"/>
      <c r="K26" s="52">
        <v>30</v>
      </c>
      <c r="L26" s="52">
        <v>100</v>
      </c>
    </row>
    <row r="27" spans="1:18" ht="20.100000000000001" customHeight="1">
      <c r="A27" s="60"/>
      <c r="B27" s="61"/>
      <c r="C27" s="62">
        <v>4</v>
      </c>
      <c r="D27" s="444" t="s">
        <v>92</v>
      </c>
      <c r="E27" s="444"/>
      <c r="F27" s="444"/>
      <c r="G27" s="444"/>
      <c r="H27" s="445"/>
      <c r="I27" s="445"/>
      <c r="J27" s="59"/>
      <c r="K27" s="52">
        <v>90</v>
      </c>
      <c r="R27" s="52">
        <v>25</v>
      </c>
    </row>
    <row r="28" spans="1:18" ht="20.100000000000001" customHeight="1">
      <c r="A28" s="60"/>
      <c r="B28" s="61"/>
      <c r="C28" s="62">
        <v>5</v>
      </c>
      <c r="D28" s="444" t="s">
        <v>89</v>
      </c>
      <c r="E28" s="444"/>
      <c r="F28" s="444"/>
      <c r="G28" s="444"/>
      <c r="H28" s="445"/>
      <c r="I28" s="445"/>
      <c r="J28" s="59"/>
      <c r="K28" s="52">
        <v>7</v>
      </c>
    </row>
    <row r="29" spans="1:18" ht="20.100000000000001" customHeight="1">
      <c r="A29" s="60"/>
      <c r="B29" s="61"/>
      <c r="C29" s="62">
        <v>6</v>
      </c>
      <c r="D29" s="444" t="s">
        <v>90</v>
      </c>
      <c r="E29" s="444"/>
      <c r="F29" s="444"/>
      <c r="G29" s="444"/>
      <c r="H29" s="445"/>
      <c r="I29" s="445"/>
      <c r="J29" s="59"/>
      <c r="K29" s="52">
        <v>0</v>
      </c>
      <c r="L29" s="52">
        <v>15</v>
      </c>
    </row>
    <row r="30" spans="1:18" ht="20.100000000000001" customHeight="1">
      <c r="A30" s="60"/>
      <c r="B30" s="61"/>
      <c r="C30" s="62">
        <v>7</v>
      </c>
      <c r="D30" s="444" t="s">
        <v>136</v>
      </c>
      <c r="E30" s="444"/>
      <c r="F30" s="444"/>
      <c r="G30" s="444"/>
      <c r="H30" s="445"/>
      <c r="I30" s="445"/>
      <c r="J30" s="59"/>
      <c r="K30" s="52">
        <v>144</v>
      </c>
      <c r="L30" s="52">
        <v>50</v>
      </c>
      <c r="R30" s="52">
        <v>3</v>
      </c>
    </row>
    <row r="31" spans="1:18" ht="20.100000000000001" customHeight="1">
      <c r="A31" s="60"/>
      <c r="B31" s="61"/>
      <c r="C31" s="62">
        <v>8</v>
      </c>
      <c r="D31" s="444" t="s">
        <v>137</v>
      </c>
      <c r="E31" s="444"/>
      <c r="F31" s="444"/>
      <c r="G31" s="444"/>
      <c r="H31" s="445"/>
      <c r="I31" s="445"/>
      <c r="J31" s="59"/>
      <c r="K31" s="52">
        <v>62</v>
      </c>
      <c r="L31" s="52">
        <v>50</v>
      </c>
      <c r="R31" s="52">
        <v>1</v>
      </c>
    </row>
    <row r="32" spans="1:18" ht="20.100000000000001" customHeight="1">
      <c r="A32" s="60"/>
      <c r="B32" s="61"/>
      <c r="C32" s="62">
        <v>9</v>
      </c>
      <c r="D32" s="444" t="s">
        <v>138</v>
      </c>
      <c r="E32" s="444"/>
      <c r="F32" s="444"/>
      <c r="G32" s="444"/>
      <c r="H32" s="445"/>
      <c r="I32" s="445"/>
      <c r="J32" s="59"/>
    </row>
    <row r="33" spans="1:10" ht="20.100000000000001" customHeight="1">
      <c r="A33" s="60"/>
      <c r="B33" s="61"/>
      <c r="C33" s="62">
        <v>10</v>
      </c>
      <c r="D33" s="444" t="s">
        <v>139</v>
      </c>
      <c r="E33" s="444"/>
      <c r="F33" s="444"/>
      <c r="G33" s="444"/>
      <c r="H33" s="445"/>
      <c r="I33" s="445"/>
      <c r="J33" s="59"/>
    </row>
    <row r="34" spans="1:10" ht="20.100000000000001" customHeight="1">
      <c r="A34" s="60"/>
      <c r="B34" s="61"/>
      <c r="C34" s="62">
        <v>11</v>
      </c>
      <c r="D34" s="444" t="s">
        <v>140</v>
      </c>
      <c r="E34" s="444"/>
      <c r="F34" s="444"/>
      <c r="G34" s="444"/>
      <c r="H34" s="445"/>
      <c r="I34" s="445"/>
      <c r="J34" s="59"/>
    </row>
    <row r="35" spans="1:10" ht="20.100000000000001" customHeight="1">
      <c r="A35" s="60"/>
      <c r="B35" s="61"/>
      <c r="C35" s="62">
        <v>12</v>
      </c>
      <c r="D35" s="444"/>
      <c r="E35" s="444"/>
      <c r="F35" s="444"/>
      <c r="G35" s="444"/>
      <c r="H35" s="445"/>
      <c r="I35" s="445"/>
      <c r="J35" s="59"/>
    </row>
    <row r="36" spans="1:10" ht="20.100000000000001" customHeight="1">
      <c r="A36" s="59"/>
      <c r="B36" s="61"/>
      <c r="C36" s="62">
        <v>13</v>
      </c>
      <c r="D36" s="444"/>
      <c r="E36" s="444"/>
      <c r="F36" s="444"/>
      <c r="G36" s="444"/>
      <c r="H36" s="445"/>
      <c r="I36" s="445"/>
      <c r="J36" s="59"/>
    </row>
    <row r="37" spans="1:10" ht="26.25" customHeight="1">
      <c r="A37" s="59"/>
      <c r="B37" s="59"/>
      <c r="C37" s="59"/>
      <c r="D37" s="59"/>
      <c r="E37" s="59"/>
      <c r="F37" s="63" t="s">
        <v>141</v>
      </c>
      <c r="G37" s="64"/>
      <c r="H37" s="64"/>
      <c r="I37" s="65"/>
      <c r="J37" s="59"/>
    </row>
    <row r="38" spans="1:10" ht="30.75" customHeight="1">
      <c r="A38" s="66" t="s">
        <v>142</v>
      </c>
      <c r="B38" s="66"/>
      <c r="C38" s="66"/>
      <c r="D38" s="66"/>
      <c r="E38" s="59"/>
      <c r="F38" s="63" t="s">
        <v>143</v>
      </c>
      <c r="G38" s="63"/>
      <c r="H38" s="65"/>
      <c r="I38" s="65"/>
      <c r="J38" s="59"/>
    </row>
    <row r="39" spans="1:10" ht="26.25" customHeight="1">
      <c r="A39" s="447" t="s">
        <v>144</v>
      </c>
      <c r="B39" s="447"/>
      <c r="C39" s="447"/>
      <c r="D39" s="447"/>
      <c r="E39" s="59"/>
      <c r="F39" s="63" t="s">
        <v>145</v>
      </c>
      <c r="G39" s="63"/>
      <c r="H39" s="65"/>
      <c r="I39" s="65"/>
      <c r="J39" s="59"/>
    </row>
    <row r="40" spans="1:10" ht="2.25" hidden="1" customHeight="1">
      <c r="A40" s="59"/>
      <c r="B40" s="59"/>
      <c r="C40" s="59"/>
      <c r="D40" s="59"/>
      <c r="E40" s="59"/>
      <c r="F40" s="59"/>
      <c r="G40" s="65"/>
      <c r="H40" s="65"/>
      <c r="I40" s="59"/>
      <c r="J40" s="59"/>
    </row>
  </sheetData>
  <mergeCells count="101">
    <mergeCell ref="D36:E36"/>
    <mergeCell ref="F36:G36"/>
    <mergeCell ref="H36:I36"/>
    <mergeCell ref="A39:D39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B21:C21"/>
    <mergeCell ref="E21:F21"/>
    <mergeCell ref="G21:H21"/>
    <mergeCell ref="I21:J21"/>
    <mergeCell ref="A22:J22"/>
    <mergeCell ref="D23:E23"/>
    <mergeCell ref="F23:G23"/>
    <mergeCell ref="H23:I23"/>
    <mergeCell ref="B19:C19"/>
    <mergeCell ref="E19:F19"/>
    <mergeCell ref="G19:H19"/>
    <mergeCell ref="I19:J19"/>
    <mergeCell ref="B20:C20"/>
    <mergeCell ref="E20:F20"/>
    <mergeCell ref="G20:H20"/>
    <mergeCell ref="I20:J20"/>
    <mergeCell ref="B17:C17"/>
    <mergeCell ref="E17:F17"/>
    <mergeCell ref="G17:H17"/>
    <mergeCell ref="I17:J17"/>
    <mergeCell ref="B18:C18"/>
    <mergeCell ref="E18:F18"/>
    <mergeCell ref="G18:H18"/>
    <mergeCell ref="I18:J18"/>
    <mergeCell ref="B15:C15"/>
    <mergeCell ref="E15:F15"/>
    <mergeCell ref="G15:H15"/>
    <mergeCell ref="I15:J15"/>
    <mergeCell ref="B16:C16"/>
    <mergeCell ref="E16:F16"/>
    <mergeCell ref="G16:H16"/>
    <mergeCell ref="I16:J16"/>
    <mergeCell ref="B13:C13"/>
    <mergeCell ref="E13:F13"/>
    <mergeCell ref="G13:H13"/>
    <mergeCell ref="I13:J13"/>
    <mergeCell ref="B14:C14"/>
    <mergeCell ref="E14:F14"/>
    <mergeCell ref="G14:H14"/>
    <mergeCell ref="I14:J14"/>
    <mergeCell ref="B12:C12"/>
    <mergeCell ref="E12:F12"/>
    <mergeCell ref="G12:H12"/>
    <mergeCell ref="I12:J12"/>
    <mergeCell ref="A7:J7"/>
    <mergeCell ref="A8:J8"/>
    <mergeCell ref="A9:J9"/>
    <mergeCell ref="B10:C10"/>
    <mergeCell ref="E10:F10"/>
    <mergeCell ref="G10:H10"/>
    <mergeCell ref="I10:J10"/>
    <mergeCell ref="A1:J1"/>
    <mergeCell ref="A2:J2"/>
    <mergeCell ref="A3:J3"/>
    <mergeCell ref="A4:J4"/>
    <mergeCell ref="A5:J5"/>
    <mergeCell ref="A6:J6"/>
    <mergeCell ref="B11:C11"/>
    <mergeCell ref="E11:F11"/>
    <mergeCell ref="G11:H11"/>
    <mergeCell ref="I11:J11"/>
  </mergeCells>
  <pageMargins left="0.7" right="0.7" top="0.25" bottom="0.25" header="0.3" footer="0.3"/>
  <pageSetup paperSize="9" scale="97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Sheet1</vt:lpstr>
      <vt:lpstr>Sheet2</vt:lpstr>
      <vt:lpstr>Vaccine wastage sheet</vt:lpstr>
      <vt:lpstr>Drop Out</vt:lpstr>
      <vt:lpstr>Sheet1 (2)</vt:lpstr>
      <vt:lpstr>Vaccine Form</vt:lpstr>
      <vt:lpstr>Demand</vt:lpstr>
      <vt:lpstr>Issue Form</vt:lpstr>
      <vt:lpstr>Demand!Print_Area</vt:lpstr>
      <vt:lpstr>'Issue Form'!Print_Area</vt:lpstr>
      <vt:lpstr>Sheet1!Print_Area</vt:lpstr>
      <vt:lpstr>'Sheet1 (2)'!Print_Area</vt:lpstr>
      <vt:lpstr>Sheet2!Print_Area</vt:lpstr>
      <vt:lpstr>'Vaccine Form'!Print_Area</vt:lpstr>
      <vt:lpstr>'Vaccine wastage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2026-02-28T01:26:25Z</dcterms:modified>
</cp:coreProperties>
</file>