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it365-my.sharepoint.com/personal/bevan_blatchford_bcit_ca/Documents/Desktop/"/>
    </mc:Choice>
  </mc:AlternateContent>
  <xr:revisionPtr revIDLastSave="1015" documentId="13_ncr:1_{C71E42CB-FB97-40B1-B83E-8C649B1B2D72}" xr6:coauthVersionLast="47" xr6:coauthVersionMax="47" xr10:uidLastSave="{D10D2697-38BF-4BF1-8061-997A90C74148}"/>
  <bookViews>
    <workbookView xWindow="-120" yWindow="-120" windowWidth="29040" windowHeight="15720" activeTab="2" xr2:uid="{00000000-000D-0000-FFFF-FFFF00000000}"/>
  </bookViews>
  <sheets>
    <sheet name="Players" sheetId="1" r:id="rId1"/>
    <sheet name="Goalies" sheetId="4" r:id="rId2"/>
    <sheet name="Chart" sheetId="3" r:id="rId3"/>
    <sheet name="ADD" sheetId="7" r:id="rId4"/>
    <sheet name="Draft Picks" sheetId="6" r:id="rId5"/>
    <sheet name="FA Contract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4" i="1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22" i="7"/>
  <c r="B23" i="7"/>
  <c r="B20" i="7"/>
  <c r="B21" i="7"/>
  <c r="O7" i="1"/>
  <c r="O8" i="1"/>
  <c r="O9" i="1"/>
  <c r="O6" i="1"/>
  <c r="G10" i="3"/>
  <c r="G9" i="3"/>
  <c r="F10" i="3"/>
  <c r="F9" i="3"/>
  <c r="E10" i="3"/>
  <c r="E9" i="3"/>
  <c r="O13" i="4"/>
  <c r="C12" i="3" l="1"/>
  <c r="D12" i="3" s="1"/>
  <c r="E12" i="3" s="1"/>
  <c r="C8" i="3"/>
  <c r="D8" i="3" s="1"/>
  <c r="E8" i="3" s="1"/>
  <c r="F8" i="3" s="1"/>
  <c r="G8" i="3" s="1"/>
  <c r="H8" i="3" s="1"/>
  <c r="I8" i="3" s="1"/>
  <c r="J8" i="3" s="1"/>
  <c r="K8" i="3" s="1"/>
  <c r="C5" i="3"/>
  <c r="D5" i="3" s="1"/>
  <c r="E5" i="3" s="1"/>
  <c r="F42" i="3"/>
  <c r="G41" i="3"/>
  <c r="G42" i="3" s="1"/>
  <c r="C37" i="3"/>
  <c r="D37" i="3" s="1"/>
  <c r="E37" i="3" s="1"/>
  <c r="F37" i="3" s="1"/>
  <c r="G37" i="3" s="1"/>
  <c r="H37" i="3" s="1"/>
  <c r="I37" i="3" s="1"/>
  <c r="J37" i="3" s="1"/>
  <c r="C34" i="3"/>
  <c r="D34" i="3" s="1"/>
  <c r="E34" i="3" s="1"/>
  <c r="F34" i="3" s="1"/>
  <c r="G34" i="3" s="1"/>
  <c r="H34" i="3" s="1"/>
  <c r="I34" i="3" s="1"/>
  <c r="C32" i="3"/>
  <c r="D32" i="3" s="1"/>
  <c r="E32" i="3" s="1"/>
  <c r="F32" i="3" s="1"/>
  <c r="G32" i="3" s="1"/>
  <c r="H32" i="3" s="1"/>
  <c r="I32" i="3" s="1"/>
  <c r="C31" i="3"/>
  <c r="D31" i="3" s="1"/>
  <c r="E31" i="3" s="1"/>
  <c r="F31" i="3" s="1"/>
  <c r="G31" i="3" s="1"/>
  <c r="H31" i="3" s="1"/>
  <c r="I31" i="3" s="1"/>
  <c r="C30" i="3"/>
  <c r="D30" i="3" s="1"/>
  <c r="E30" i="3" s="1"/>
  <c r="F30" i="3" s="1"/>
  <c r="G30" i="3" s="1"/>
  <c r="H30" i="3" s="1"/>
  <c r="I30" i="3" s="1"/>
  <c r="C29" i="3"/>
  <c r="D29" i="3" s="1"/>
  <c r="E29" i="3" s="1"/>
  <c r="F29" i="3" s="1"/>
  <c r="G29" i="3" s="1"/>
  <c r="H29" i="3" s="1"/>
  <c r="I29" i="3" s="1"/>
  <c r="C28" i="3"/>
  <c r="D28" i="3" s="1"/>
  <c r="E28" i="3" s="1"/>
  <c r="F28" i="3" s="1"/>
  <c r="G28" i="3" s="1"/>
  <c r="H28" i="3" s="1"/>
  <c r="I28" i="3" s="1"/>
  <c r="C27" i="3"/>
  <c r="D27" i="3" s="1"/>
  <c r="E27" i="3" s="1"/>
  <c r="F27" i="3" s="1"/>
  <c r="G27" i="3" s="1"/>
  <c r="H27" i="3" s="1"/>
  <c r="I27" i="3" s="1"/>
  <c r="C26" i="3"/>
  <c r="D26" i="3" s="1"/>
  <c r="E26" i="3" s="1"/>
  <c r="F26" i="3" s="1"/>
  <c r="G26" i="3" s="1"/>
  <c r="H26" i="3" s="1"/>
  <c r="I26" i="3" s="1"/>
  <c r="C25" i="3"/>
  <c r="D25" i="3" s="1"/>
  <c r="E25" i="3" s="1"/>
  <c r="F25" i="3" s="1"/>
  <c r="G25" i="3" s="1"/>
  <c r="H25" i="3" s="1"/>
  <c r="I25" i="3" s="1"/>
  <c r="C24" i="3"/>
  <c r="D24" i="3" s="1"/>
  <c r="E24" i="3" s="1"/>
  <c r="F24" i="3" s="1"/>
  <c r="G24" i="3" s="1"/>
  <c r="H24" i="3" s="1"/>
  <c r="I24" i="3" s="1"/>
  <c r="C23" i="3"/>
  <c r="D23" i="3" s="1"/>
  <c r="E23" i="3" s="1"/>
  <c r="F23" i="3" s="1"/>
  <c r="G23" i="3" s="1"/>
  <c r="H23" i="3" s="1"/>
  <c r="I23" i="3" s="1"/>
  <c r="F5" i="3" l="1"/>
  <c r="E6" i="3"/>
  <c r="D6" i="3"/>
  <c r="F12" i="3"/>
  <c r="E13" i="3"/>
  <c r="D13" i="3"/>
  <c r="I35" i="3"/>
  <c r="H41" i="3"/>
  <c r="G5" i="3" l="1"/>
  <c r="F6" i="3"/>
  <c r="G12" i="3"/>
  <c r="F13" i="3"/>
  <c r="J35" i="3"/>
  <c r="I41" i="3"/>
  <c r="H42" i="3"/>
  <c r="C6" i="3"/>
  <c r="H5" i="3" l="1"/>
  <c r="G6" i="3"/>
  <c r="H12" i="3"/>
  <c r="G13" i="3"/>
  <c r="I42" i="3"/>
  <c r="J42" i="3" s="1"/>
  <c r="J41" i="3"/>
  <c r="H6" i="3" l="1"/>
  <c r="I5" i="3"/>
  <c r="H13" i="3"/>
  <c r="I12" i="3"/>
  <c r="B3" i="4"/>
  <c r="B3" i="1"/>
  <c r="J12" i="3" l="1"/>
  <c r="I13" i="3"/>
  <c r="J5" i="3"/>
  <c r="I6" i="3"/>
  <c r="G14" i="1"/>
  <c r="J6" i="3" l="1"/>
  <c r="K5" i="3"/>
  <c r="K6" i="3" s="1"/>
  <c r="K12" i="3"/>
  <c r="K13" i="3" s="1"/>
  <c r="J13" i="3"/>
  <c r="C13" i="3"/>
  <c r="J14" i="4" l="1"/>
  <c r="O15" i="4" s="1"/>
  <c r="H17" i="4" l="1"/>
  <c r="H16" i="4"/>
  <c r="H15" i="4"/>
  <c r="H14" i="4"/>
  <c r="J17" i="4"/>
  <c r="J16" i="4"/>
  <c r="J15" i="4"/>
  <c r="B16" i="4" l="1"/>
  <c r="B17" i="4" s="1"/>
  <c r="O14" i="4"/>
  <c r="O17" i="4" s="1"/>
  <c r="B15" i="4" s="1"/>
  <c r="G16" i="1"/>
  <c r="G15" i="1"/>
  <c r="B16" i="1" l="1"/>
  <c r="B17" i="1" s="1"/>
  <c r="G18" i="1"/>
  <c r="B15" i="1" l="1"/>
</calcChain>
</file>

<file path=xl/sharedStrings.xml><?xml version="1.0" encoding="utf-8"?>
<sst xmlns="http://schemas.openxmlformats.org/spreadsheetml/2006/main" count="408" uniqueCount="179">
  <si>
    <t>Birth Year</t>
  </si>
  <si>
    <t>Current Year</t>
  </si>
  <si>
    <t>NHL</t>
  </si>
  <si>
    <t>Season</t>
  </si>
  <si>
    <t>Team</t>
  </si>
  <si>
    <t>Lge</t>
  </si>
  <si>
    <t>GP</t>
  </si>
  <si>
    <t>G</t>
  </si>
  <si>
    <t>A</t>
  </si>
  <si>
    <t>Pts</t>
  </si>
  <si>
    <t>PIM</t>
  </si>
  <si>
    <t>+/-</t>
  </si>
  <si>
    <t>weighted ppg</t>
  </si>
  <si>
    <t>total ppg</t>
  </si>
  <si>
    <t>last season ppg</t>
  </si>
  <si>
    <t>Age</t>
  </si>
  <si>
    <t>Multplier</t>
  </si>
  <si>
    <t>PPG</t>
  </si>
  <si>
    <t>Years</t>
  </si>
  <si>
    <t>best</t>
  </si>
  <si>
    <t>2012-13</t>
  </si>
  <si>
    <t>Min</t>
  </si>
  <si>
    <t>GA</t>
  </si>
  <si>
    <t>EN</t>
  </si>
  <si>
    <t>SO</t>
  </si>
  <si>
    <t>GAA</t>
  </si>
  <si>
    <t>W</t>
  </si>
  <si>
    <t>L</t>
  </si>
  <si>
    <t>T</t>
  </si>
  <si>
    <t>Svs</t>
  </si>
  <si>
    <t>Pct</t>
  </si>
  <si>
    <t>weighted points</t>
  </si>
  <si>
    <t>points average</t>
  </si>
  <si>
    <t>last season points</t>
  </si>
  <si>
    <t>2013-14</t>
  </si>
  <si>
    <t>2014-15</t>
  </si>
  <si>
    <r>
      <t>1</t>
    </r>
    <r>
      <rPr>
        <vertAlign val="superscript"/>
        <sz val="9"/>
        <color rgb="FF000000"/>
        <rFont val="Verdana"/>
        <family val="2"/>
      </rPr>
      <t>st</t>
    </r>
    <r>
      <rPr>
        <sz val="9"/>
        <color rgb="FF000000"/>
        <rFont val="Verdana"/>
        <family val="2"/>
      </rPr>
      <t> Overall</t>
    </r>
  </si>
  <si>
    <t>2-3 Overall</t>
  </si>
  <si>
    <t>4-6 Overall</t>
  </si>
  <si>
    <t>7-10 Overall</t>
  </si>
  <si>
    <t>11-15 Overall</t>
  </si>
  <si>
    <t>16-20 Overall</t>
  </si>
  <si>
    <t>21-24 Overall</t>
  </si>
  <si>
    <t>25-28 Overall</t>
  </si>
  <si>
    <r>
      <t>2</t>
    </r>
    <r>
      <rPr>
        <vertAlign val="superscript"/>
        <sz val="9"/>
        <color rgb="FF000000"/>
        <rFont val="Verdana"/>
        <family val="2"/>
      </rPr>
      <t>nd</t>
    </r>
    <r>
      <rPr>
        <sz val="9"/>
        <color rgb="FF000000"/>
        <rFont val="Verdana"/>
        <family val="2"/>
      </rPr>
      <t> Round</t>
    </r>
  </si>
  <si>
    <r>
      <t>3</t>
    </r>
    <r>
      <rPr>
        <vertAlign val="superscript"/>
        <sz val="9"/>
        <color rgb="FF000000"/>
        <rFont val="Verdana"/>
        <family val="2"/>
      </rPr>
      <t>rd</t>
    </r>
    <r>
      <rPr>
        <sz val="9"/>
        <color rgb="FF000000"/>
        <rFont val="Verdana"/>
        <family val="2"/>
      </rPr>
      <t> Round</t>
    </r>
  </si>
  <si>
    <t>2016-17</t>
  </si>
  <si>
    <t>2015-16</t>
  </si>
  <si>
    <t>2017-18</t>
  </si>
  <si>
    <t>Salary Cap</t>
  </si>
  <si>
    <t>Min salary</t>
  </si>
  <si>
    <t>2018-19</t>
  </si>
  <si>
    <t>2019-20</t>
  </si>
  <si>
    <t>Fantrax site</t>
  </si>
  <si>
    <t>PAID</t>
  </si>
  <si>
    <t>RFA Multplier</t>
  </si>
  <si>
    <t>2020-21</t>
  </si>
  <si>
    <t>RFA Multplier + 20%</t>
  </si>
  <si>
    <t>2021-22</t>
  </si>
  <si>
    <t>Salary Floor</t>
  </si>
  <si>
    <t>Increase</t>
  </si>
  <si>
    <t>Draft Pick Compensation</t>
  </si>
  <si>
    <t>Pick</t>
  </si>
  <si>
    <t>2nd Round</t>
  </si>
  <si>
    <t>3rd Round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</si>
  <si>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</si>
  <si>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</si>
  <si>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</si>
  <si>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</si>
  <si>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</si>
  <si>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</si>
  <si>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</si>
  <si>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</si>
  <si>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</si>
  <si>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</si>
  <si>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#11-#18</t>
  </si>
  <si>
    <t>#19-#26</t>
  </si>
  <si>
    <t>Lottery</t>
  </si>
  <si>
    <t>2022-23</t>
  </si>
  <si>
    <t>2023-24</t>
  </si>
  <si>
    <t>2024-25</t>
  </si>
  <si>
    <t>2025-26</t>
  </si>
  <si>
    <t>2026-27</t>
  </si>
  <si>
    <t>2027-28</t>
  </si>
  <si>
    <t>Multiplier</t>
  </si>
  <si>
    <t>2028-29</t>
  </si>
  <si>
    <t>2029-30</t>
  </si>
  <si>
    <t>-</t>
  </si>
  <si>
    <t>NHL Draft Round 1</t>
  </si>
  <si>
    <t>NHL Draft Round 2</t>
  </si>
  <si>
    <t>Player</t>
  </si>
  <si>
    <t>KHL Team</t>
  </si>
  <si>
    <t>POS</t>
  </si>
  <si>
    <t>Salary</t>
  </si>
  <si>
    <t>Ex. Year</t>
  </si>
  <si>
    <t>Avengers</t>
  </si>
  <si>
    <t>F</t>
  </si>
  <si>
    <t>2027</t>
  </si>
  <si>
    <t>Tyler Seguin</t>
  </si>
  <si>
    <t>2028</t>
  </si>
  <si>
    <t>Gabriel Landeskog</t>
  </si>
  <si>
    <t>Patrick Kane</t>
  </si>
  <si>
    <t>Golden Arrows</t>
  </si>
  <si>
    <t>Mats Zuccarello</t>
  </si>
  <si>
    <t>Brad Marchand</t>
  </si>
  <si>
    <t>Sean Couturier</t>
  </si>
  <si>
    <t>Artemi Panarin</t>
  </si>
  <si>
    <t>Brayden Schenn</t>
  </si>
  <si>
    <t>Cam Fowler</t>
  </si>
  <si>
    <t>D</t>
  </si>
  <si>
    <t>Chris Kreider</t>
  </si>
  <si>
    <t>Highlanders</t>
  </si>
  <si>
    <t>Sean Monahan</t>
  </si>
  <si>
    <t>Jeff Skinner</t>
  </si>
  <si>
    <t>Tyler Toffoli</t>
  </si>
  <si>
    <t>MacKenzie Weegar</t>
  </si>
  <si>
    <t>Evan Rodrigues</t>
  </si>
  <si>
    <t>Knights</t>
  </si>
  <si>
    <t>Sidney Crosby</t>
  </si>
  <si>
    <t>Le Tricolore</t>
  </si>
  <si>
    <t>Lions</t>
  </si>
  <si>
    <t>Brady Skjei</t>
  </si>
  <si>
    <t>Reilly Smith</t>
  </si>
  <si>
    <t>Mikael Granlund</t>
  </si>
  <si>
    <t>Vladimir Tarasenko</t>
  </si>
  <si>
    <t>Lumberjacks</t>
  </si>
  <si>
    <t>Martians</t>
  </si>
  <si>
    <t>Justin Faulk</t>
  </si>
  <si>
    <t>Norsemen</t>
  </si>
  <si>
    <t>Mike Matheson</t>
  </si>
  <si>
    <t>Darcy Kuemper</t>
  </si>
  <si>
    <t>Claude Giroux</t>
  </si>
  <si>
    <t>Riverside Dusters</t>
  </si>
  <si>
    <t>Brock Nelson</t>
  </si>
  <si>
    <t>Mark Stone</t>
  </si>
  <si>
    <t>Rounders</t>
  </si>
  <si>
    <t>Screaming Eagles</t>
  </si>
  <si>
    <t>Shamrocks</t>
  </si>
  <si>
    <t>Matt Duchene</t>
  </si>
  <si>
    <t>Stingrays</t>
  </si>
  <si>
    <t>Taylor Hall</t>
  </si>
  <si>
    <t>Anze Kopitar</t>
  </si>
  <si>
    <t>Sergei Bobrovsky</t>
  </si>
  <si>
    <t>Bryan Rust</t>
  </si>
  <si>
    <t>Vipers</t>
  </si>
  <si>
    <t>Zach Hyman</t>
  </si>
  <si>
    <t>Wildcats</t>
  </si>
  <si>
    <t>Greenbacks</t>
  </si>
  <si>
    <t>Calgary Flames</t>
  </si>
  <si>
    <t>Philadelphia Flyers</t>
  </si>
  <si>
    <t>--</t>
  </si>
  <si>
    <t>William Karlsson</t>
  </si>
  <si>
    <t>Fighting Saints</t>
  </si>
  <si>
    <t>Mark Scheifele</t>
  </si>
  <si>
    <t>Shayne Gostisbehere</t>
  </si>
  <si>
    <t>J.T. Miller</t>
  </si>
  <si>
    <t>Neal Pionk</t>
  </si>
  <si>
    <t>Jonathan Huberdeau</t>
  </si>
  <si>
    <t>Drew Doughty</t>
  </si>
  <si>
    <t>Vincent Trocheck</t>
  </si>
  <si>
    <t>Tomas Hertl</t>
  </si>
  <si>
    <t>Little Bruins</t>
  </si>
  <si>
    <t>Linus Ullmark</t>
  </si>
  <si>
    <t>Conor Garland</t>
  </si>
  <si>
    <t>Ryan Nugent-Hopkins</t>
  </si>
  <si>
    <t>Alex Ovechkin</t>
  </si>
  <si>
    <t>Connor Hellebuyck</t>
  </si>
  <si>
    <t>Jordan Binnington</t>
  </si>
  <si>
    <t>Prairie Winds</t>
  </si>
  <si>
    <t>Boone Jenner</t>
  </si>
  <si>
    <t>Rampage</t>
  </si>
  <si>
    <t>Joey Daccord</t>
  </si>
  <si>
    <t>Nikita Kucherov</t>
  </si>
  <si>
    <t>Mattias Ekholm</t>
  </si>
  <si>
    <t>Mika Zibanejad</t>
  </si>
  <si>
    <t>Jonathan Drouin</t>
  </si>
  <si>
    <t>Dougie Hamilton</t>
  </si>
  <si>
    <t>Ryan O'Reilly</t>
  </si>
  <si>
    <t>John Gibson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</si>
</sst>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0.000"/>
    <numFmt numFmtId="166" formatCode="0.0"/>
    <numFmt numFmtId="167" formatCode="&quot;$&quot;#,##0.000_);[Red]\(&quot;$&quot;#,##0.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Verdana"/>
      <family val="2"/>
    </font>
    <font>
      <vertAlign val="superscript"/>
      <sz val="9"/>
      <color rgb="FF000000"/>
      <name val="Verdana"/>
      <family val="2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44" fontId="0" fillId="0" borderId="0" xfId="0" applyNumberFormat="1"/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7" fontId="0" fillId="0" borderId="0" xfId="0" applyNumberForma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0" applyFont="1"/>
    <xf numFmtId="0" fontId="10" fillId="0" borderId="0" xfId="0" applyFont="1"/>
    <xf numFmtId="44" fontId="9" fillId="0" borderId="0" xfId="1" applyFont="1"/>
    <xf numFmtId="0" fontId="10" fillId="0" borderId="0" xfId="0" applyFont="1" applyAlignment="1">
      <alignment horizontal="right"/>
    </xf>
    <xf numFmtId="44" fontId="0" fillId="0" borderId="0" xfId="1" applyFont="1"/>
    <xf numFmtId="0" fontId="6" fillId="0" borderId="0" xfId="0" applyFont="1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textRotation="255"/>
    </xf>
    <xf numFmtId="0" fontId="7" fillId="3" borderId="3" xfId="0" applyFont="1" applyFill="1" applyBorder="1" applyAlignment="1">
      <alignment horizontal="center" textRotation="255"/>
    </xf>
    <xf numFmtId="0" fontId="7" fillId="3" borderId="4" xfId="0" applyFont="1" applyFill="1" applyBorder="1" applyAlignment="1">
      <alignment horizontal="center" textRotation="25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/>
  </sheetViews>
  <sheetFormatPr defaultRowHeight="15" x14ac:dyDescent="0.25"/>
  <cols>
    <col min="1" max="1" width="14" customWidth="1"/>
    <col min="2" max="2" width="18.42578125" customWidth="1"/>
    <col min="4" max="4" width="9.140625" style="2"/>
    <col min="5" max="5" width="9.5703125" style="2" bestFit="1" customWidth="1"/>
    <col min="6" max="14" width="9.140625" style="2"/>
  </cols>
  <sheetData>
    <row r="1" spans="1:15" x14ac:dyDescent="0.25">
      <c r="A1" t="s">
        <v>0</v>
      </c>
      <c r="B1" s="4">
        <v>97</v>
      </c>
    </row>
    <row r="2" spans="1:15" x14ac:dyDescent="0.25">
      <c r="A2" t="s">
        <v>1</v>
      </c>
      <c r="B2" s="4">
        <v>2025</v>
      </c>
    </row>
    <row r="3" spans="1:15" x14ac:dyDescent="0.25">
      <c r="A3" t="s">
        <v>15</v>
      </c>
      <c r="B3" s="4">
        <f>B2-(B1+1900)</f>
        <v>28</v>
      </c>
    </row>
    <row r="5" spans="1:15" x14ac:dyDescent="0.25">
      <c r="A5" s="1" t="s">
        <v>3</v>
      </c>
      <c r="B5" s="1" t="s">
        <v>4</v>
      </c>
      <c r="C5" s="1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17</v>
      </c>
    </row>
    <row r="6" spans="1:15" x14ac:dyDescent="0.25">
      <c r="A6" t="s">
        <v>58</v>
      </c>
      <c r="B6" t="s">
        <v>149</v>
      </c>
      <c r="C6" t="s">
        <v>2</v>
      </c>
      <c r="D6" s="2">
        <v>79</v>
      </c>
      <c r="E6" s="2">
        <v>16</v>
      </c>
      <c r="F6" s="2">
        <v>36</v>
      </c>
      <c r="G6" s="2">
        <v>52</v>
      </c>
      <c r="H6" s="2">
        <v>77</v>
      </c>
      <c r="I6" s="2">
        <v>-23</v>
      </c>
      <c r="J6" s="2" t="s">
        <v>150</v>
      </c>
      <c r="K6" s="2" t="s">
        <v>150</v>
      </c>
      <c r="L6" s="2" t="s">
        <v>150</v>
      </c>
      <c r="M6" s="2" t="s">
        <v>150</v>
      </c>
      <c r="N6" s="2" t="s">
        <v>150</v>
      </c>
      <c r="O6" s="5">
        <f>IF(D6=0,0,(G6/D6))</f>
        <v>0.65822784810126578</v>
      </c>
    </row>
    <row r="7" spans="1:15" x14ac:dyDescent="0.25">
      <c r="A7" t="s">
        <v>78</v>
      </c>
      <c r="B7" t="s">
        <v>149</v>
      </c>
      <c r="C7" t="s">
        <v>2</v>
      </c>
      <c r="D7" s="2">
        <v>60</v>
      </c>
      <c r="E7" s="2">
        <v>31</v>
      </c>
      <c r="F7" s="2">
        <v>30</v>
      </c>
      <c r="G7" s="2">
        <v>61</v>
      </c>
      <c r="H7" s="2">
        <v>77</v>
      </c>
      <c r="I7" s="2">
        <v>-12</v>
      </c>
      <c r="J7" s="2" t="s">
        <v>150</v>
      </c>
      <c r="K7" s="2" t="s">
        <v>150</v>
      </c>
      <c r="L7" s="2" t="s">
        <v>150</v>
      </c>
      <c r="M7" s="2" t="s">
        <v>150</v>
      </c>
      <c r="N7" s="2" t="s">
        <v>150</v>
      </c>
      <c r="O7" s="5">
        <f t="shared" ref="O7:O9" si="0">IF(D7=0,0,(G7/D7))</f>
        <v>1.0166666666666666</v>
      </c>
    </row>
    <row r="8" spans="1:15" x14ac:dyDescent="0.25">
      <c r="A8" t="s">
        <v>79</v>
      </c>
      <c r="B8" t="s">
        <v>149</v>
      </c>
      <c r="C8" t="s">
        <v>2</v>
      </c>
      <c r="D8" s="2">
        <v>76</v>
      </c>
      <c r="E8" s="2">
        <v>33</v>
      </c>
      <c r="F8" s="2">
        <v>35</v>
      </c>
      <c r="G8" s="2">
        <v>68</v>
      </c>
      <c r="H8" s="2">
        <v>67</v>
      </c>
      <c r="I8" s="2">
        <v>4</v>
      </c>
      <c r="J8" s="2" t="s">
        <v>150</v>
      </c>
      <c r="K8" s="2" t="s">
        <v>150</v>
      </c>
      <c r="L8" s="2" t="s">
        <v>150</v>
      </c>
      <c r="M8" s="2" t="s">
        <v>150</v>
      </c>
      <c r="N8" s="2" t="s">
        <v>150</v>
      </c>
      <c r="O8" s="5">
        <f t="shared" si="0"/>
        <v>0.89473684210526316</v>
      </c>
    </row>
    <row r="9" spans="1:15" x14ac:dyDescent="0.25">
      <c r="A9" t="s">
        <v>80</v>
      </c>
      <c r="B9" t="s">
        <v>149</v>
      </c>
      <c r="C9" t="s">
        <v>2</v>
      </c>
      <c r="D9" s="2">
        <v>82</v>
      </c>
      <c r="E9" s="2">
        <v>24</v>
      </c>
      <c r="F9" s="2">
        <v>52</v>
      </c>
      <c r="G9" s="2">
        <v>76</v>
      </c>
      <c r="H9" s="2">
        <v>53</v>
      </c>
      <c r="I9" s="2">
        <v>-17</v>
      </c>
      <c r="J9" s="2" t="s">
        <v>150</v>
      </c>
      <c r="K9" s="2" t="s">
        <v>150</v>
      </c>
      <c r="L9" s="2" t="s">
        <v>150</v>
      </c>
      <c r="M9" s="2" t="s">
        <v>150</v>
      </c>
      <c r="N9" s="2" t="s">
        <v>150</v>
      </c>
      <c r="O9" s="5">
        <f t="shared" si="0"/>
        <v>0.92682926829268297</v>
      </c>
    </row>
    <row r="10" spans="1:15" x14ac:dyDescent="0.25">
      <c r="O10" s="5"/>
    </row>
    <row r="11" spans="1:15" x14ac:dyDescent="0.25">
      <c r="O11" s="5"/>
    </row>
    <row r="14" spans="1:15" x14ac:dyDescent="0.25">
      <c r="A14" t="s">
        <v>84</v>
      </c>
      <c r="B14">
        <f>IF(B3=28,0.312,0.26)</f>
        <v>0.312</v>
      </c>
      <c r="G14" s="5">
        <f>(O9*0.4)+(O8*0.3)+(O7*0.2)+(O6*0.1)</f>
        <v>0.90830887809211214</v>
      </c>
      <c r="H14" t="s">
        <v>12</v>
      </c>
    </row>
    <row r="15" spans="1:15" ht="18.75" x14ac:dyDescent="0.3">
      <c r="B15" s="19">
        <f>(G18*82)*B14</f>
        <v>23.712</v>
      </c>
      <c r="G15" s="5">
        <f>SUM(G6:G9)/SUM(D6:D9)</f>
        <v>0.86531986531986527</v>
      </c>
      <c r="H15" t="s">
        <v>13</v>
      </c>
    </row>
    <row r="16" spans="1:15" ht="18.75" x14ac:dyDescent="0.3">
      <c r="A16" t="s">
        <v>18</v>
      </c>
      <c r="B16" s="20">
        <f>IF(B3=28,4,(IF(28-B3&gt;4,4,28-B3)))</f>
        <v>4</v>
      </c>
      <c r="G16" s="5">
        <f>G9/D9</f>
        <v>0.92682926829268297</v>
      </c>
      <c r="H16" t="s">
        <v>14</v>
      </c>
    </row>
    <row r="17" spans="2:8" ht="18.75" x14ac:dyDescent="0.3">
      <c r="B17" s="21" t="str">
        <f>IF((B16+B3)&gt;28,"UFA","")</f>
        <v>UFA</v>
      </c>
      <c r="G17"/>
      <c r="H17"/>
    </row>
    <row r="18" spans="2:8" x14ac:dyDescent="0.25">
      <c r="B18" s="6"/>
      <c r="G18" s="5">
        <f>LARGE(G14:G16,1)</f>
        <v>0.92682926829268297</v>
      </c>
      <c r="H18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workbookViewId="0"/>
  </sheetViews>
  <sheetFormatPr defaultRowHeight="15" x14ac:dyDescent="0.25"/>
  <cols>
    <col min="1" max="1" width="14" customWidth="1"/>
    <col min="2" max="2" width="18.42578125" customWidth="1"/>
    <col min="3" max="3" width="5.7109375" customWidth="1"/>
    <col min="4" max="14" width="5.7109375" style="2" customWidth="1"/>
    <col min="15" max="15" width="7.5703125" bestFit="1" customWidth="1"/>
    <col min="16" max="19" width="5.7109375" customWidth="1"/>
  </cols>
  <sheetData>
    <row r="1" spans="1:19" x14ac:dyDescent="0.25">
      <c r="A1" t="s">
        <v>0</v>
      </c>
      <c r="B1" s="4">
        <v>101</v>
      </c>
    </row>
    <row r="2" spans="1:19" x14ac:dyDescent="0.25">
      <c r="A2" t="s">
        <v>1</v>
      </c>
      <c r="B2" s="4">
        <v>2026</v>
      </c>
    </row>
    <row r="3" spans="1:19" x14ac:dyDescent="0.25">
      <c r="A3" t="s">
        <v>15</v>
      </c>
      <c r="B3" s="4">
        <f>B2-(B1+1900)</f>
        <v>25</v>
      </c>
    </row>
    <row r="5" spans="1:19" x14ac:dyDescent="0.25">
      <c r="A5" s="1" t="s">
        <v>3</v>
      </c>
      <c r="B5" s="1" t="s">
        <v>4</v>
      </c>
      <c r="C5" s="1" t="s">
        <v>5</v>
      </c>
      <c r="D5" s="3" t="s">
        <v>6</v>
      </c>
      <c r="E5" s="3" t="s">
        <v>8</v>
      </c>
      <c r="F5" s="3" t="s">
        <v>10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1" t="s">
        <v>30</v>
      </c>
      <c r="Q5" s="1" t="s">
        <v>6</v>
      </c>
      <c r="R5" s="1" t="s">
        <v>8</v>
      </c>
      <c r="S5" s="1" t="s">
        <v>10</v>
      </c>
    </row>
    <row r="6" spans="1:19" x14ac:dyDescent="0.25">
      <c r="A6" t="s">
        <v>78</v>
      </c>
      <c r="B6" t="s">
        <v>148</v>
      </c>
      <c r="C6" t="s">
        <v>2</v>
      </c>
      <c r="D6" s="2">
        <v>1</v>
      </c>
      <c r="E6" s="2">
        <v>0</v>
      </c>
      <c r="F6" s="2">
        <v>0</v>
      </c>
      <c r="G6" s="2">
        <v>60</v>
      </c>
      <c r="H6" s="2">
        <v>1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7">
        <v>23</v>
      </c>
      <c r="P6">
        <v>0.95799999999999996</v>
      </c>
      <c r="Q6" t="s">
        <v>87</v>
      </c>
      <c r="R6" t="s">
        <v>87</v>
      </c>
      <c r="S6" t="s">
        <v>87</v>
      </c>
    </row>
    <row r="7" spans="1:19" x14ac:dyDescent="0.25">
      <c r="A7" t="s">
        <v>79</v>
      </c>
      <c r="B7" t="s">
        <v>148</v>
      </c>
      <c r="C7" t="s">
        <v>2</v>
      </c>
      <c r="D7" s="2">
        <v>17</v>
      </c>
      <c r="E7" s="2">
        <v>0</v>
      </c>
      <c r="F7" s="2">
        <v>0</v>
      </c>
      <c r="G7" s="2">
        <v>951</v>
      </c>
      <c r="H7" s="2">
        <v>50</v>
      </c>
      <c r="I7" s="2">
        <v>0</v>
      </c>
      <c r="J7" s="2">
        <v>0</v>
      </c>
      <c r="K7" s="2">
        <v>3.16</v>
      </c>
      <c r="L7" s="2">
        <v>7</v>
      </c>
      <c r="M7" s="2">
        <v>7</v>
      </c>
      <c r="N7" s="2">
        <v>1</v>
      </c>
      <c r="O7" s="7">
        <v>417</v>
      </c>
      <c r="P7">
        <v>0.89300000000000002</v>
      </c>
      <c r="Q7" t="s">
        <v>87</v>
      </c>
      <c r="R7" t="s">
        <v>87</v>
      </c>
      <c r="S7" t="s">
        <v>87</v>
      </c>
    </row>
    <row r="8" spans="1:19" x14ac:dyDescent="0.25">
      <c r="A8" t="s">
        <v>80</v>
      </c>
      <c r="B8" t="s">
        <v>148</v>
      </c>
      <c r="C8" t="s">
        <v>2</v>
      </c>
      <c r="D8" s="2">
        <v>53</v>
      </c>
      <c r="E8" s="2">
        <v>3</v>
      </c>
      <c r="F8" s="2">
        <v>2</v>
      </c>
      <c r="G8" s="2">
        <v>3182</v>
      </c>
      <c r="H8" s="2">
        <v>140</v>
      </c>
      <c r="I8" s="2">
        <v>0</v>
      </c>
      <c r="J8" s="2">
        <v>3</v>
      </c>
      <c r="K8" s="2">
        <v>2.64</v>
      </c>
      <c r="L8" s="2">
        <v>29</v>
      </c>
      <c r="M8" s="2">
        <v>16</v>
      </c>
      <c r="N8" s="2">
        <v>8</v>
      </c>
      <c r="O8" s="7">
        <v>1409</v>
      </c>
      <c r="P8">
        <v>0.91</v>
      </c>
      <c r="Q8">
        <v>10</v>
      </c>
      <c r="R8">
        <v>0</v>
      </c>
      <c r="S8">
        <v>0</v>
      </c>
    </row>
    <row r="9" spans="1:19" x14ac:dyDescent="0.25">
      <c r="A9" t="s">
        <v>80</v>
      </c>
      <c r="B9" t="s">
        <v>148</v>
      </c>
      <c r="C9" t="s">
        <v>2</v>
      </c>
      <c r="D9" s="2">
        <v>62</v>
      </c>
      <c r="E9" s="2">
        <v>3</v>
      </c>
      <c r="F9" s="2">
        <v>2</v>
      </c>
      <c r="G9" s="2">
        <v>3182</v>
      </c>
      <c r="H9" s="2">
        <v>140</v>
      </c>
      <c r="I9" s="2">
        <v>0</v>
      </c>
      <c r="J9" s="2">
        <v>3</v>
      </c>
      <c r="K9" s="2">
        <v>2.64</v>
      </c>
      <c r="L9" s="2">
        <v>29</v>
      </c>
      <c r="M9" s="2">
        <v>16</v>
      </c>
      <c r="N9" s="2">
        <v>8</v>
      </c>
      <c r="O9" s="7">
        <v>1409</v>
      </c>
      <c r="P9">
        <v>0.91</v>
      </c>
      <c r="Q9">
        <v>10</v>
      </c>
      <c r="R9">
        <v>0</v>
      </c>
      <c r="S9">
        <v>0</v>
      </c>
    </row>
    <row r="10" spans="1:19" x14ac:dyDescent="0.25">
      <c r="O10" s="7"/>
    </row>
    <row r="11" spans="1:19" x14ac:dyDescent="0.25">
      <c r="O11" s="7"/>
    </row>
    <row r="13" spans="1:19" x14ac:dyDescent="0.25">
      <c r="O13" s="8">
        <f>((L9*3+N9+J9)*0.4)+((L8*3+N8+J8)*0.3)+((L7*3+N7+J7)*0.2)+((L6*3+N6+J6)*0.1)</f>
        <v>73.3</v>
      </c>
      <c r="P13" t="s">
        <v>31</v>
      </c>
    </row>
    <row r="14" spans="1:19" x14ac:dyDescent="0.25">
      <c r="A14" t="s">
        <v>16</v>
      </c>
      <c r="B14">
        <f>IF(B3=28,0.312,0.26)</f>
        <v>0.26</v>
      </c>
      <c r="H14" s="27" t="str">
        <f>A9</f>
        <v>2024-25</v>
      </c>
      <c r="I14" s="27"/>
      <c r="J14" s="2">
        <f>((L9*3)+N9+J9)</f>
        <v>98</v>
      </c>
      <c r="O14" s="8">
        <f>AVERAGE(J14:J17)</f>
        <v>55.25</v>
      </c>
      <c r="P14" t="s">
        <v>32</v>
      </c>
    </row>
    <row r="15" spans="1:19" ht="18.75" x14ac:dyDescent="0.3">
      <c r="B15" s="22">
        <f>O17*B14</f>
        <v>25.48</v>
      </c>
      <c r="H15" s="27" t="str">
        <f>A8</f>
        <v>2024-25</v>
      </c>
      <c r="I15" s="27"/>
      <c r="J15" s="2">
        <f>(L8*3)+N8+J8</f>
        <v>98</v>
      </c>
      <c r="O15" s="8">
        <f>J14</f>
        <v>98</v>
      </c>
      <c r="P15" t="s">
        <v>33</v>
      </c>
    </row>
    <row r="16" spans="1:19" x14ac:dyDescent="0.25">
      <c r="A16" t="s">
        <v>18</v>
      </c>
      <c r="B16">
        <f>IF(B3=28,4,(IF(28-B3&gt;4,4,28-B3)))</f>
        <v>3</v>
      </c>
      <c r="H16" s="27" t="str">
        <f>A7</f>
        <v>2023-24</v>
      </c>
      <c r="I16" s="27"/>
      <c r="J16" s="2">
        <f>(L7*3)+N7+J7</f>
        <v>22</v>
      </c>
      <c r="O16" s="9"/>
    </row>
    <row r="17" spans="2:16" ht="18.75" x14ac:dyDescent="0.3">
      <c r="B17" s="23" t="str">
        <f>IF((B16+B3)&gt;28,"UFA","")</f>
        <v/>
      </c>
      <c r="H17" s="27" t="str">
        <f>A6</f>
        <v>2022-23</v>
      </c>
      <c r="I17" s="27"/>
      <c r="J17" s="2">
        <f>(L6*3)+N6+J6</f>
        <v>3</v>
      </c>
      <c r="O17" s="8">
        <f>LARGE(O13:O15,1)</f>
        <v>98</v>
      </c>
      <c r="P17" t="s">
        <v>19</v>
      </c>
    </row>
    <row r="18" spans="2:16" x14ac:dyDescent="0.25">
      <c r="B18" s="6"/>
    </row>
  </sheetData>
  <mergeCells count="4">
    <mergeCell ref="H14:I14"/>
    <mergeCell ref="H15:I15"/>
    <mergeCell ref="H16:I16"/>
    <mergeCell ref="H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tabSelected="1" workbookViewId="0">
      <selection activeCell="H12" sqref="H12"/>
    </sheetView>
  </sheetViews>
  <sheetFormatPr defaultColWidth="14.28515625" defaultRowHeight="15" x14ac:dyDescent="0.25"/>
  <cols>
    <col min="1" max="1" width="18.85546875" bestFit="1" customWidth="1"/>
    <col min="2" max="6" width="14.28515625" style="2"/>
  </cols>
  <sheetData>
    <row r="1" spans="1:16" x14ac:dyDescent="0.25">
      <c r="B1" s="2" t="s">
        <v>60</v>
      </c>
      <c r="C1" s="2" t="s">
        <v>60</v>
      </c>
      <c r="D1" s="2" t="s">
        <v>60</v>
      </c>
      <c r="E1" s="2" t="s">
        <v>60</v>
      </c>
      <c r="F1" s="2" t="s">
        <v>60</v>
      </c>
      <c r="G1" s="2" t="s">
        <v>60</v>
      </c>
      <c r="H1" s="2" t="s">
        <v>60</v>
      </c>
      <c r="I1" s="2" t="s">
        <v>60</v>
      </c>
      <c r="J1" s="2" t="s">
        <v>60</v>
      </c>
      <c r="K1" s="2" t="s">
        <v>60</v>
      </c>
    </row>
    <row r="2" spans="1:16" x14ac:dyDescent="0.25">
      <c r="B2" s="2">
        <v>1.0162</v>
      </c>
      <c r="C2" s="2">
        <v>1</v>
      </c>
      <c r="D2" s="2">
        <v>1</v>
      </c>
      <c r="E2" s="2">
        <v>1.0138</v>
      </c>
      <c r="F2" s="2">
        <v>1.012</v>
      </c>
      <c r="G2" s="2">
        <v>1.0068999999999999</v>
      </c>
      <c r="H2" s="2">
        <v>1.0077</v>
      </c>
      <c r="I2" s="2">
        <v>1.01</v>
      </c>
      <c r="J2" s="2">
        <v>1.01</v>
      </c>
      <c r="K2" s="2">
        <v>1.01</v>
      </c>
    </row>
    <row r="3" spans="1:16" ht="18.75" x14ac:dyDescent="0.3">
      <c r="A3" s="13"/>
      <c r="B3" s="14" t="s">
        <v>56</v>
      </c>
      <c r="C3" s="14" t="s">
        <v>58</v>
      </c>
      <c r="D3" s="14" t="s">
        <v>78</v>
      </c>
      <c r="E3" s="14" t="s">
        <v>79</v>
      </c>
      <c r="F3" s="14" t="s">
        <v>80</v>
      </c>
      <c r="G3" s="14" t="s">
        <v>81</v>
      </c>
      <c r="H3" s="14" t="s">
        <v>82</v>
      </c>
      <c r="I3" s="14" t="s">
        <v>83</v>
      </c>
      <c r="J3" s="14" t="s">
        <v>85</v>
      </c>
      <c r="K3" s="14" t="s">
        <v>86</v>
      </c>
    </row>
    <row r="4" spans="1:16" x14ac:dyDescent="0.25">
      <c r="B4"/>
      <c r="C4"/>
      <c r="D4"/>
      <c r="E4"/>
      <c r="F4"/>
    </row>
    <row r="5" spans="1:16" x14ac:dyDescent="0.25">
      <c r="A5" s="11" t="s">
        <v>49</v>
      </c>
      <c r="B5" s="15">
        <v>250</v>
      </c>
      <c r="C5" s="15">
        <f>B5*C2</f>
        <v>250</v>
      </c>
      <c r="D5" s="15">
        <f t="shared" ref="D5:H5" si="0">C5*D2</f>
        <v>250</v>
      </c>
      <c r="E5" s="15">
        <f t="shared" si="0"/>
        <v>253.45000000000002</v>
      </c>
      <c r="F5" s="15">
        <f t="shared" si="0"/>
        <v>256.4914</v>
      </c>
      <c r="G5" s="15">
        <f t="shared" si="0"/>
        <v>258.26119065999995</v>
      </c>
      <c r="H5" s="15">
        <f t="shared" si="0"/>
        <v>260.24980182808196</v>
      </c>
      <c r="I5" s="15">
        <f t="shared" ref="I5" si="1">H5*I2</f>
        <v>262.85229984636277</v>
      </c>
      <c r="J5" s="15">
        <f t="shared" ref="J5" si="2">I5*J2</f>
        <v>265.48082284482638</v>
      </c>
      <c r="K5" s="15">
        <f t="shared" ref="K5" si="3">J5*K2</f>
        <v>268.13563107327462</v>
      </c>
      <c r="L5" s="15"/>
      <c r="M5" s="15"/>
      <c r="N5" s="15"/>
      <c r="O5" s="15"/>
      <c r="P5" s="15"/>
    </row>
    <row r="6" spans="1:16" x14ac:dyDescent="0.25">
      <c r="A6" s="11" t="s">
        <v>59</v>
      </c>
      <c r="B6" s="15">
        <v>170</v>
      </c>
      <c r="C6" s="15">
        <f>C5*0.68</f>
        <v>170</v>
      </c>
      <c r="D6" s="15">
        <f t="shared" ref="D6:H6" si="4">D5*0.68</f>
        <v>170</v>
      </c>
      <c r="E6" s="15">
        <f t="shared" si="4"/>
        <v>172.34600000000003</v>
      </c>
      <c r="F6" s="15">
        <f t="shared" si="4"/>
        <v>174.414152</v>
      </c>
      <c r="G6" s="15">
        <f t="shared" si="4"/>
        <v>175.61760964879997</v>
      </c>
      <c r="H6" s="15">
        <f t="shared" si="4"/>
        <v>176.96986524309574</v>
      </c>
      <c r="I6" s="15">
        <f t="shared" ref="I6:K6" si="5">I5*0.68</f>
        <v>178.73956389552669</v>
      </c>
      <c r="J6" s="15">
        <f t="shared" si="5"/>
        <v>180.52695953448196</v>
      </c>
      <c r="K6" s="15">
        <f t="shared" si="5"/>
        <v>182.33222912982677</v>
      </c>
    </row>
    <row r="7" spans="1:16" x14ac:dyDescent="0.25">
      <c r="A7" s="11"/>
      <c r="B7"/>
      <c r="C7"/>
      <c r="D7"/>
      <c r="E7"/>
      <c r="F7"/>
    </row>
    <row r="8" spans="1:16" x14ac:dyDescent="0.25">
      <c r="A8" s="11" t="s">
        <v>50</v>
      </c>
      <c r="B8" s="15">
        <v>5</v>
      </c>
      <c r="C8" s="15">
        <f>B8*C2</f>
        <v>5</v>
      </c>
      <c r="D8" s="15">
        <f t="shared" ref="D8:H8" si="6">C8*D2</f>
        <v>5</v>
      </c>
      <c r="E8" s="15">
        <f t="shared" si="6"/>
        <v>5.069</v>
      </c>
      <c r="F8" s="15">
        <f t="shared" si="6"/>
        <v>5.1298279999999998</v>
      </c>
      <c r="G8" s="15">
        <f t="shared" si="6"/>
        <v>5.165223813199999</v>
      </c>
      <c r="H8" s="15">
        <f t="shared" si="6"/>
        <v>5.2049960365616394</v>
      </c>
      <c r="I8" s="15">
        <f t="shared" ref="I8" si="7">H8*I2</f>
        <v>5.257045996927256</v>
      </c>
      <c r="J8" s="15">
        <f t="shared" ref="J8" si="8">I8*J2</f>
        <v>5.3096164568965287</v>
      </c>
      <c r="K8" s="15">
        <f t="shared" ref="K8" si="9">J8*K2</f>
        <v>5.3627126214654943</v>
      </c>
    </row>
    <row r="9" spans="1:16" x14ac:dyDescent="0.25">
      <c r="A9" s="11" t="s">
        <v>89</v>
      </c>
      <c r="B9"/>
      <c r="C9"/>
      <c r="D9">
        <v>5.5</v>
      </c>
      <c r="E9" s="15">
        <f>D9*E2</f>
        <v>5.5758999999999999</v>
      </c>
      <c r="F9" s="15">
        <f>E9*F2</f>
        <v>5.6428108000000003</v>
      </c>
      <c r="G9" s="15">
        <f>F9*G2</f>
        <v>5.6817461945199996</v>
      </c>
    </row>
    <row r="10" spans="1:16" x14ac:dyDescent="0.25">
      <c r="A10" s="11" t="s">
        <v>88</v>
      </c>
      <c r="B10"/>
      <c r="C10"/>
      <c r="D10">
        <v>6</v>
      </c>
      <c r="E10" s="15">
        <f>D10*E2</f>
        <v>6.0828000000000007</v>
      </c>
      <c r="F10" s="15">
        <f>E10*F2</f>
        <v>6.1557936000000009</v>
      </c>
      <c r="G10" s="15">
        <f>F10*G2</f>
        <v>6.1982685758400002</v>
      </c>
    </row>
    <row r="11" spans="1:16" x14ac:dyDescent="0.25">
      <c r="A11" s="11"/>
      <c r="B11"/>
      <c r="C11"/>
      <c r="D11"/>
      <c r="E11"/>
      <c r="F11"/>
    </row>
    <row r="12" spans="1:16" x14ac:dyDescent="0.25">
      <c r="A12" t="s">
        <v>55</v>
      </c>
      <c r="B12" s="15">
        <v>0.25</v>
      </c>
      <c r="C12" s="5">
        <f>B12*C2</f>
        <v>0.25</v>
      </c>
      <c r="D12" s="5">
        <f t="shared" ref="D12:H12" si="10">C12*D2</f>
        <v>0.25</v>
      </c>
      <c r="E12" s="5">
        <f t="shared" si="10"/>
        <v>0.25345000000000001</v>
      </c>
      <c r="F12" s="5">
        <f t="shared" si="10"/>
        <v>0.25649140000000004</v>
      </c>
      <c r="G12" s="5">
        <f t="shared" si="10"/>
        <v>0.25826119066000003</v>
      </c>
      <c r="H12" s="5">
        <f t="shared" si="10"/>
        <v>0.26024980182808205</v>
      </c>
      <c r="I12" s="5">
        <f t="shared" ref="I12" si="11">H12*I2</f>
        <v>0.26285229984636288</v>
      </c>
      <c r="J12" s="5">
        <f t="shared" ref="J12" si="12">I12*J2</f>
        <v>0.26548082284482649</v>
      </c>
      <c r="K12" s="5">
        <f t="shared" ref="K12" si="13">J12*K2</f>
        <v>0.26813563107327476</v>
      </c>
    </row>
    <row r="13" spans="1:16" x14ac:dyDescent="0.25">
      <c r="A13" t="s">
        <v>57</v>
      </c>
      <c r="B13" s="15">
        <v>0.3</v>
      </c>
      <c r="C13" s="5">
        <f t="shared" ref="C13:H13" si="14">C12*1.2</f>
        <v>0.3</v>
      </c>
      <c r="D13" s="5">
        <f t="shared" si="14"/>
        <v>0.3</v>
      </c>
      <c r="E13" s="5">
        <f t="shared" si="14"/>
        <v>0.30414000000000002</v>
      </c>
      <c r="F13" s="5">
        <f t="shared" si="14"/>
        <v>0.30778968000000001</v>
      </c>
      <c r="G13" s="5">
        <f t="shared" si="14"/>
        <v>0.30991342879200001</v>
      </c>
      <c r="H13" s="5">
        <f t="shared" si="14"/>
        <v>0.31229976219369843</v>
      </c>
      <c r="I13" s="5">
        <f t="shared" ref="I13:K13" si="15">I12*1.2</f>
        <v>0.31542275981563545</v>
      </c>
      <c r="J13" s="5">
        <f t="shared" si="15"/>
        <v>0.31857698741379176</v>
      </c>
      <c r="K13" s="5">
        <f t="shared" si="15"/>
        <v>0.32176275728792969</v>
      </c>
    </row>
    <row r="14" spans="1:16" x14ac:dyDescent="0.25">
      <c r="D14"/>
      <c r="E14"/>
      <c r="F14"/>
    </row>
    <row r="15" spans="1:16" x14ac:dyDescent="0.25">
      <c r="B15"/>
      <c r="C15"/>
      <c r="D15"/>
      <c r="E15"/>
      <c r="F15"/>
    </row>
    <row r="16" spans="1:16" x14ac:dyDescent="0.25">
      <c r="B16"/>
      <c r="C16"/>
    </row>
    <row r="20" spans="1:10" x14ac:dyDescent="0.25">
      <c r="J20" s="2" t="s">
        <v>60</v>
      </c>
    </row>
    <row r="21" spans="1:10" x14ac:dyDescent="0.25">
      <c r="J21" s="2">
        <v>1.0162</v>
      </c>
    </row>
    <row r="22" spans="1:10" ht="18.75" x14ac:dyDescent="0.3">
      <c r="A22" s="13"/>
      <c r="B22" s="14" t="s">
        <v>20</v>
      </c>
      <c r="C22" s="14" t="s">
        <v>34</v>
      </c>
      <c r="D22" s="14" t="s">
        <v>35</v>
      </c>
      <c r="E22" s="14" t="s">
        <v>47</v>
      </c>
      <c r="F22" s="14" t="s">
        <v>46</v>
      </c>
      <c r="G22" s="14" t="s">
        <v>48</v>
      </c>
      <c r="H22" s="14" t="s">
        <v>51</v>
      </c>
      <c r="I22" s="14" t="s">
        <v>52</v>
      </c>
      <c r="J22" s="14" t="s">
        <v>56</v>
      </c>
    </row>
    <row r="23" spans="1:10" x14ac:dyDescent="0.25">
      <c r="A23" s="11" t="s">
        <v>36</v>
      </c>
      <c r="B23" s="10">
        <v>16</v>
      </c>
      <c r="C23" s="12">
        <f>B23*1.03</f>
        <v>16.48</v>
      </c>
      <c r="D23" s="12">
        <f>C23*1.03</f>
        <v>16.974399999999999</v>
      </c>
      <c r="E23" s="12">
        <f>D23*1.03</f>
        <v>17.483632</v>
      </c>
      <c r="F23" s="12">
        <f>E23*1.03</f>
        <v>18.008140960000002</v>
      </c>
      <c r="G23" s="12">
        <f>F23*1.03</f>
        <v>18.548385188800001</v>
      </c>
      <c r="H23" s="12">
        <f t="shared" ref="H23:H32" si="16">G23*1.03</f>
        <v>19.104836744464002</v>
      </c>
      <c r="I23" s="12">
        <f t="shared" ref="I23:I32" si="17">H23*1.03</f>
        <v>19.677981846797923</v>
      </c>
      <c r="J23" s="15">
        <v>20</v>
      </c>
    </row>
    <row r="24" spans="1:10" x14ac:dyDescent="0.25">
      <c r="A24" s="11" t="s">
        <v>37</v>
      </c>
      <c r="B24" s="10">
        <v>14</v>
      </c>
      <c r="C24" s="12">
        <f t="shared" ref="C24:C32" si="18">B24*1.03</f>
        <v>14.42</v>
      </c>
      <c r="D24" s="12">
        <f t="shared" ref="D24:D32" si="19">C24*1.03</f>
        <v>14.852600000000001</v>
      </c>
      <c r="E24" s="12">
        <f t="shared" ref="E24:E32" si="20">D24*1.03</f>
        <v>15.298178000000002</v>
      </c>
      <c r="F24" s="12">
        <f t="shared" ref="F24:F32" si="21">E24*1.03</f>
        <v>15.757123340000001</v>
      </c>
      <c r="G24" s="12">
        <f t="shared" ref="G24:G32" si="22">F24*1.03</f>
        <v>16.229837040200003</v>
      </c>
      <c r="H24" s="12">
        <f t="shared" si="16"/>
        <v>16.716732151406003</v>
      </c>
      <c r="I24" s="12">
        <f t="shared" si="17"/>
        <v>17.218234115948182</v>
      </c>
      <c r="J24" s="15">
        <v>17.5</v>
      </c>
    </row>
    <row r="25" spans="1:10" x14ac:dyDescent="0.25">
      <c r="A25" s="11" t="s">
        <v>38</v>
      </c>
      <c r="B25" s="10">
        <v>12</v>
      </c>
      <c r="C25" s="12">
        <f t="shared" si="18"/>
        <v>12.36</v>
      </c>
      <c r="D25" s="12">
        <f t="shared" si="19"/>
        <v>12.7308</v>
      </c>
      <c r="E25" s="12">
        <f t="shared" si="20"/>
        <v>13.112724</v>
      </c>
      <c r="F25" s="12">
        <f t="shared" si="21"/>
        <v>13.506105720000001</v>
      </c>
      <c r="G25" s="12">
        <f t="shared" si="22"/>
        <v>13.911288891600002</v>
      </c>
      <c r="H25" s="12">
        <f t="shared" si="16"/>
        <v>14.328627558348002</v>
      </c>
      <c r="I25" s="12">
        <f t="shared" si="17"/>
        <v>14.758486385098442</v>
      </c>
      <c r="J25" s="15">
        <v>15</v>
      </c>
    </row>
    <row r="26" spans="1:10" x14ac:dyDescent="0.25">
      <c r="A26" s="11" t="s">
        <v>39</v>
      </c>
      <c r="B26" s="10">
        <v>10</v>
      </c>
      <c r="C26" s="12">
        <f t="shared" si="18"/>
        <v>10.3</v>
      </c>
      <c r="D26" s="12">
        <f t="shared" si="19"/>
        <v>10.609000000000002</v>
      </c>
      <c r="E26" s="12">
        <f t="shared" si="20"/>
        <v>10.927270000000002</v>
      </c>
      <c r="F26" s="12">
        <f t="shared" si="21"/>
        <v>11.255088100000002</v>
      </c>
      <c r="G26" s="12">
        <f t="shared" si="22"/>
        <v>11.592740743000002</v>
      </c>
      <c r="H26" s="12">
        <f t="shared" si="16"/>
        <v>11.940522965290002</v>
      </c>
      <c r="I26" s="12">
        <f t="shared" si="17"/>
        <v>12.298738654248703</v>
      </c>
      <c r="J26" s="15">
        <v>12.25</v>
      </c>
    </row>
    <row r="27" spans="1:10" x14ac:dyDescent="0.25">
      <c r="A27" s="11" t="s">
        <v>40</v>
      </c>
      <c r="B27" s="10">
        <v>9</v>
      </c>
      <c r="C27" s="12">
        <f t="shared" si="18"/>
        <v>9.27</v>
      </c>
      <c r="D27" s="12">
        <f t="shared" si="19"/>
        <v>9.5480999999999998</v>
      </c>
      <c r="E27" s="12">
        <f t="shared" si="20"/>
        <v>9.834543</v>
      </c>
      <c r="F27" s="12">
        <f t="shared" si="21"/>
        <v>10.129579290000001</v>
      </c>
      <c r="G27" s="12">
        <f t="shared" si="22"/>
        <v>10.433466668700001</v>
      </c>
      <c r="H27" s="12">
        <f t="shared" si="16"/>
        <v>10.746470668761001</v>
      </c>
      <c r="I27" s="12">
        <f t="shared" si="17"/>
        <v>11.068864788823831</v>
      </c>
      <c r="J27" s="15">
        <v>11</v>
      </c>
    </row>
    <row r="28" spans="1:10" x14ac:dyDescent="0.25">
      <c r="A28" s="11" t="s">
        <v>41</v>
      </c>
      <c r="B28" s="10">
        <v>8</v>
      </c>
      <c r="C28" s="12">
        <f t="shared" si="18"/>
        <v>8.24</v>
      </c>
      <c r="D28" s="12">
        <f t="shared" si="19"/>
        <v>8.4871999999999996</v>
      </c>
      <c r="E28" s="12">
        <f t="shared" si="20"/>
        <v>8.741816</v>
      </c>
      <c r="F28" s="12">
        <f t="shared" si="21"/>
        <v>9.0040704800000011</v>
      </c>
      <c r="G28" s="12">
        <f t="shared" si="22"/>
        <v>9.2741925944000005</v>
      </c>
      <c r="H28" s="12">
        <f t="shared" si="16"/>
        <v>9.5524183722320011</v>
      </c>
      <c r="I28" s="12">
        <f t="shared" si="17"/>
        <v>9.8389909233989616</v>
      </c>
      <c r="J28" s="15">
        <v>10</v>
      </c>
    </row>
    <row r="29" spans="1:10" x14ac:dyDescent="0.25">
      <c r="A29" s="11" t="s">
        <v>42</v>
      </c>
      <c r="B29" s="10">
        <v>7</v>
      </c>
      <c r="C29" s="12">
        <f t="shared" si="18"/>
        <v>7.21</v>
      </c>
      <c r="D29" s="12">
        <f t="shared" si="19"/>
        <v>7.4263000000000003</v>
      </c>
      <c r="E29" s="12">
        <f t="shared" si="20"/>
        <v>7.6490890000000009</v>
      </c>
      <c r="F29" s="12">
        <f t="shared" si="21"/>
        <v>7.8785616700000007</v>
      </c>
      <c r="G29" s="12">
        <f t="shared" si="22"/>
        <v>8.1149185201000016</v>
      </c>
      <c r="H29" s="12">
        <f t="shared" si="16"/>
        <v>8.3583660757030014</v>
      </c>
      <c r="I29" s="12">
        <f t="shared" si="17"/>
        <v>8.6091170579740908</v>
      </c>
      <c r="J29" s="15">
        <v>8.75</v>
      </c>
    </row>
    <row r="30" spans="1:10" x14ac:dyDescent="0.25">
      <c r="A30" s="11" t="s">
        <v>43</v>
      </c>
      <c r="B30" s="10">
        <v>6</v>
      </c>
      <c r="C30" s="12">
        <f t="shared" si="18"/>
        <v>6.18</v>
      </c>
      <c r="D30" s="12">
        <f t="shared" si="19"/>
        <v>6.3654000000000002</v>
      </c>
      <c r="E30" s="12">
        <f t="shared" si="20"/>
        <v>6.556362</v>
      </c>
      <c r="F30" s="12">
        <f t="shared" si="21"/>
        <v>6.7530528600000004</v>
      </c>
      <c r="G30" s="12">
        <f t="shared" si="22"/>
        <v>6.9556444458000009</v>
      </c>
      <c r="H30" s="12">
        <f t="shared" si="16"/>
        <v>7.1643137791740008</v>
      </c>
      <c r="I30" s="12">
        <f t="shared" si="17"/>
        <v>7.3792431925492208</v>
      </c>
      <c r="J30" s="15">
        <v>7.5</v>
      </c>
    </row>
    <row r="31" spans="1:10" x14ac:dyDescent="0.25">
      <c r="A31" s="11" t="s">
        <v>44</v>
      </c>
      <c r="B31" s="10">
        <v>5</v>
      </c>
      <c r="C31" s="12">
        <f t="shared" si="18"/>
        <v>5.15</v>
      </c>
      <c r="D31" s="12">
        <f t="shared" si="19"/>
        <v>5.3045000000000009</v>
      </c>
      <c r="E31" s="12">
        <f t="shared" si="20"/>
        <v>5.4636350000000009</v>
      </c>
      <c r="F31" s="12">
        <f t="shared" si="21"/>
        <v>5.6275440500000009</v>
      </c>
      <c r="G31" s="12">
        <f t="shared" si="22"/>
        <v>5.796370371500001</v>
      </c>
      <c r="H31" s="12">
        <f t="shared" si="16"/>
        <v>5.9702614826450011</v>
      </c>
      <c r="I31" s="12">
        <f t="shared" si="17"/>
        <v>6.1493693271243517</v>
      </c>
      <c r="J31" s="15">
        <v>6.25</v>
      </c>
    </row>
    <row r="32" spans="1:10" x14ac:dyDescent="0.25">
      <c r="A32" s="11" t="s">
        <v>45</v>
      </c>
      <c r="B32" s="10">
        <v>4</v>
      </c>
      <c r="C32" s="12">
        <f t="shared" si="18"/>
        <v>4.12</v>
      </c>
      <c r="D32" s="12">
        <f t="shared" si="19"/>
        <v>4.2435999999999998</v>
      </c>
      <c r="E32" s="12">
        <f t="shared" si="20"/>
        <v>4.370908</v>
      </c>
      <c r="F32" s="12">
        <f t="shared" si="21"/>
        <v>4.5020352400000005</v>
      </c>
      <c r="G32" s="12">
        <f t="shared" si="22"/>
        <v>4.6370962972000003</v>
      </c>
      <c r="H32" s="12">
        <f t="shared" si="16"/>
        <v>4.7762091861160005</v>
      </c>
      <c r="I32" s="12">
        <f t="shared" si="17"/>
        <v>4.9194954616994808</v>
      </c>
      <c r="J32" s="15">
        <v>5</v>
      </c>
    </row>
    <row r="34" spans="1:10" x14ac:dyDescent="0.25">
      <c r="A34" s="11" t="s">
        <v>49</v>
      </c>
      <c r="B34" s="10">
        <v>200</v>
      </c>
      <c r="C34" s="12">
        <f t="shared" ref="C34" si="23">B34*1.03</f>
        <v>206</v>
      </c>
      <c r="D34" s="12">
        <f t="shared" ref="D34" si="24">C34*1.03</f>
        <v>212.18</v>
      </c>
      <c r="E34" s="12">
        <f t="shared" ref="E34" si="25">D34*1.03</f>
        <v>218.5454</v>
      </c>
      <c r="F34" s="12">
        <f t="shared" ref="F34" si="26">E34*1.03</f>
        <v>225.10176200000001</v>
      </c>
      <c r="G34" s="12">
        <f t="shared" ref="G34" si="27">F34*1.03</f>
        <v>231.85481486</v>
      </c>
      <c r="H34" s="12">
        <f t="shared" ref="H34" si="28">G34*1.03</f>
        <v>238.81045930580001</v>
      </c>
      <c r="I34" s="12">
        <f t="shared" ref="I34" si="29">H34*1.03</f>
        <v>245.974773084974</v>
      </c>
      <c r="J34" s="15">
        <v>250</v>
      </c>
    </row>
    <row r="35" spans="1:10" x14ac:dyDescent="0.25">
      <c r="A35" s="11" t="s">
        <v>59</v>
      </c>
      <c r="I35" s="15">
        <f>0.65*I34</f>
        <v>159.88360250523311</v>
      </c>
      <c r="J35" s="15">
        <f>J34*0.68</f>
        <v>170</v>
      </c>
    </row>
    <row r="36" spans="1:10" x14ac:dyDescent="0.25">
      <c r="A36" s="11"/>
    </row>
    <row r="37" spans="1:10" x14ac:dyDescent="0.25">
      <c r="A37" s="11" t="s">
        <v>50</v>
      </c>
      <c r="B37" s="10">
        <v>4</v>
      </c>
      <c r="C37" s="12">
        <f t="shared" ref="C37" si="30">B37*1.03</f>
        <v>4.12</v>
      </c>
      <c r="D37" s="12">
        <f t="shared" ref="D37" si="31">C37*1.03</f>
        <v>4.2435999999999998</v>
      </c>
      <c r="E37" s="12">
        <f t="shared" ref="E37" si="32">D37*1.03</f>
        <v>4.370908</v>
      </c>
      <c r="F37" s="12">
        <f t="shared" ref="F37" si="33">E37*1.03</f>
        <v>4.5020352400000005</v>
      </c>
      <c r="G37" s="12">
        <f t="shared" ref="G37" si="34">F37*1.03</f>
        <v>4.6370962972000003</v>
      </c>
      <c r="H37" s="12">
        <f t="shared" ref="H37" si="35">G37*1.03</f>
        <v>4.7762091861160005</v>
      </c>
      <c r="I37" s="12">
        <f t="shared" ref="I37" si="36">H37*1.03</f>
        <v>4.9194954616994808</v>
      </c>
      <c r="J37" s="15">
        <f t="shared" ref="J37" si="37">I37*$J$2</f>
        <v>4.968690416316476</v>
      </c>
    </row>
    <row r="39" spans="1:10" x14ac:dyDescent="0.25">
      <c r="A39" t="s">
        <v>53</v>
      </c>
      <c r="D39" s="2" t="s">
        <v>54</v>
      </c>
      <c r="E39" s="2" t="s">
        <v>54</v>
      </c>
      <c r="F39" s="2" t="s">
        <v>54</v>
      </c>
      <c r="G39" s="2" t="s">
        <v>54</v>
      </c>
      <c r="H39" s="2" t="s">
        <v>54</v>
      </c>
      <c r="I39" s="2" t="s">
        <v>54</v>
      </c>
    </row>
    <row r="41" spans="1:10" x14ac:dyDescent="0.25">
      <c r="A41" t="s">
        <v>55</v>
      </c>
      <c r="F41" s="2">
        <v>0.22600000000000001</v>
      </c>
      <c r="G41" s="5">
        <f>F41*1.03</f>
        <v>0.23278000000000001</v>
      </c>
      <c r="H41" s="5">
        <f t="shared" ref="H41" si="38">G41*1.03</f>
        <v>0.23976340000000002</v>
      </c>
      <c r="I41" s="5">
        <f t="shared" ref="I41" si="39">H41*1.03</f>
        <v>0.24695630200000002</v>
      </c>
      <c r="J41" s="15">
        <f t="shared" ref="J41:J42" si="40">I41*$J$2</f>
        <v>0.24942586502000003</v>
      </c>
    </row>
    <row r="42" spans="1:10" x14ac:dyDescent="0.25">
      <c r="A42" t="s">
        <v>57</v>
      </c>
      <c r="F42" s="5">
        <f>F41*1.2</f>
        <v>0.2712</v>
      </c>
      <c r="G42" s="5">
        <f t="shared" ref="G42:I42" si="41">G41*1.2</f>
        <v>0.27933600000000003</v>
      </c>
      <c r="H42" s="5">
        <f t="shared" si="41"/>
        <v>0.28771607999999999</v>
      </c>
      <c r="I42" s="5">
        <f t="shared" si="41"/>
        <v>0.29634756239999999</v>
      </c>
      <c r="J42" s="15">
        <f t="shared" si="40"/>
        <v>0.299311038024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6764-A11C-41E0-A629-C7DCC8A79EFB}">
  <dimension ref="A1:B80"/>
  <sheetViews>
    <sheetView workbookViewId="0"/>
  </sheetViews>
  <sheetFormatPr defaultRowHeight="15" x14ac:dyDescent="0.25"/>
  <sheetData>
    <row r="1" spans="1:2" x14ac:dyDescent="0.25">
      <c r="A1">
        <v>1</v>
      </c>
      <c r="B1" s="24">
        <v>5.2</v>
      </c>
    </row>
    <row r="2" spans="1:2" x14ac:dyDescent="0.25">
      <c r="A2">
        <v>2</v>
      </c>
      <c r="B2" s="24">
        <v>5.2</v>
      </c>
    </row>
    <row r="3" spans="1:2" x14ac:dyDescent="0.25">
      <c r="A3">
        <v>3</v>
      </c>
      <c r="B3" s="24">
        <v>5.2</v>
      </c>
    </row>
    <row r="4" spans="1:2" x14ac:dyDescent="0.25">
      <c r="A4">
        <v>4</v>
      </c>
      <c r="B4" s="24">
        <v>5.2</v>
      </c>
    </row>
    <row r="5" spans="1:2" x14ac:dyDescent="0.25">
      <c r="A5">
        <v>5</v>
      </c>
      <c r="B5" s="24">
        <v>5.2</v>
      </c>
    </row>
    <row r="6" spans="1:2" x14ac:dyDescent="0.25">
      <c r="A6">
        <v>6</v>
      </c>
      <c r="B6" s="24">
        <v>5.2</v>
      </c>
    </row>
    <row r="7" spans="1:2" x14ac:dyDescent="0.25">
      <c r="A7">
        <v>7</v>
      </c>
      <c r="B7" s="24">
        <v>5.2</v>
      </c>
    </row>
    <row r="8" spans="1:2" x14ac:dyDescent="0.25">
      <c r="A8">
        <v>8</v>
      </c>
      <c r="B8" s="24">
        <v>5.2</v>
      </c>
    </row>
    <row r="9" spans="1:2" x14ac:dyDescent="0.25">
      <c r="A9">
        <v>9</v>
      </c>
      <c r="B9" s="24">
        <v>5.2</v>
      </c>
    </row>
    <row r="10" spans="1:2" x14ac:dyDescent="0.25">
      <c r="A10">
        <v>10</v>
      </c>
      <c r="B10" s="24">
        <v>5.2</v>
      </c>
    </row>
    <row r="11" spans="1:2" x14ac:dyDescent="0.25">
      <c r="A11">
        <v>11</v>
      </c>
      <c r="B11" s="24">
        <v>5.2</v>
      </c>
    </row>
    <row r="12" spans="1:2" x14ac:dyDescent="0.25">
      <c r="A12">
        <v>12</v>
      </c>
      <c r="B12" s="24">
        <v>5.2</v>
      </c>
    </row>
    <row r="13" spans="1:2" x14ac:dyDescent="0.25">
      <c r="A13">
        <v>13</v>
      </c>
      <c r="B13" s="24">
        <v>5.2</v>
      </c>
    </row>
    <row r="14" spans="1:2" x14ac:dyDescent="0.25">
      <c r="A14">
        <v>14</v>
      </c>
      <c r="B14" s="24">
        <v>5.2</v>
      </c>
    </row>
    <row r="15" spans="1:2" x14ac:dyDescent="0.25">
      <c r="A15">
        <v>15</v>
      </c>
      <c r="B15" s="24">
        <v>5.2</v>
      </c>
    </row>
    <row r="16" spans="1:2" x14ac:dyDescent="0.25">
      <c r="A16">
        <v>16</v>
      </c>
      <c r="B16" s="24">
        <v>5.2</v>
      </c>
    </row>
    <row r="17" spans="1:2" x14ac:dyDescent="0.25">
      <c r="A17">
        <v>17</v>
      </c>
      <c r="B17" s="24">
        <v>5.2</v>
      </c>
    </row>
    <row r="18" spans="1:2" x14ac:dyDescent="0.25">
      <c r="A18">
        <v>18</v>
      </c>
      <c r="B18" s="24">
        <v>5.2</v>
      </c>
    </row>
    <row r="19" spans="1:2" x14ac:dyDescent="0.25">
      <c r="A19">
        <v>19</v>
      </c>
      <c r="B19" s="24">
        <v>5.2</v>
      </c>
    </row>
    <row r="20" spans="1:2" x14ac:dyDescent="0.25">
      <c r="A20">
        <v>20</v>
      </c>
      <c r="B20" s="24">
        <f>A20*0.26</f>
        <v>5.2</v>
      </c>
    </row>
    <row r="21" spans="1:2" x14ac:dyDescent="0.25">
      <c r="A21">
        <v>21</v>
      </c>
      <c r="B21" s="24">
        <f>A21*0.26</f>
        <v>5.46</v>
      </c>
    </row>
    <row r="22" spans="1:2" x14ac:dyDescent="0.25">
      <c r="A22">
        <v>22</v>
      </c>
      <c r="B22" s="24">
        <f t="shared" ref="B22:B80" si="0">A22*0.26</f>
        <v>5.7200000000000006</v>
      </c>
    </row>
    <row r="23" spans="1:2" x14ac:dyDescent="0.25">
      <c r="A23">
        <v>23</v>
      </c>
      <c r="B23" s="24">
        <f t="shared" si="0"/>
        <v>5.98</v>
      </c>
    </row>
    <row r="24" spans="1:2" x14ac:dyDescent="0.25">
      <c r="A24">
        <v>24</v>
      </c>
      <c r="B24" s="24">
        <f t="shared" si="0"/>
        <v>6.24</v>
      </c>
    </row>
    <row r="25" spans="1:2" x14ac:dyDescent="0.25">
      <c r="A25">
        <v>25</v>
      </c>
      <c r="B25" s="24">
        <f t="shared" si="0"/>
        <v>6.5</v>
      </c>
    </row>
    <row r="26" spans="1:2" x14ac:dyDescent="0.25">
      <c r="A26">
        <v>26</v>
      </c>
      <c r="B26" s="24">
        <f t="shared" si="0"/>
        <v>6.76</v>
      </c>
    </row>
    <row r="27" spans="1:2" x14ac:dyDescent="0.25">
      <c r="A27">
        <v>27</v>
      </c>
      <c r="B27" s="24">
        <f t="shared" si="0"/>
        <v>7.0200000000000005</v>
      </c>
    </row>
    <row r="28" spans="1:2" x14ac:dyDescent="0.25">
      <c r="A28">
        <v>28</v>
      </c>
      <c r="B28" s="24">
        <f t="shared" si="0"/>
        <v>7.28</v>
      </c>
    </row>
    <row r="29" spans="1:2" x14ac:dyDescent="0.25">
      <c r="A29">
        <v>29</v>
      </c>
      <c r="B29" s="24">
        <f t="shared" si="0"/>
        <v>7.54</v>
      </c>
    </row>
    <row r="30" spans="1:2" x14ac:dyDescent="0.25">
      <c r="A30">
        <v>30</v>
      </c>
      <c r="B30" s="24">
        <f t="shared" si="0"/>
        <v>7.8000000000000007</v>
      </c>
    </row>
    <row r="31" spans="1:2" x14ac:dyDescent="0.25">
      <c r="A31">
        <v>31</v>
      </c>
      <c r="B31" s="24">
        <f t="shared" si="0"/>
        <v>8.06</v>
      </c>
    </row>
    <row r="32" spans="1:2" x14ac:dyDescent="0.25">
      <c r="A32">
        <v>32</v>
      </c>
      <c r="B32" s="24">
        <f t="shared" si="0"/>
        <v>8.32</v>
      </c>
    </row>
    <row r="33" spans="1:2" x14ac:dyDescent="0.25">
      <c r="A33">
        <v>33</v>
      </c>
      <c r="B33" s="24">
        <f t="shared" si="0"/>
        <v>8.58</v>
      </c>
    </row>
    <row r="34" spans="1:2" x14ac:dyDescent="0.25">
      <c r="A34">
        <v>34</v>
      </c>
      <c r="B34" s="24">
        <f t="shared" si="0"/>
        <v>8.84</v>
      </c>
    </row>
    <row r="35" spans="1:2" x14ac:dyDescent="0.25">
      <c r="A35">
        <v>35</v>
      </c>
      <c r="B35" s="24">
        <f t="shared" si="0"/>
        <v>9.1</v>
      </c>
    </row>
    <row r="36" spans="1:2" x14ac:dyDescent="0.25">
      <c r="A36">
        <v>36</v>
      </c>
      <c r="B36" s="24">
        <f t="shared" si="0"/>
        <v>9.36</v>
      </c>
    </row>
    <row r="37" spans="1:2" x14ac:dyDescent="0.25">
      <c r="A37">
        <v>37</v>
      </c>
      <c r="B37" s="24">
        <f t="shared" si="0"/>
        <v>9.620000000000001</v>
      </c>
    </row>
    <row r="38" spans="1:2" x14ac:dyDescent="0.25">
      <c r="A38">
        <v>38</v>
      </c>
      <c r="B38" s="24">
        <f t="shared" si="0"/>
        <v>9.8800000000000008</v>
      </c>
    </row>
    <row r="39" spans="1:2" x14ac:dyDescent="0.25">
      <c r="A39">
        <v>39</v>
      </c>
      <c r="B39" s="24">
        <f t="shared" si="0"/>
        <v>10.14</v>
      </c>
    </row>
    <row r="40" spans="1:2" x14ac:dyDescent="0.25">
      <c r="A40">
        <v>40</v>
      </c>
      <c r="B40" s="24">
        <f t="shared" si="0"/>
        <v>10.4</v>
      </c>
    </row>
    <row r="41" spans="1:2" x14ac:dyDescent="0.25">
      <c r="A41">
        <v>41</v>
      </c>
      <c r="B41" s="24">
        <f t="shared" si="0"/>
        <v>10.66</v>
      </c>
    </row>
    <row r="42" spans="1:2" x14ac:dyDescent="0.25">
      <c r="A42">
        <v>42</v>
      </c>
      <c r="B42" s="24">
        <f t="shared" si="0"/>
        <v>10.92</v>
      </c>
    </row>
    <row r="43" spans="1:2" x14ac:dyDescent="0.25">
      <c r="A43">
        <v>43</v>
      </c>
      <c r="B43" s="24">
        <f t="shared" si="0"/>
        <v>11.18</v>
      </c>
    </row>
    <row r="44" spans="1:2" x14ac:dyDescent="0.25">
      <c r="A44">
        <v>44</v>
      </c>
      <c r="B44" s="24">
        <f t="shared" si="0"/>
        <v>11.440000000000001</v>
      </c>
    </row>
    <row r="45" spans="1:2" x14ac:dyDescent="0.25">
      <c r="A45">
        <v>45</v>
      </c>
      <c r="B45" s="24">
        <f t="shared" si="0"/>
        <v>11.700000000000001</v>
      </c>
    </row>
    <row r="46" spans="1:2" x14ac:dyDescent="0.25">
      <c r="A46">
        <v>46</v>
      </c>
      <c r="B46" s="24">
        <f t="shared" si="0"/>
        <v>11.96</v>
      </c>
    </row>
    <row r="47" spans="1:2" x14ac:dyDescent="0.25">
      <c r="A47">
        <v>47</v>
      </c>
      <c r="B47" s="24">
        <f t="shared" si="0"/>
        <v>12.22</v>
      </c>
    </row>
    <row r="48" spans="1:2" x14ac:dyDescent="0.25">
      <c r="A48">
        <v>48</v>
      </c>
      <c r="B48" s="24">
        <f t="shared" si="0"/>
        <v>12.48</v>
      </c>
    </row>
    <row r="49" spans="1:2" x14ac:dyDescent="0.25">
      <c r="A49">
        <v>49</v>
      </c>
      <c r="B49" s="24">
        <f t="shared" si="0"/>
        <v>12.74</v>
      </c>
    </row>
    <row r="50" spans="1:2" x14ac:dyDescent="0.25">
      <c r="A50">
        <v>50</v>
      </c>
      <c r="B50" s="24">
        <f t="shared" si="0"/>
        <v>13</v>
      </c>
    </row>
    <row r="51" spans="1:2" x14ac:dyDescent="0.25">
      <c r="A51">
        <v>51</v>
      </c>
      <c r="B51" s="24">
        <f t="shared" si="0"/>
        <v>13.26</v>
      </c>
    </row>
    <row r="52" spans="1:2" x14ac:dyDescent="0.25">
      <c r="A52">
        <v>52</v>
      </c>
      <c r="B52" s="24">
        <f t="shared" si="0"/>
        <v>13.52</v>
      </c>
    </row>
    <row r="53" spans="1:2" x14ac:dyDescent="0.25">
      <c r="A53">
        <v>53</v>
      </c>
      <c r="B53" s="24">
        <f t="shared" si="0"/>
        <v>13.780000000000001</v>
      </c>
    </row>
    <row r="54" spans="1:2" x14ac:dyDescent="0.25">
      <c r="A54">
        <v>54</v>
      </c>
      <c r="B54" s="24">
        <f t="shared" si="0"/>
        <v>14.040000000000001</v>
      </c>
    </row>
    <row r="55" spans="1:2" x14ac:dyDescent="0.25">
      <c r="A55">
        <v>55</v>
      </c>
      <c r="B55" s="24">
        <f t="shared" si="0"/>
        <v>14.3</v>
      </c>
    </row>
    <row r="56" spans="1:2" x14ac:dyDescent="0.25">
      <c r="A56">
        <v>56</v>
      </c>
      <c r="B56" s="24">
        <f t="shared" si="0"/>
        <v>14.56</v>
      </c>
    </row>
    <row r="57" spans="1:2" x14ac:dyDescent="0.25">
      <c r="A57">
        <v>57</v>
      </c>
      <c r="B57" s="24">
        <f t="shared" si="0"/>
        <v>14.82</v>
      </c>
    </row>
    <row r="58" spans="1:2" x14ac:dyDescent="0.25">
      <c r="A58">
        <v>58</v>
      </c>
      <c r="B58" s="24">
        <f t="shared" si="0"/>
        <v>15.08</v>
      </c>
    </row>
    <row r="59" spans="1:2" x14ac:dyDescent="0.25">
      <c r="A59">
        <v>59</v>
      </c>
      <c r="B59" s="24">
        <f t="shared" si="0"/>
        <v>15.34</v>
      </c>
    </row>
    <row r="60" spans="1:2" x14ac:dyDescent="0.25">
      <c r="A60">
        <v>60</v>
      </c>
      <c r="B60" s="24">
        <f t="shared" si="0"/>
        <v>15.600000000000001</v>
      </c>
    </row>
    <row r="61" spans="1:2" x14ac:dyDescent="0.25">
      <c r="A61">
        <v>61</v>
      </c>
      <c r="B61" s="24">
        <f t="shared" si="0"/>
        <v>15.860000000000001</v>
      </c>
    </row>
    <row r="62" spans="1:2" x14ac:dyDescent="0.25">
      <c r="A62">
        <v>62</v>
      </c>
      <c r="B62" s="24">
        <f t="shared" si="0"/>
        <v>16.12</v>
      </c>
    </row>
    <row r="63" spans="1:2" x14ac:dyDescent="0.25">
      <c r="A63">
        <v>63</v>
      </c>
      <c r="B63" s="24">
        <f t="shared" si="0"/>
        <v>16.38</v>
      </c>
    </row>
    <row r="64" spans="1:2" x14ac:dyDescent="0.25">
      <c r="A64">
        <v>64</v>
      </c>
      <c r="B64" s="24">
        <f t="shared" si="0"/>
        <v>16.64</v>
      </c>
    </row>
    <row r="65" spans="1:2" x14ac:dyDescent="0.25">
      <c r="A65">
        <v>65</v>
      </c>
      <c r="B65" s="24">
        <f t="shared" si="0"/>
        <v>16.900000000000002</v>
      </c>
    </row>
    <row r="66" spans="1:2" x14ac:dyDescent="0.25">
      <c r="A66">
        <v>66</v>
      </c>
      <c r="B66" s="24">
        <f t="shared" si="0"/>
        <v>17.16</v>
      </c>
    </row>
    <row r="67" spans="1:2" x14ac:dyDescent="0.25">
      <c r="A67">
        <v>67</v>
      </c>
      <c r="B67" s="24">
        <f t="shared" si="0"/>
        <v>17.420000000000002</v>
      </c>
    </row>
    <row r="68" spans="1:2" x14ac:dyDescent="0.25">
      <c r="A68">
        <v>68</v>
      </c>
      <c r="B68" s="24">
        <f t="shared" si="0"/>
        <v>17.68</v>
      </c>
    </row>
    <row r="69" spans="1:2" x14ac:dyDescent="0.25">
      <c r="A69">
        <v>69</v>
      </c>
      <c r="B69" s="24">
        <f t="shared" si="0"/>
        <v>17.940000000000001</v>
      </c>
    </row>
    <row r="70" spans="1:2" x14ac:dyDescent="0.25">
      <c r="A70">
        <v>70</v>
      </c>
      <c r="B70" s="24">
        <f t="shared" si="0"/>
        <v>18.2</v>
      </c>
    </row>
    <row r="71" spans="1:2" x14ac:dyDescent="0.25">
      <c r="A71">
        <v>71</v>
      </c>
      <c r="B71" s="24">
        <f t="shared" si="0"/>
        <v>18.46</v>
      </c>
    </row>
    <row r="72" spans="1:2" x14ac:dyDescent="0.25">
      <c r="A72">
        <v>72</v>
      </c>
      <c r="B72" s="24">
        <f t="shared" si="0"/>
        <v>18.72</v>
      </c>
    </row>
    <row r="73" spans="1:2" x14ac:dyDescent="0.25">
      <c r="A73">
        <v>73</v>
      </c>
      <c r="B73" s="24">
        <f t="shared" si="0"/>
        <v>18.98</v>
      </c>
    </row>
    <row r="74" spans="1:2" x14ac:dyDescent="0.25">
      <c r="A74">
        <v>74</v>
      </c>
      <c r="B74" s="24">
        <f t="shared" si="0"/>
        <v>19.240000000000002</v>
      </c>
    </row>
    <row r="75" spans="1:2" x14ac:dyDescent="0.25">
      <c r="A75">
        <v>75</v>
      </c>
      <c r="B75" s="24">
        <f t="shared" si="0"/>
        <v>19.5</v>
      </c>
    </row>
    <row r="76" spans="1:2" x14ac:dyDescent="0.25">
      <c r="A76">
        <v>76</v>
      </c>
      <c r="B76" s="24">
        <f t="shared" si="0"/>
        <v>19.760000000000002</v>
      </c>
    </row>
    <row r="77" spans="1:2" x14ac:dyDescent="0.25">
      <c r="A77">
        <v>77</v>
      </c>
      <c r="B77" s="24">
        <f t="shared" si="0"/>
        <v>20.02</v>
      </c>
    </row>
    <row r="78" spans="1:2" x14ac:dyDescent="0.25">
      <c r="A78">
        <v>78</v>
      </c>
      <c r="B78" s="24">
        <f t="shared" si="0"/>
        <v>20.28</v>
      </c>
    </row>
    <row r="79" spans="1:2" x14ac:dyDescent="0.25">
      <c r="A79">
        <v>79</v>
      </c>
      <c r="B79" s="24">
        <f t="shared" si="0"/>
        <v>20.54</v>
      </c>
    </row>
    <row r="80" spans="1:2" x14ac:dyDescent="0.25">
      <c r="A80">
        <v>80</v>
      </c>
      <c r="B80" s="24">
        <f t="shared" si="0"/>
        <v>20.8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workbookViewId="0">
      <selection activeCell="I16" sqref="A1:I16"/>
    </sheetView>
  </sheetViews>
  <sheetFormatPr defaultRowHeight="15" x14ac:dyDescent="0.25"/>
  <cols>
    <col min="1" max="1" width="5" customWidth="1"/>
    <col min="2" max="2" width="5.85546875" customWidth="1"/>
  </cols>
  <sheetData>
    <row r="1" spans="1:18" ht="21" x14ac:dyDescent="0.35">
      <c r="A1" s="28" t="s">
        <v>61</v>
      </c>
      <c r="B1" s="28"/>
      <c r="C1" s="28"/>
      <c r="D1" s="28"/>
      <c r="E1" s="28"/>
      <c r="F1" s="28"/>
      <c r="G1" s="28"/>
      <c r="H1" s="28"/>
      <c r="I1" s="28"/>
    </row>
    <row r="2" spans="1:18" x14ac:dyDescent="0.25">
      <c r="A2" s="30" t="s">
        <v>62</v>
      </c>
      <c r="B2" s="30"/>
      <c r="C2" s="17">
        <v>2026</v>
      </c>
      <c r="D2" s="17">
        <v>2025</v>
      </c>
      <c r="E2" s="17">
        <v>2024</v>
      </c>
      <c r="F2" s="17">
        <v>2023</v>
      </c>
      <c r="G2" s="17">
        <v>2022</v>
      </c>
      <c r="H2" s="17">
        <v>2021</v>
      </c>
      <c r="I2" s="17">
        <v>2020</v>
      </c>
      <c r="L2" s="25"/>
    </row>
    <row r="3" spans="1:18" ht="15" customHeight="1" x14ac:dyDescent="0.25">
      <c r="A3" s="32" t="s">
        <v>77</v>
      </c>
      <c r="B3" s="18" t="s">
        <v>65</v>
      </c>
      <c r="C3" s="16">
        <v>20.984569001157599</v>
      </c>
      <c r="D3" s="16">
        <v>20.459954776128662</v>
      </c>
      <c r="E3" s="16">
        <v>19.67303343858525</v>
      </c>
      <c r="F3" s="16">
        <v>18.623804988527368</v>
      </c>
      <c r="G3" s="16">
        <v>17.049962313440552</v>
      </c>
      <c r="H3" s="16">
        <v>14.95150541332479</v>
      </c>
      <c r="I3" s="16" t="s">
        <v>21</v>
      </c>
      <c r="K3" s="6"/>
      <c r="L3" s="6"/>
      <c r="M3" s="6"/>
      <c r="N3" s="6"/>
      <c r="O3" s="6"/>
      <c r="P3" s="6"/>
      <c r="Q3" s="6"/>
      <c r="R3" s="6"/>
    </row>
    <row r="4" spans="1:18" x14ac:dyDescent="0.25">
      <c r="A4" s="33"/>
      <c r="B4" s="18" t="s">
        <v>66</v>
      </c>
      <c r="C4" s="16">
        <v>19.935340551099721</v>
      </c>
      <c r="D4" s="16">
        <v>19.41072632607078</v>
      </c>
      <c r="E4" s="16">
        <v>18.623804988527368</v>
      </c>
      <c r="F4" s="16">
        <v>17.57457653846949</v>
      </c>
      <c r="G4" s="16">
        <v>16.000733863382671</v>
      </c>
      <c r="H4" s="16">
        <v>13.902276963266912</v>
      </c>
      <c r="I4" s="16" t="s">
        <v>21</v>
      </c>
      <c r="K4" s="6"/>
      <c r="L4" s="6"/>
      <c r="M4" s="6"/>
      <c r="N4" s="6"/>
      <c r="O4" s="6"/>
      <c r="P4" s="6"/>
      <c r="Q4" s="6"/>
      <c r="R4" s="6"/>
    </row>
    <row r="5" spans="1:18" x14ac:dyDescent="0.25">
      <c r="A5" s="33"/>
      <c r="B5" s="18" t="s">
        <v>67</v>
      </c>
      <c r="C5" s="16">
        <v>18.886112101041842</v>
      </c>
      <c r="D5" s="16">
        <v>18.361497876012901</v>
      </c>
      <c r="E5" s="16">
        <v>17.57457653846949</v>
      </c>
      <c r="F5" s="16">
        <v>16.525348088411608</v>
      </c>
      <c r="G5" s="16">
        <v>14.95150541332479</v>
      </c>
      <c r="H5" s="16">
        <v>12.853048513209028</v>
      </c>
      <c r="I5" s="16" t="s">
        <v>21</v>
      </c>
      <c r="K5" s="6"/>
      <c r="L5" s="6"/>
      <c r="M5" s="6"/>
      <c r="N5" s="6"/>
      <c r="O5" s="6"/>
      <c r="P5" s="6"/>
      <c r="Q5" s="6"/>
      <c r="R5" s="6"/>
    </row>
    <row r="6" spans="1:18" x14ac:dyDescent="0.25">
      <c r="A6" s="33"/>
      <c r="B6" s="18" t="s">
        <v>68</v>
      </c>
      <c r="C6" s="16">
        <v>17.83688365098396</v>
      </c>
      <c r="D6" s="16">
        <v>17.312269425955023</v>
      </c>
      <c r="E6" s="16">
        <v>16.525348088411608</v>
      </c>
      <c r="F6" s="16">
        <v>15.476119638353728</v>
      </c>
      <c r="G6" s="16">
        <v>13.902276963266912</v>
      </c>
      <c r="H6" s="16">
        <v>11.803820063151148</v>
      </c>
      <c r="I6" s="16" t="s">
        <v>21</v>
      </c>
      <c r="K6" s="6"/>
      <c r="L6" s="6"/>
      <c r="M6" s="6"/>
      <c r="N6" s="6"/>
      <c r="O6" s="6"/>
      <c r="P6" s="6"/>
      <c r="Q6" s="6"/>
      <c r="R6" s="6"/>
    </row>
    <row r="7" spans="1:18" x14ac:dyDescent="0.25">
      <c r="A7" s="33"/>
      <c r="B7" s="18" t="s">
        <v>69</v>
      </c>
      <c r="C7" s="16">
        <v>16.787655200926078</v>
      </c>
      <c r="D7" s="16">
        <v>16.263040975897141</v>
      </c>
      <c r="E7" s="16">
        <v>15.476119638353728</v>
      </c>
      <c r="F7" s="16">
        <v>14.426891188295849</v>
      </c>
      <c r="G7" s="16">
        <v>12.853048513209028</v>
      </c>
      <c r="H7" s="16">
        <v>10.75459161309327</v>
      </c>
      <c r="I7" s="16" t="s">
        <v>21</v>
      </c>
      <c r="K7" s="6"/>
      <c r="L7" s="6"/>
      <c r="M7" s="6"/>
      <c r="N7" s="6"/>
      <c r="O7" s="6"/>
      <c r="P7" s="6"/>
      <c r="Q7" s="6"/>
      <c r="R7" s="6"/>
    </row>
    <row r="8" spans="1:18" x14ac:dyDescent="0.25">
      <c r="A8" s="33"/>
      <c r="B8" s="18" t="s">
        <v>70</v>
      </c>
      <c r="C8" s="16">
        <v>15.7384267508682</v>
      </c>
      <c r="D8" s="16">
        <v>15.213812525839261</v>
      </c>
      <c r="E8" s="16">
        <v>14.426891188295849</v>
      </c>
      <c r="F8" s="16">
        <v>13.377662738237969</v>
      </c>
      <c r="G8" s="16">
        <v>11.803820063151148</v>
      </c>
      <c r="H8" s="16">
        <v>9.7053631630353898</v>
      </c>
      <c r="I8" s="16" t="s">
        <v>21</v>
      </c>
      <c r="K8" s="6"/>
      <c r="L8" s="6"/>
      <c r="M8" s="6"/>
      <c r="N8" s="6"/>
      <c r="O8" s="6"/>
      <c r="P8" s="6"/>
      <c r="Q8" s="6"/>
      <c r="R8" s="6"/>
    </row>
    <row r="9" spans="1:18" x14ac:dyDescent="0.25">
      <c r="A9" s="33"/>
      <c r="B9" s="18" t="s">
        <v>71</v>
      </c>
      <c r="C9" s="16">
        <v>14.68919830081032</v>
      </c>
      <c r="D9" s="16">
        <v>14.164584075781379</v>
      </c>
      <c r="E9" s="16">
        <v>13.377662738237969</v>
      </c>
      <c r="F9" s="16">
        <v>12.328434288180091</v>
      </c>
      <c r="G9" s="16">
        <v>10.75459161309327</v>
      </c>
      <c r="H9" s="16">
        <v>8.6561347129775115</v>
      </c>
      <c r="I9" s="16" t="s">
        <v>21</v>
      </c>
      <c r="K9" s="6"/>
      <c r="L9" s="6"/>
      <c r="M9" s="6"/>
      <c r="N9" s="6"/>
      <c r="O9" s="6"/>
      <c r="P9" s="6"/>
      <c r="Q9" s="6"/>
      <c r="R9" s="6"/>
    </row>
    <row r="10" spans="1:18" x14ac:dyDescent="0.25">
      <c r="A10" s="33"/>
      <c r="B10" s="18" t="s">
        <v>72</v>
      </c>
      <c r="C10" s="16">
        <v>13.639969850752442</v>
      </c>
      <c r="D10" s="16">
        <v>13.115355625723501</v>
      </c>
      <c r="E10" s="16">
        <v>12.328434288180091</v>
      </c>
      <c r="F10" s="16">
        <v>11.279205838122211</v>
      </c>
      <c r="G10" s="16">
        <v>9.7053631630353898</v>
      </c>
      <c r="H10" s="16">
        <v>7.6069062629196305</v>
      </c>
      <c r="I10" s="16" t="s">
        <v>21</v>
      </c>
      <c r="K10" s="6"/>
      <c r="L10" s="6"/>
      <c r="M10" s="6"/>
      <c r="N10" s="6"/>
      <c r="O10" s="6"/>
      <c r="P10" s="6"/>
      <c r="Q10" s="6"/>
      <c r="R10" s="6"/>
    </row>
    <row r="11" spans="1:18" x14ac:dyDescent="0.25">
      <c r="A11" s="33"/>
      <c r="B11" s="18" t="s">
        <v>73</v>
      </c>
      <c r="C11" s="16">
        <v>12.590741400694561</v>
      </c>
      <c r="D11" s="16">
        <v>12.066127175665619</v>
      </c>
      <c r="E11" s="16">
        <v>11.279205838122211</v>
      </c>
      <c r="F11" s="16">
        <v>10.229977388064331</v>
      </c>
      <c r="G11" s="16">
        <v>8.6561347129775115</v>
      </c>
      <c r="H11" s="16">
        <v>6.5576778128617503</v>
      </c>
      <c r="I11" s="16" t="s">
        <v>21</v>
      </c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34"/>
      <c r="B12" s="18" t="s">
        <v>74</v>
      </c>
      <c r="C12" s="16">
        <v>11.54151295063668</v>
      </c>
      <c r="D12" s="16">
        <v>11.01689872560774</v>
      </c>
      <c r="E12" s="16">
        <v>10.229977388064331</v>
      </c>
      <c r="F12" s="16">
        <v>9.1807489380064506</v>
      </c>
      <c r="G12" s="16">
        <v>7.6069062629196305</v>
      </c>
      <c r="H12" s="16">
        <v>5.5084493628038702</v>
      </c>
      <c r="I12" s="16" t="s">
        <v>21</v>
      </c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31" t="s">
        <v>75</v>
      </c>
      <c r="B13" s="31"/>
      <c r="C13" s="16">
        <v>10.492284500578799</v>
      </c>
      <c r="D13" s="16">
        <v>9.9676702755498603</v>
      </c>
      <c r="E13" s="16">
        <v>9.1807489380064506</v>
      </c>
      <c r="F13" s="16">
        <v>8.1315204879485705</v>
      </c>
      <c r="G13" s="16">
        <v>6.5576778128617503</v>
      </c>
      <c r="H13" s="16" t="s">
        <v>21</v>
      </c>
      <c r="I13" s="16" t="s">
        <v>21</v>
      </c>
      <c r="K13" s="6"/>
      <c r="L13" s="6"/>
      <c r="M13" s="6"/>
      <c r="N13" s="6"/>
      <c r="O13" s="6"/>
      <c r="P13" s="6"/>
      <c r="Q13" s="6"/>
      <c r="R13" s="6"/>
    </row>
    <row r="14" spans="1:18" x14ac:dyDescent="0.25">
      <c r="A14" s="31" t="s">
        <v>76</v>
      </c>
      <c r="B14" s="31"/>
      <c r="C14" s="16">
        <v>9.4430560505209211</v>
      </c>
      <c r="D14" s="16">
        <v>8.9184418254919802</v>
      </c>
      <c r="E14" s="16">
        <v>8.1315204879485705</v>
      </c>
      <c r="F14" s="16">
        <v>7.0822920378906895</v>
      </c>
      <c r="G14" s="16">
        <v>5.5084493628038702</v>
      </c>
      <c r="H14" s="16" t="s">
        <v>21</v>
      </c>
      <c r="I14" s="16" t="s">
        <v>21</v>
      </c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29" t="s">
        <v>63</v>
      </c>
      <c r="B15" s="29"/>
      <c r="C15" s="16">
        <v>7.34459915040516</v>
      </c>
      <c r="D15" s="16">
        <v>6.8199849253762208</v>
      </c>
      <c r="E15" s="16">
        <v>6.0330635878328094</v>
      </c>
      <c r="F15" s="16" t="s">
        <v>21</v>
      </c>
      <c r="G15" s="16" t="s">
        <v>21</v>
      </c>
      <c r="H15" s="16" t="s">
        <v>21</v>
      </c>
      <c r="I15" s="16" t="s">
        <v>21</v>
      </c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29" t="s">
        <v>64</v>
      </c>
      <c r="B16" s="29"/>
      <c r="C16" s="16" t="s">
        <v>21</v>
      </c>
      <c r="D16" s="16" t="s">
        <v>21</v>
      </c>
      <c r="E16" s="16" t="s">
        <v>21</v>
      </c>
      <c r="F16" s="16" t="s">
        <v>21</v>
      </c>
      <c r="G16" s="16" t="s">
        <v>21</v>
      </c>
      <c r="H16" s="16" t="s">
        <v>21</v>
      </c>
      <c r="I16" s="16" t="s">
        <v>21</v>
      </c>
      <c r="L16" s="6"/>
      <c r="M16" s="6"/>
      <c r="N16" s="6"/>
      <c r="O16" s="6"/>
      <c r="P16" s="6"/>
      <c r="Q16" s="6"/>
      <c r="R16" s="6"/>
    </row>
    <row r="19" spans="3:9" x14ac:dyDescent="0.25">
      <c r="C19" s="6"/>
      <c r="D19" s="6"/>
      <c r="E19" s="6"/>
      <c r="F19" s="6"/>
      <c r="G19" s="6"/>
      <c r="H19" s="6"/>
      <c r="I19" s="6"/>
    </row>
    <row r="20" spans="3:9" x14ac:dyDescent="0.25">
      <c r="C20" s="6"/>
      <c r="D20" s="6"/>
      <c r="E20" s="6"/>
      <c r="F20" s="6"/>
      <c r="G20" s="6"/>
      <c r="H20" s="6"/>
      <c r="I20" s="6"/>
    </row>
    <row r="21" spans="3:9" x14ac:dyDescent="0.25">
      <c r="C21" s="6"/>
      <c r="D21" s="6"/>
      <c r="E21" s="6"/>
      <c r="F21" s="6"/>
      <c r="G21" s="6"/>
      <c r="H21" s="6"/>
      <c r="I21" s="6"/>
    </row>
    <row r="22" spans="3:9" x14ac:dyDescent="0.25">
      <c r="C22" s="6"/>
      <c r="D22" s="6"/>
      <c r="E22" s="6"/>
      <c r="F22" s="6"/>
      <c r="G22" s="6"/>
      <c r="H22" s="6"/>
      <c r="I22" s="6"/>
    </row>
    <row r="23" spans="3:9" x14ac:dyDescent="0.25">
      <c r="C23" s="6"/>
      <c r="D23" s="6"/>
      <c r="E23" s="6"/>
      <c r="F23" s="6"/>
      <c r="G23" s="6"/>
      <c r="H23" s="6"/>
      <c r="I23" s="6"/>
    </row>
    <row r="24" spans="3:9" x14ac:dyDescent="0.25">
      <c r="C24" s="6"/>
      <c r="D24" s="6"/>
      <c r="E24" s="6"/>
      <c r="F24" s="6"/>
      <c r="G24" s="6"/>
      <c r="H24" s="6"/>
      <c r="I24" s="6"/>
    </row>
    <row r="25" spans="3:9" x14ac:dyDescent="0.25">
      <c r="C25" s="6"/>
      <c r="D25" s="6"/>
      <c r="E25" s="6"/>
      <c r="F25" s="6"/>
      <c r="G25" s="6"/>
      <c r="H25" s="6"/>
      <c r="I25" s="6"/>
    </row>
    <row r="26" spans="3:9" x14ac:dyDescent="0.25">
      <c r="C26" s="6"/>
      <c r="D26" s="6"/>
      <c r="E26" s="6"/>
      <c r="F26" s="6"/>
      <c r="G26" s="6"/>
      <c r="H26" s="6"/>
      <c r="I26" s="6"/>
    </row>
    <row r="27" spans="3:9" x14ac:dyDescent="0.25">
      <c r="C27" s="6"/>
      <c r="D27" s="6"/>
      <c r="E27" s="6"/>
      <c r="F27" s="6"/>
      <c r="G27" s="6"/>
      <c r="H27" s="6"/>
      <c r="I27" s="6"/>
    </row>
    <row r="28" spans="3:9" x14ac:dyDescent="0.25">
      <c r="C28" s="6"/>
      <c r="D28" s="6"/>
      <c r="E28" s="6"/>
      <c r="F28" s="6"/>
      <c r="G28" s="6"/>
      <c r="H28" s="6"/>
      <c r="I28" s="6"/>
    </row>
    <row r="29" spans="3:9" x14ac:dyDescent="0.25">
      <c r="C29" s="6"/>
      <c r="D29" s="6"/>
      <c r="E29" s="6"/>
      <c r="F29" s="6"/>
      <c r="G29" s="6"/>
      <c r="H29" s="6"/>
      <c r="I29" s="6"/>
    </row>
    <row r="30" spans="3:9" x14ac:dyDescent="0.25">
      <c r="C30" s="6"/>
      <c r="D30" s="6"/>
      <c r="E30" s="6"/>
      <c r="F30" s="6"/>
      <c r="G30" s="6"/>
      <c r="H30" s="6"/>
      <c r="I30" s="6"/>
    </row>
    <row r="31" spans="3:9" x14ac:dyDescent="0.25">
      <c r="C31" s="6"/>
      <c r="D31" s="6"/>
      <c r="E31" s="6"/>
      <c r="F31" s="6"/>
      <c r="G31" s="6"/>
      <c r="H31" s="6"/>
      <c r="I31" s="6"/>
    </row>
  </sheetData>
  <mergeCells count="7">
    <mergeCell ref="A1:I1"/>
    <mergeCell ref="A15:B15"/>
    <mergeCell ref="A16:B16"/>
    <mergeCell ref="A2:B2"/>
    <mergeCell ref="A13:B13"/>
    <mergeCell ref="A14:B14"/>
    <mergeCell ref="A3:A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A2B7-235F-4BD3-9A61-C66DF7253EB3}">
  <dimension ref="A1:E57"/>
  <sheetViews>
    <sheetView workbookViewId="0"/>
  </sheetViews>
  <sheetFormatPr defaultColWidth="8.85546875" defaultRowHeight="15" x14ac:dyDescent="0.25"/>
  <cols>
    <col min="1" max="1" width="22" bestFit="1" customWidth="1"/>
    <col min="2" max="2" width="18.5703125" bestFit="1" customWidth="1"/>
    <col min="3" max="3" width="4.5703125" bestFit="1" customWidth="1"/>
    <col min="4" max="4" width="9.140625" style="26" customWidth="1"/>
    <col min="5" max="5" width="9.140625" style="2" customWidth="1"/>
  </cols>
  <sheetData>
    <row r="1" spans="1:5" x14ac:dyDescent="0.25">
      <c r="A1" t="s">
        <v>90</v>
      </c>
      <c r="B1" t="s">
        <v>91</v>
      </c>
      <c r="C1" t="s">
        <v>92</v>
      </c>
      <c r="D1" s="26" t="s">
        <v>93</v>
      </c>
      <c r="E1" s="2" t="s">
        <v>94</v>
      </c>
    </row>
    <row r="2" spans="1:5" x14ac:dyDescent="0.25">
      <c r="A2" t="s">
        <v>98</v>
      </c>
      <c r="B2" t="s">
        <v>95</v>
      </c>
      <c r="C2" t="s">
        <v>96</v>
      </c>
      <c r="D2" s="26">
        <v>15</v>
      </c>
      <c r="E2" s="2" t="s">
        <v>99</v>
      </c>
    </row>
    <row r="3" spans="1:5" x14ac:dyDescent="0.25">
      <c r="A3" t="s">
        <v>151</v>
      </c>
      <c r="B3" t="s">
        <v>152</v>
      </c>
      <c r="C3" t="s">
        <v>96</v>
      </c>
      <c r="D3" s="26">
        <v>10.5</v>
      </c>
      <c r="E3" s="2">
        <v>2029</v>
      </c>
    </row>
    <row r="4" spans="1:5" x14ac:dyDescent="0.25">
      <c r="A4" t="s">
        <v>101</v>
      </c>
      <c r="B4" t="s">
        <v>102</v>
      </c>
      <c r="C4" t="s">
        <v>96</v>
      </c>
      <c r="D4" s="26">
        <v>15</v>
      </c>
      <c r="E4" s="2" t="s">
        <v>99</v>
      </c>
    </row>
    <row r="5" spans="1:5" x14ac:dyDescent="0.25">
      <c r="A5" t="s">
        <v>103</v>
      </c>
      <c r="B5" t="s">
        <v>102</v>
      </c>
      <c r="C5" t="s">
        <v>96</v>
      </c>
      <c r="D5" s="26">
        <v>15.75</v>
      </c>
      <c r="E5" s="2" t="s">
        <v>97</v>
      </c>
    </row>
    <row r="6" spans="1:5" x14ac:dyDescent="0.25">
      <c r="A6" t="s">
        <v>104</v>
      </c>
      <c r="B6" t="s">
        <v>102</v>
      </c>
      <c r="C6" t="s">
        <v>96</v>
      </c>
      <c r="D6" s="26">
        <v>18.5</v>
      </c>
      <c r="E6" s="2" t="s">
        <v>99</v>
      </c>
    </row>
    <row r="7" spans="1:5" x14ac:dyDescent="0.25">
      <c r="A7" t="s">
        <v>153</v>
      </c>
      <c r="B7" t="s">
        <v>102</v>
      </c>
      <c r="C7" t="s">
        <v>96</v>
      </c>
      <c r="D7" s="26">
        <v>30</v>
      </c>
      <c r="E7" s="2">
        <v>2029</v>
      </c>
    </row>
    <row r="8" spans="1:5" x14ac:dyDescent="0.25">
      <c r="A8" t="s">
        <v>110</v>
      </c>
      <c r="B8" t="s">
        <v>147</v>
      </c>
      <c r="C8" t="s">
        <v>96</v>
      </c>
      <c r="D8" s="26">
        <v>17</v>
      </c>
      <c r="E8" s="2" t="s">
        <v>97</v>
      </c>
    </row>
    <row r="9" spans="1:5" x14ac:dyDescent="0.25">
      <c r="A9" t="s">
        <v>133</v>
      </c>
      <c r="B9" t="s">
        <v>147</v>
      </c>
      <c r="C9" t="s">
        <v>96</v>
      </c>
      <c r="D9" s="26">
        <v>18</v>
      </c>
      <c r="E9" s="2" t="s">
        <v>97</v>
      </c>
    </row>
    <row r="10" spans="1:5" x14ac:dyDescent="0.25">
      <c r="A10" t="s">
        <v>154</v>
      </c>
      <c r="B10" t="s">
        <v>147</v>
      </c>
      <c r="C10" t="s">
        <v>109</v>
      </c>
      <c r="D10" s="26">
        <v>17.5</v>
      </c>
      <c r="E10" s="2">
        <v>2029</v>
      </c>
    </row>
    <row r="11" spans="1:5" x14ac:dyDescent="0.25">
      <c r="A11" t="s">
        <v>155</v>
      </c>
      <c r="B11" t="s">
        <v>147</v>
      </c>
      <c r="C11" t="s">
        <v>96</v>
      </c>
      <c r="D11" s="26">
        <v>29.75</v>
      </c>
      <c r="E11" s="2">
        <v>2029</v>
      </c>
    </row>
    <row r="12" spans="1:5" x14ac:dyDescent="0.25">
      <c r="A12" t="s">
        <v>108</v>
      </c>
      <c r="B12" t="s">
        <v>111</v>
      </c>
      <c r="C12" t="s">
        <v>109</v>
      </c>
      <c r="D12" s="26">
        <v>15.25</v>
      </c>
      <c r="E12" s="2" t="s">
        <v>97</v>
      </c>
    </row>
    <row r="13" spans="1:5" x14ac:dyDescent="0.25">
      <c r="A13" t="s">
        <v>112</v>
      </c>
      <c r="B13" t="s">
        <v>111</v>
      </c>
      <c r="C13" t="s">
        <v>96</v>
      </c>
      <c r="D13" s="26">
        <v>14.5</v>
      </c>
      <c r="E13" s="2" t="s">
        <v>99</v>
      </c>
    </row>
    <row r="14" spans="1:5" x14ac:dyDescent="0.25">
      <c r="A14" t="s">
        <v>113</v>
      </c>
      <c r="B14" t="s">
        <v>111</v>
      </c>
      <c r="C14" t="s">
        <v>96</v>
      </c>
      <c r="D14" s="26">
        <v>15.5</v>
      </c>
      <c r="E14" s="2" t="s">
        <v>99</v>
      </c>
    </row>
    <row r="15" spans="1:5" x14ac:dyDescent="0.25">
      <c r="A15" t="s">
        <v>124</v>
      </c>
      <c r="B15" t="s">
        <v>111</v>
      </c>
      <c r="C15" t="s">
        <v>96</v>
      </c>
      <c r="D15" s="26">
        <v>18.5</v>
      </c>
      <c r="E15" s="2" t="s">
        <v>97</v>
      </c>
    </row>
    <row r="16" spans="1:5" x14ac:dyDescent="0.25">
      <c r="A16" t="s">
        <v>140</v>
      </c>
      <c r="B16" t="s">
        <v>111</v>
      </c>
      <c r="C16" t="s">
        <v>96</v>
      </c>
      <c r="D16" s="26">
        <v>20</v>
      </c>
      <c r="E16" s="2" t="s">
        <v>97</v>
      </c>
    </row>
    <row r="17" spans="1:5" x14ac:dyDescent="0.25">
      <c r="A17" t="s">
        <v>156</v>
      </c>
      <c r="B17" t="s">
        <v>111</v>
      </c>
      <c r="C17" t="s">
        <v>109</v>
      </c>
      <c r="D17" s="26">
        <v>14.75</v>
      </c>
      <c r="E17" s="2">
        <v>2029</v>
      </c>
    </row>
    <row r="18" spans="1:5" x14ac:dyDescent="0.25">
      <c r="A18" t="s">
        <v>157</v>
      </c>
      <c r="B18" t="s">
        <v>111</v>
      </c>
      <c r="C18" t="s">
        <v>96</v>
      </c>
      <c r="D18" s="26">
        <v>17.25</v>
      </c>
      <c r="E18" s="2">
        <v>2029</v>
      </c>
    </row>
    <row r="19" spans="1:5" x14ac:dyDescent="0.25">
      <c r="A19" t="s">
        <v>116</v>
      </c>
      <c r="B19" t="s">
        <v>117</v>
      </c>
      <c r="C19" t="s">
        <v>96</v>
      </c>
      <c r="D19" s="26">
        <v>7</v>
      </c>
      <c r="E19" s="2" t="s">
        <v>99</v>
      </c>
    </row>
    <row r="20" spans="1:5" x14ac:dyDescent="0.25">
      <c r="A20" t="s">
        <v>158</v>
      </c>
      <c r="B20" t="s">
        <v>119</v>
      </c>
      <c r="C20" t="s">
        <v>109</v>
      </c>
      <c r="D20" s="26">
        <v>13.5</v>
      </c>
      <c r="E20" s="2">
        <v>2029</v>
      </c>
    </row>
    <row r="21" spans="1:5" x14ac:dyDescent="0.25">
      <c r="A21" t="s">
        <v>107</v>
      </c>
      <c r="B21" t="s">
        <v>120</v>
      </c>
      <c r="C21" t="s">
        <v>96</v>
      </c>
      <c r="D21" s="26">
        <v>19.25</v>
      </c>
      <c r="E21" s="2" t="s">
        <v>97</v>
      </c>
    </row>
    <row r="22" spans="1:5" x14ac:dyDescent="0.25">
      <c r="A22" t="s">
        <v>121</v>
      </c>
      <c r="B22" t="s">
        <v>120</v>
      </c>
      <c r="C22" t="s">
        <v>109</v>
      </c>
      <c r="D22" s="26">
        <v>13.75</v>
      </c>
      <c r="E22" s="2" t="s">
        <v>99</v>
      </c>
    </row>
    <row r="23" spans="1:5" x14ac:dyDescent="0.25">
      <c r="A23" t="s">
        <v>159</v>
      </c>
      <c r="B23" t="s">
        <v>120</v>
      </c>
      <c r="C23" t="s">
        <v>96</v>
      </c>
      <c r="D23" s="26">
        <v>18</v>
      </c>
      <c r="E23" s="2">
        <v>2029</v>
      </c>
    </row>
    <row r="24" spans="1:5" x14ac:dyDescent="0.25">
      <c r="A24" t="s">
        <v>160</v>
      </c>
      <c r="B24" t="s">
        <v>161</v>
      </c>
      <c r="C24" t="s">
        <v>96</v>
      </c>
      <c r="D24" s="26">
        <v>20</v>
      </c>
      <c r="E24" s="2">
        <v>2029</v>
      </c>
    </row>
    <row r="25" spans="1:5" x14ac:dyDescent="0.25">
      <c r="A25" t="s">
        <v>122</v>
      </c>
      <c r="B25" t="s">
        <v>125</v>
      </c>
      <c r="C25" t="s">
        <v>96</v>
      </c>
      <c r="D25" s="26">
        <v>13.5</v>
      </c>
      <c r="E25" s="2" t="s">
        <v>97</v>
      </c>
    </row>
    <row r="26" spans="1:5" x14ac:dyDescent="0.25">
      <c r="A26" t="s">
        <v>129</v>
      </c>
      <c r="B26" t="s">
        <v>125</v>
      </c>
      <c r="C26" t="s">
        <v>109</v>
      </c>
      <c r="D26" s="26">
        <v>16</v>
      </c>
      <c r="E26" s="2" t="s">
        <v>99</v>
      </c>
    </row>
    <row r="27" spans="1:5" x14ac:dyDescent="0.25">
      <c r="A27" t="s">
        <v>162</v>
      </c>
      <c r="B27" t="s">
        <v>125</v>
      </c>
      <c r="C27" t="s">
        <v>7</v>
      </c>
      <c r="D27" s="26">
        <v>21.25</v>
      </c>
      <c r="E27" s="2">
        <v>2029</v>
      </c>
    </row>
    <row r="28" spans="1:5" x14ac:dyDescent="0.25">
      <c r="A28" t="s">
        <v>106</v>
      </c>
      <c r="B28" t="s">
        <v>126</v>
      </c>
      <c r="C28" t="s">
        <v>96</v>
      </c>
      <c r="D28" s="26">
        <v>28.25</v>
      </c>
      <c r="E28" s="2" t="s">
        <v>97</v>
      </c>
    </row>
    <row r="29" spans="1:5" x14ac:dyDescent="0.25">
      <c r="A29" t="s">
        <v>123</v>
      </c>
      <c r="B29" t="s">
        <v>126</v>
      </c>
      <c r="C29" t="s">
        <v>96</v>
      </c>
      <c r="D29" s="26">
        <v>13.5</v>
      </c>
      <c r="E29" s="2" t="s">
        <v>99</v>
      </c>
    </row>
    <row r="30" spans="1:5" x14ac:dyDescent="0.25">
      <c r="A30" t="s">
        <v>163</v>
      </c>
      <c r="B30" t="s">
        <v>126</v>
      </c>
      <c r="C30" t="s">
        <v>96</v>
      </c>
      <c r="D30" s="26">
        <v>14.75</v>
      </c>
      <c r="E30" s="2">
        <v>2029</v>
      </c>
    </row>
    <row r="31" spans="1:5" x14ac:dyDescent="0.25">
      <c r="A31" t="s">
        <v>164</v>
      </c>
      <c r="B31" t="s">
        <v>126</v>
      </c>
      <c r="C31" t="s">
        <v>96</v>
      </c>
      <c r="D31" s="26">
        <v>20</v>
      </c>
      <c r="E31" s="2">
        <v>2029</v>
      </c>
    </row>
    <row r="32" spans="1:5" x14ac:dyDescent="0.25">
      <c r="A32" t="s">
        <v>165</v>
      </c>
      <c r="B32" t="s">
        <v>126</v>
      </c>
      <c r="C32" t="s">
        <v>96</v>
      </c>
      <c r="D32" s="26">
        <v>12</v>
      </c>
      <c r="E32" s="2">
        <v>2029</v>
      </c>
    </row>
    <row r="33" spans="1:5" x14ac:dyDescent="0.25">
      <c r="A33" t="s">
        <v>166</v>
      </c>
      <c r="B33" t="s">
        <v>126</v>
      </c>
      <c r="C33" t="s">
        <v>7</v>
      </c>
      <c r="D33" s="26">
        <v>32.75</v>
      </c>
      <c r="E33" s="2">
        <v>2029</v>
      </c>
    </row>
    <row r="34" spans="1:5" x14ac:dyDescent="0.25">
      <c r="A34" t="s">
        <v>130</v>
      </c>
      <c r="B34" t="s">
        <v>128</v>
      </c>
      <c r="C34" t="s">
        <v>7</v>
      </c>
      <c r="D34" s="26">
        <v>14.75</v>
      </c>
      <c r="E34" s="2" t="s">
        <v>99</v>
      </c>
    </row>
    <row r="35" spans="1:5" x14ac:dyDescent="0.25">
      <c r="A35" t="s">
        <v>167</v>
      </c>
      <c r="B35" t="s">
        <v>168</v>
      </c>
      <c r="C35" t="s">
        <v>7</v>
      </c>
      <c r="D35" s="26">
        <v>20</v>
      </c>
      <c r="E35" s="2">
        <v>2029</v>
      </c>
    </row>
    <row r="36" spans="1:5" x14ac:dyDescent="0.25">
      <c r="A36" t="s">
        <v>169</v>
      </c>
      <c r="B36" t="s">
        <v>170</v>
      </c>
      <c r="C36" t="s">
        <v>96</v>
      </c>
      <c r="D36" s="26">
        <v>11.5</v>
      </c>
      <c r="E36" s="2">
        <v>2029</v>
      </c>
    </row>
    <row r="37" spans="1:5" x14ac:dyDescent="0.25">
      <c r="A37" t="s">
        <v>171</v>
      </c>
      <c r="B37" t="s">
        <v>170</v>
      </c>
      <c r="C37" t="s">
        <v>7</v>
      </c>
      <c r="D37" s="26">
        <v>13.25</v>
      </c>
      <c r="E37" s="2">
        <v>2029</v>
      </c>
    </row>
    <row r="38" spans="1:5" x14ac:dyDescent="0.25">
      <c r="A38" t="s">
        <v>145</v>
      </c>
      <c r="B38" t="s">
        <v>132</v>
      </c>
      <c r="C38" t="s">
        <v>96</v>
      </c>
      <c r="D38" s="26">
        <v>31.25</v>
      </c>
      <c r="E38" s="2" t="s">
        <v>99</v>
      </c>
    </row>
    <row r="39" spans="1:5" x14ac:dyDescent="0.25">
      <c r="A39" t="s">
        <v>118</v>
      </c>
      <c r="B39" t="s">
        <v>132</v>
      </c>
      <c r="C39" t="s">
        <v>96</v>
      </c>
      <c r="D39" s="26">
        <v>25.75</v>
      </c>
      <c r="E39" s="2" t="s">
        <v>97</v>
      </c>
    </row>
    <row r="40" spans="1:5" x14ac:dyDescent="0.25">
      <c r="A40" t="s">
        <v>134</v>
      </c>
      <c r="B40" t="s">
        <v>132</v>
      </c>
      <c r="C40" t="s">
        <v>96</v>
      </c>
      <c r="D40" s="26">
        <v>10</v>
      </c>
      <c r="E40" s="2" t="s">
        <v>99</v>
      </c>
    </row>
    <row r="41" spans="1:5" x14ac:dyDescent="0.25">
      <c r="A41" t="s">
        <v>172</v>
      </c>
      <c r="B41" t="s">
        <v>132</v>
      </c>
      <c r="C41" t="s">
        <v>96</v>
      </c>
      <c r="D41" s="26">
        <v>40</v>
      </c>
      <c r="E41" s="2">
        <v>2029</v>
      </c>
    </row>
    <row r="42" spans="1:5" x14ac:dyDescent="0.25">
      <c r="A42" t="s">
        <v>173</v>
      </c>
      <c r="B42" t="s">
        <v>132</v>
      </c>
      <c r="C42" t="s">
        <v>109</v>
      </c>
      <c r="D42" s="26">
        <v>8.75</v>
      </c>
      <c r="E42" s="2">
        <v>2029</v>
      </c>
    </row>
    <row r="43" spans="1:5" x14ac:dyDescent="0.25">
      <c r="A43" t="s">
        <v>174</v>
      </c>
      <c r="B43" t="s">
        <v>135</v>
      </c>
      <c r="C43" t="s">
        <v>96</v>
      </c>
      <c r="D43" s="26">
        <v>22.75</v>
      </c>
      <c r="E43" s="2">
        <v>2029</v>
      </c>
    </row>
    <row r="44" spans="1:5" x14ac:dyDescent="0.25">
      <c r="A44" t="s">
        <v>175</v>
      </c>
      <c r="B44" t="s">
        <v>135</v>
      </c>
      <c r="C44" t="s">
        <v>96</v>
      </c>
      <c r="D44" s="26">
        <v>15.25</v>
      </c>
      <c r="E44" s="2">
        <v>2029</v>
      </c>
    </row>
    <row r="45" spans="1:5" x14ac:dyDescent="0.25">
      <c r="A45" t="s">
        <v>127</v>
      </c>
      <c r="B45" t="s">
        <v>136</v>
      </c>
      <c r="C45" t="s">
        <v>109</v>
      </c>
      <c r="D45" s="26">
        <v>13.33</v>
      </c>
      <c r="E45" s="2" t="s">
        <v>99</v>
      </c>
    </row>
    <row r="46" spans="1:5" x14ac:dyDescent="0.25">
      <c r="A46" t="s">
        <v>176</v>
      </c>
      <c r="B46" t="s">
        <v>137</v>
      </c>
      <c r="C46" t="s">
        <v>109</v>
      </c>
      <c r="D46" s="26">
        <v>17.5</v>
      </c>
      <c r="E46" s="2">
        <v>2029</v>
      </c>
    </row>
    <row r="47" spans="1:5" x14ac:dyDescent="0.25">
      <c r="A47" t="s">
        <v>100</v>
      </c>
      <c r="B47" t="s">
        <v>139</v>
      </c>
      <c r="C47" t="s">
        <v>96</v>
      </c>
      <c r="D47" s="26">
        <v>7.25</v>
      </c>
      <c r="E47" s="2" t="s">
        <v>99</v>
      </c>
    </row>
    <row r="48" spans="1:5" x14ac:dyDescent="0.25">
      <c r="A48" t="s">
        <v>115</v>
      </c>
      <c r="B48" t="s">
        <v>139</v>
      </c>
      <c r="C48" t="s">
        <v>109</v>
      </c>
      <c r="D48" s="26">
        <v>19.25</v>
      </c>
      <c r="E48" s="2" t="s">
        <v>99</v>
      </c>
    </row>
    <row r="49" spans="1:5" x14ac:dyDescent="0.25">
      <c r="A49" t="s">
        <v>138</v>
      </c>
      <c r="B49" t="s">
        <v>139</v>
      </c>
      <c r="C49" t="s">
        <v>96</v>
      </c>
      <c r="D49" s="26">
        <v>15</v>
      </c>
      <c r="E49" s="2" t="s">
        <v>97</v>
      </c>
    </row>
    <row r="50" spans="1:5" x14ac:dyDescent="0.25">
      <c r="A50" t="s">
        <v>141</v>
      </c>
      <c r="B50" t="s">
        <v>139</v>
      </c>
      <c r="C50" t="s">
        <v>96</v>
      </c>
      <c r="D50" s="26">
        <v>22.5</v>
      </c>
      <c r="E50" s="2" t="s">
        <v>97</v>
      </c>
    </row>
    <row r="51" spans="1:5" x14ac:dyDescent="0.25">
      <c r="A51" t="s">
        <v>142</v>
      </c>
      <c r="B51" t="s">
        <v>139</v>
      </c>
      <c r="C51" t="s">
        <v>7</v>
      </c>
      <c r="D51" s="26">
        <v>20.25</v>
      </c>
      <c r="E51" s="2" t="s">
        <v>99</v>
      </c>
    </row>
    <row r="52" spans="1:5" x14ac:dyDescent="0.25">
      <c r="A52" t="s">
        <v>177</v>
      </c>
      <c r="B52" t="s">
        <v>139</v>
      </c>
      <c r="C52" t="s">
        <v>96</v>
      </c>
      <c r="D52" s="26">
        <v>16.5</v>
      </c>
      <c r="E52" s="2">
        <v>2029</v>
      </c>
    </row>
    <row r="53" spans="1:5" x14ac:dyDescent="0.25">
      <c r="A53" t="s">
        <v>143</v>
      </c>
      <c r="B53" t="s">
        <v>144</v>
      </c>
      <c r="C53" t="s">
        <v>96</v>
      </c>
      <c r="D53" s="26">
        <v>15.5</v>
      </c>
      <c r="E53" s="2" t="s">
        <v>99</v>
      </c>
    </row>
    <row r="54" spans="1:5" x14ac:dyDescent="0.25">
      <c r="A54" t="s">
        <v>178</v>
      </c>
      <c r="B54" t="s">
        <v>144</v>
      </c>
      <c r="C54" t="s">
        <v>7</v>
      </c>
      <c r="D54" s="26">
        <v>8.5</v>
      </c>
      <c r="E54" s="2">
        <v>2029</v>
      </c>
    </row>
    <row r="55" spans="1:5" x14ac:dyDescent="0.25">
      <c r="A55" t="s">
        <v>105</v>
      </c>
      <c r="B55" t="s">
        <v>146</v>
      </c>
      <c r="C55" t="s">
        <v>96</v>
      </c>
      <c r="D55" s="26">
        <v>12</v>
      </c>
      <c r="E55" s="2" t="s">
        <v>99</v>
      </c>
    </row>
    <row r="56" spans="1:5" x14ac:dyDescent="0.25">
      <c r="A56" t="s">
        <v>114</v>
      </c>
      <c r="B56" t="s">
        <v>146</v>
      </c>
      <c r="C56" t="s">
        <v>96</v>
      </c>
      <c r="D56" s="26">
        <v>12.75</v>
      </c>
      <c r="E56" s="2" t="s">
        <v>99</v>
      </c>
    </row>
    <row r="57" spans="1:5" x14ac:dyDescent="0.25">
      <c r="A57" t="s">
        <v>131</v>
      </c>
      <c r="B57" t="s">
        <v>146</v>
      </c>
      <c r="C57" t="s">
        <v>96</v>
      </c>
      <c r="D57" s="26">
        <v>12.5</v>
      </c>
      <c r="E57" s="2" t="s">
        <v>99</v>
      </c>
    </row>
  </sheetData>
  <sortState xmlns:xlrd2="http://schemas.microsoft.com/office/spreadsheetml/2017/richdata2" ref="A2:E62">
    <sortCondition ref="B2:B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Players</vt:lpstr>
      <vt:lpstr>Goalies</vt:lpstr>
      <vt:lpstr>Chart</vt:lpstr>
      <vt:lpstr>ADD</vt:lpstr>
      <vt:lpstr>Draft Picks</vt:lpstr>
      <vt:lpstr>FA 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Poco Mens</dc:creator>
  <cp:lastModifiedBy>Bevan Blatchford</cp:lastModifiedBy>
  <dcterms:created xsi:type="dcterms:W3CDTF">2012-07-13T18:32:02Z</dcterms:created>
  <dcterms:modified xsi:type="dcterms:W3CDTF">2026-06-27T18:43:19Z</dcterms:modified>
</cp:coreProperties>
</file>