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vemdxac-my.sharepoint.com/personal/a_n_turner_mdx_ac_uk/Documents/My lectures/Lithuania/"/>
    </mc:Choice>
  </mc:AlternateContent>
  <xr:revisionPtr revIDLastSave="301" documentId="8_{82BDCD78-E6E9-461A-900E-F9A281689DAF}" xr6:coauthVersionLast="47" xr6:coauthVersionMax="47" xr10:uidLastSave="{422F343F-D79E-4B5C-98CE-2395A2EEBC3D}"/>
  <bookViews>
    <workbookView xWindow="-27840" yWindow="285" windowWidth="26550" windowHeight="15285" activeTab="1" xr2:uid="{AA9CBC2D-398A-4422-A438-3A3E59894903}"/>
  </bookViews>
  <sheets>
    <sheet name="Support" sheetId="10" r:id="rId1"/>
    <sheet name="CV%" sheetId="4" r:id="rId2"/>
    <sheet name="CV% answers" sheetId="5" r:id="rId3"/>
    <sheet name="Performance" sheetId="6" r:id="rId4"/>
    <sheet name="Performance_answers" sheetId="1" r:id="rId5"/>
    <sheet name="Readiness" sheetId="7" r:id="rId6"/>
    <sheet name="Readiness_answers" sheetId="3" r:id="rId7"/>
    <sheet name="TSA" sheetId="9" r:id="rId8"/>
    <sheet name="TSA_answers" sheetId="8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8" l="1"/>
  <c r="F33" i="8"/>
  <c r="E33" i="8"/>
  <c r="D33" i="8"/>
  <c r="H28" i="8" s="1"/>
  <c r="C33" i="8"/>
  <c r="F32" i="8"/>
  <c r="J29" i="8" s="1"/>
  <c r="E32" i="8"/>
  <c r="D32" i="8"/>
  <c r="H30" i="8" s="1"/>
  <c r="C32" i="8"/>
  <c r="G31" i="8" s="1"/>
  <c r="I31" i="8"/>
  <c r="H31" i="8"/>
  <c r="I30" i="8"/>
  <c r="I29" i="8"/>
  <c r="H29" i="8"/>
  <c r="G29" i="8"/>
  <c r="I28" i="8"/>
  <c r="I27" i="8"/>
  <c r="H27" i="8"/>
  <c r="G27" i="8"/>
  <c r="I26" i="8"/>
  <c r="I25" i="8"/>
  <c r="H25" i="8"/>
  <c r="G25" i="8"/>
  <c r="I24" i="8"/>
  <c r="I23" i="8"/>
  <c r="H23" i="8"/>
  <c r="G23" i="8"/>
  <c r="I22" i="8"/>
  <c r="I21" i="8"/>
  <c r="H21" i="8"/>
  <c r="G21" i="8"/>
  <c r="I20" i="8"/>
  <c r="I19" i="8"/>
  <c r="H19" i="8"/>
  <c r="G19" i="8"/>
  <c r="I18" i="8"/>
  <c r="I17" i="8"/>
  <c r="H17" i="8"/>
  <c r="G17" i="8"/>
  <c r="I16" i="8"/>
  <c r="I15" i="8"/>
  <c r="H15" i="8"/>
  <c r="G15" i="8"/>
  <c r="I14" i="8"/>
  <c r="I13" i="8"/>
  <c r="H13" i="8"/>
  <c r="G13" i="8"/>
  <c r="I12" i="8"/>
  <c r="I11" i="8"/>
  <c r="H11" i="8"/>
  <c r="G11" i="8"/>
  <c r="I10" i="8"/>
  <c r="I9" i="8"/>
  <c r="H9" i="8"/>
  <c r="G9" i="8"/>
  <c r="I8" i="8"/>
  <c r="I32" i="8" s="1"/>
  <c r="D27" i="5"/>
  <c r="C27" i="5"/>
  <c r="B27" i="5"/>
  <c r="H26" i="5"/>
  <c r="G26" i="5"/>
  <c r="F26" i="5"/>
  <c r="E26" i="5"/>
  <c r="H25" i="5"/>
  <c r="G25" i="5"/>
  <c r="F25" i="5"/>
  <c r="E25" i="5"/>
  <c r="H24" i="5"/>
  <c r="G24" i="5"/>
  <c r="F24" i="5"/>
  <c r="E24" i="5"/>
  <c r="H23" i="5"/>
  <c r="G23" i="5"/>
  <c r="F23" i="5"/>
  <c r="E23" i="5"/>
  <c r="H22" i="5"/>
  <c r="G22" i="5"/>
  <c r="F22" i="5"/>
  <c r="E22" i="5"/>
  <c r="H21" i="5"/>
  <c r="G21" i="5"/>
  <c r="F21" i="5"/>
  <c r="E21" i="5"/>
  <c r="H20" i="5"/>
  <c r="G20" i="5"/>
  <c r="F20" i="5"/>
  <c r="E20" i="5"/>
  <c r="H19" i="5"/>
  <c r="G19" i="5"/>
  <c r="F19" i="5"/>
  <c r="E19" i="5"/>
  <c r="H18" i="5"/>
  <c r="G18" i="5"/>
  <c r="F18" i="5"/>
  <c r="E18" i="5"/>
  <c r="H17" i="5"/>
  <c r="G17" i="5"/>
  <c r="F17" i="5"/>
  <c r="E17" i="5"/>
  <c r="H16" i="5"/>
  <c r="G16" i="5"/>
  <c r="F16" i="5"/>
  <c r="E16" i="5"/>
  <c r="H15" i="5"/>
  <c r="G15" i="5"/>
  <c r="F15" i="5"/>
  <c r="E15" i="5"/>
  <c r="H14" i="5"/>
  <c r="G14" i="5"/>
  <c r="F14" i="5"/>
  <c r="E14" i="5"/>
  <c r="H13" i="5"/>
  <c r="G13" i="5"/>
  <c r="F13" i="5"/>
  <c r="E13" i="5"/>
  <c r="H12" i="5"/>
  <c r="G12" i="5"/>
  <c r="F12" i="5"/>
  <c r="E12" i="5"/>
  <c r="H11" i="5"/>
  <c r="G11" i="5"/>
  <c r="F11" i="5"/>
  <c r="E11" i="5"/>
  <c r="H10" i="5"/>
  <c r="G10" i="5"/>
  <c r="F10" i="5"/>
  <c r="E10" i="5"/>
  <c r="H9" i="5"/>
  <c r="G9" i="5"/>
  <c r="F9" i="5"/>
  <c r="E9" i="5"/>
  <c r="H8" i="5"/>
  <c r="G8" i="5"/>
  <c r="F8" i="5"/>
  <c r="E8" i="5"/>
  <c r="H7" i="5"/>
  <c r="G7" i="5"/>
  <c r="F7" i="5"/>
  <c r="E7" i="5"/>
  <c r="H6" i="5"/>
  <c r="G6" i="5"/>
  <c r="F6" i="5"/>
  <c r="E6" i="5"/>
  <c r="H5" i="5"/>
  <c r="G5" i="5"/>
  <c r="F5" i="5"/>
  <c r="E5" i="5"/>
  <c r="H4" i="5"/>
  <c r="G4" i="5"/>
  <c r="F4" i="5"/>
  <c r="F27" i="5" s="1"/>
  <c r="E4" i="5"/>
  <c r="H3" i="5"/>
  <c r="H27" i="5" s="1"/>
  <c r="G3" i="5"/>
  <c r="G27" i="5" s="1"/>
  <c r="F3" i="5"/>
  <c r="E3" i="5"/>
  <c r="E27" i="5" s="1"/>
  <c r="L3" i="3"/>
  <c r="L4" i="3"/>
  <c r="L5" i="3"/>
  <c r="L2" i="3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2" i="3"/>
  <c r="F3" i="3"/>
  <c r="H7" i="3" s="1"/>
  <c r="F4" i="3"/>
  <c r="H8" i="3" s="1"/>
  <c r="F5" i="3"/>
  <c r="H9" i="3" s="1"/>
  <c r="F6" i="3"/>
  <c r="I10" i="3" s="1"/>
  <c r="F7" i="3"/>
  <c r="J7" i="3" s="1"/>
  <c r="F8" i="3"/>
  <c r="J8" i="3" s="1"/>
  <c r="F9" i="3"/>
  <c r="J9" i="3" s="1"/>
  <c r="F10" i="3"/>
  <c r="F11" i="3"/>
  <c r="F12" i="3"/>
  <c r="H16" i="3" s="1"/>
  <c r="F13" i="3"/>
  <c r="F14" i="3"/>
  <c r="F15" i="3"/>
  <c r="F16" i="3"/>
  <c r="J16" i="3" s="1"/>
  <c r="F17" i="3"/>
  <c r="F2" i="3"/>
  <c r="H6" i="3" s="1"/>
  <c r="O3" i="1"/>
  <c r="O4" i="1"/>
  <c r="O5" i="1"/>
  <c r="O6" i="1"/>
  <c r="O7" i="1"/>
  <c r="O8" i="1"/>
  <c r="O9" i="1"/>
  <c r="O10" i="1"/>
  <c r="O11" i="1"/>
  <c r="O12" i="1"/>
  <c r="O13" i="1"/>
  <c r="O2" i="1"/>
  <c r="N4" i="1"/>
  <c r="N5" i="1"/>
  <c r="N6" i="1"/>
  <c r="N7" i="1"/>
  <c r="N8" i="1"/>
  <c r="N9" i="1"/>
  <c r="N10" i="1"/>
  <c r="N11" i="1"/>
  <c r="N12" i="1"/>
  <c r="N13" i="1"/>
  <c r="N3" i="1"/>
  <c r="M4" i="1"/>
  <c r="M5" i="1"/>
  <c r="M6" i="1"/>
  <c r="M7" i="1"/>
  <c r="M8" i="1"/>
  <c r="M9" i="1"/>
  <c r="M10" i="1"/>
  <c r="M11" i="1"/>
  <c r="M12" i="1"/>
  <c r="M13" i="1"/>
  <c r="M3" i="1"/>
  <c r="L4" i="1"/>
  <c r="L5" i="1"/>
  <c r="L6" i="1"/>
  <c r="L7" i="1"/>
  <c r="L8" i="1"/>
  <c r="L9" i="1"/>
  <c r="L10" i="1"/>
  <c r="L11" i="1"/>
  <c r="L12" i="1"/>
  <c r="L13" i="1"/>
  <c r="L3" i="1"/>
  <c r="K3" i="1"/>
  <c r="K4" i="1"/>
  <c r="K5" i="1"/>
  <c r="K6" i="1"/>
  <c r="K7" i="1"/>
  <c r="K8" i="1"/>
  <c r="K9" i="1"/>
  <c r="K10" i="1"/>
  <c r="K11" i="1"/>
  <c r="K12" i="1"/>
  <c r="K13" i="1"/>
  <c r="K2" i="1"/>
  <c r="J4" i="1"/>
  <c r="J5" i="1"/>
  <c r="J6" i="1"/>
  <c r="J7" i="1"/>
  <c r="J8" i="1"/>
  <c r="J9" i="1"/>
  <c r="J10" i="1"/>
  <c r="J11" i="1"/>
  <c r="J12" i="1"/>
  <c r="J13" i="1"/>
  <c r="J3" i="1"/>
  <c r="I4" i="1"/>
  <c r="I5" i="1"/>
  <c r="I6" i="1"/>
  <c r="I7" i="1"/>
  <c r="I8" i="1"/>
  <c r="I9" i="1"/>
  <c r="I10" i="1"/>
  <c r="I11" i="1"/>
  <c r="I12" i="1"/>
  <c r="I13" i="1"/>
  <c r="I3" i="1"/>
  <c r="H4" i="1"/>
  <c r="H5" i="1"/>
  <c r="H6" i="1"/>
  <c r="H7" i="1"/>
  <c r="H8" i="1"/>
  <c r="H9" i="1"/>
  <c r="H10" i="1"/>
  <c r="H11" i="1"/>
  <c r="H12" i="1"/>
  <c r="H13" i="1"/>
  <c r="G3" i="1"/>
  <c r="G4" i="1"/>
  <c r="G5" i="1"/>
  <c r="G6" i="1"/>
  <c r="G7" i="1"/>
  <c r="G8" i="1"/>
  <c r="G9" i="1"/>
  <c r="G10" i="1"/>
  <c r="G11" i="1"/>
  <c r="G12" i="1"/>
  <c r="G13" i="1"/>
  <c r="G2" i="1"/>
  <c r="F3" i="1"/>
  <c r="H3" i="1" s="1"/>
  <c r="F4" i="1"/>
  <c r="F5" i="1"/>
  <c r="F6" i="1"/>
  <c r="F7" i="1"/>
  <c r="F8" i="1"/>
  <c r="F9" i="1"/>
  <c r="F10" i="1"/>
  <c r="F11" i="1"/>
  <c r="F12" i="1"/>
  <c r="F13" i="1"/>
  <c r="F2" i="1"/>
  <c r="J8" i="8" l="1"/>
  <c r="J20" i="8"/>
  <c r="J28" i="8"/>
  <c r="J10" i="8"/>
  <c r="J26" i="8"/>
  <c r="K17" i="8"/>
  <c r="K19" i="8"/>
  <c r="N19" i="8" s="1"/>
  <c r="K21" i="8"/>
  <c r="K29" i="8"/>
  <c r="J30" i="8"/>
  <c r="J14" i="8"/>
  <c r="J24" i="8"/>
  <c r="K9" i="8"/>
  <c r="N9" i="8" s="1"/>
  <c r="J31" i="8"/>
  <c r="K31" i="8" s="1"/>
  <c r="N31" i="8" s="1"/>
  <c r="J18" i="8"/>
  <c r="K13" i="8"/>
  <c r="J11" i="8"/>
  <c r="J27" i="8"/>
  <c r="K27" i="8" s="1"/>
  <c r="N27" i="8" s="1"/>
  <c r="J12" i="8"/>
  <c r="J22" i="8"/>
  <c r="K15" i="8"/>
  <c r="N15" i="8" s="1"/>
  <c r="J15" i="8"/>
  <c r="G10" i="8"/>
  <c r="G12" i="8"/>
  <c r="G14" i="8"/>
  <c r="K14" i="8" s="1"/>
  <c r="G16" i="8"/>
  <c r="G18" i="8"/>
  <c r="K18" i="8" s="1"/>
  <c r="G20" i="8"/>
  <c r="G22" i="8"/>
  <c r="G24" i="8"/>
  <c r="G26" i="8"/>
  <c r="G28" i="8"/>
  <c r="K28" i="8" s="1"/>
  <c r="G30" i="8"/>
  <c r="K30" i="8" s="1"/>
  <c r="J16" i="8"/>
  <c r="K11" i="8"/>
  <c r="N11" i="8" s="1"/>
  <c r="J9" i="8"/>
  <c r="J13" i="8"/>
  <c r="J17" i="8"/>
  <c r="J19" i="8"/>
  <c r="J21" i="8"/>
  <c r="J23" i="8"/>
  <c r="K23" i="8" s="1"/>
  <c r="N23" i="8" s="1"/>
  <c r="J25" i="8"/>
  <c r="K25" i="8" s="1"/>
  <c r="N25" i="8" s="1"/>
  <c r="H8" i="8"/>
  <c r="H32" i="8" s="1"/>
  <c r="H10" i="8"/>
  <c r="H12" i="8"/>
  <c r="H14" i="8"/>
  <c r="H16" i="8"/>
  <c r="H18" i="8"/>
  <c r="H20" i="8"/>
  <c r="H22" i="8"/>
  <c r="H24" i="8"/>
  <c r="H26" i="8"/>
  <c r="N29" i="8"/>
  <c r="N13" i="8"/>
  <c r="N17" i="8"/>
  <c r="N21" i="8"/>
  <c r="N14" i="8"/>
  <c r="N18" i="8"/>
  <c r="N28" i="8"/>
  <c r="N30" i="8"/>
  <c r="K8" i="8"/>
  <c r="K8" i="3"/>
  <c r="L8" i="3" s="1"/>
  <c r="J15" i="3"/>
  <c r="K15" i="3" s="1"/>
  <c r="L15" i="3" s="1"/>
  <c r="I14" i="3"/>
  <c r="J6" i="3"/>
  <c r="I13" i="3"/>
  <c r="H15" i="3"/>
  <c r="I12" i="3"/>
  <c r="H14" i="3"/>
  <c r="J14" i="3" s="1"/>
  <c r="K14" i="3" s="1"/>
  <c r="L14" i="3" s="1"/>
  <c r="H17" i="3"/>
  <c r="J17" i="3" s="1"/>
  <c r="K17" i="3" s="1"/>
  <c r="L17" i="3" s="1"/>
  <c r="I11" i="3"/>
  <c r="H13" i="3"/>
  <c r="J13" i="3" s="1"/>
  <c r="K13" i="3" s="1"/>
  <c r="L13" i="3" s="1"/>
  <c r="I6" i="3"/>
  <c r="H12" i="3"/>
  <c r="J12" i="3" s="1"/>
  <c r="K12" i="3" s="1"/>
  <c r="L12" i="3" s="1"/>
  <c r="I17" i="3"/>
  <c r="I9" i="3"/>
  <c r="K9" i="3" s="1"/>
  <c r="L9" i="3" s="1"/>
  <c r="H11" i="3"/>
  <c r="J11" i="3" s="1"/>
  <c r="K11" i="3" s="1"/>
  <c r="L11" i="3" s="1"/>
  <c r="I16" i="3"/>
  <c r="K16" i="3" s="1"/>
  <c r="L16" i="3" s="1"/>
  <c r="I8" i="3"/>
  <c r="H10" i="3"/>
  <c r="J10" i="3" s="1"/>
  <c r="K10" i="3" s="1"/>
  <c r="L10" i="3" s="1"/>
  <c r="I15" i="3"/>
  <c r="I7" i="3"/>
  <c r="K7" i="3" s="1"/>
  <c r="L7" i="3" s="1"/>
  <c r="K16" i="8" l="1"/>
  <c r="N16" i="8" s="1"/>
  <c r="K12" i="8"/>
  <c r="N12" i="8" s="1"/>
  <c r="K26" i="8"/>
  <c r="K10" i="8"/>
  <c r="N10" i="8" s="1"/>
  <c r="G32" i="8"/>
  <c r="K24" i="8"/>
  <c r="K22" i="8"/>
  <c r="N22" i="8" s="1"/>
  <c r="K20" i="8"/>
  <c r="J32" i="8"/>
  <c r="N8" i="8"/>
  <c r="L8" i="8"/>
  <c r="M8" i="8"/>
  <c r="M24" i="8"/>
  <c r="L15" i="8"/>
  <c r="L16" i="8"/>
  <c r="M27" i="8"/>
  <c r="M19" i="8"/>
  <c r="M26" i="8"/>
  <c r="M16" i="8"/>
  <c r="L21" i="8"/>
  <c r="M31" i="8"/>
  <c r="M11" i="8"/>
  <c r="K6" i="3"/>
  <c r="L6" i="3" s="1"/>
  <c r="M20" i="8" l="1"/>
  <c r="L26" i="8"/>
  <c r="N26" i="8"/>
  <c r="L27" i="8"/>
  <c r="L28" i="8"/>
  <c r="M28" i="8"/>
  <c r="L19" i="8"/>
  <c r="M30" i="8"/>
  <c r="M23" i="8"/>
  <c r="M10" i="8"/>
  <c r="K32" i="8"/>
  <c r="L10" i="8"/>
  <c r="L11" i="8"/>
  <c r="M21" i="8"/>
  <c r="L25" i="8"/>
  <c r="L13" i="8"/>
  <c r="M29" i="8"/>
  <c r="L20" i="8"/>
  <c r="N20" i="8"/>
  <c r="L29" i="8"/>
  <c r="M14" i="8"/>
  <c r="M18" i="8"/>
  <c r="M12" i="8"/>
  <c r="L9" i="8"/>
  <c r="L30" i="8"/>
  <c r="L22" i="8"/>
  <c r="M13" i="8"/>
  <c r="L31" i="8"/>
  <c r="M15" i="8"/>
  <c r="L23" i="8"/>
  <c r="L14" i="8"/>
  <c r="M17" i="8"/>
  <c r="M25" i="8"/>
  <c r="L12" i="8"/>
  <c r="M9" i="8"/>
  <c r="M22" i="8"/>
  <c r="L18" i="8"/>
  <c r="N24" i="8"/>
  <c r="L24" i="8"/>
  <c r="L17" i="8"/>
</calcChain>
</file>

<file path=xl/sharedStrings.xml><?xml version="1.0" encoding="utf-8"?>
<sst xmlns="http://schemas.openxmlformats.org/spreadsheetml/2006/main" count="198" uniqueCount="71">
  <si>
    <t>Date</t>
  </si>
  <si>
    <t>Athlete_A</t>
  </si>
  <si>
    <t>Trial_1</t>
  </si>
  <si>
    <t>Trial_2</t>
  </si>
  <si>
    <t>Trial_3</t>
  </si>
  <si>
    <t>2024-01-15</t>
  </si>
  <si>
    <t>Athlete A</t>
  </si>
  <si>
    <t>2024-04-15</t>
  </si>
  <si>
    <t>2024-07-15</t>
  </si>
  <si>
    <t>2024-10-15</t>
  </si>
  <si>
    <t>2025-01-15</t>
  </si>
  <si>
    <t>2025-04-15</t>
  </si>
  <si>
    <t>2025-07-15</t>
  </si>
  <si>
    <t>2025-10-15</t>
  </si>
  <si>
    <t>2026-01-15</t>
  </si>
  <si>
    <t>2026-04-15</t>
  </si>
  <si>
    <t>2026-07-15</t>
  </si>
  <si>
    <t>2026-10-15</t>
  </si>
  <si>
    <t>Best</t>
  </si>
  <si>
    <t>SD</t>
  </si>
  <si>
    <t>Curr-Prev</t>
  </si>
  <si>
    <t>Curr-Base</t>
  </si>
  <si>
    <t>2025-01-06</t>
  </si>
  <si>
    <t>2025-01-13</t>
  </si>
  <si>
    <t>2025-01-20</t>
  </si>
  <si>
    <t>2025-01-27</t>
  </si>
  <si>
    <t>2025-02-03</t>
  </si>
  <si>
    <t>2025-02-10</t>
  </si>
  <si>
    <t>2025-02-17</t>
  </si>
  <si>
    <t>2025-02-24</t>
  </si>
  <si>
    <t>2025-03-03</t>
  </si>
  <si>
    <t>2025-03-10</t>
  </si>
  <si>
    <t>2025-03-17</t>
  </si>
  <si>
    <t>2025-03-24</t>
  </si>
  <si>
    <t>2025-03-31</t>
  </si>
  <si>
    <t>2025-04-07</t>
  </si>
  <si>
    <t>2025-04-14</t>
  </si>
  <si>
    <t>2025-04-21</t>
  </si>
  <si>
    <t>Mean</t>
  </si>
  <si>
    <t>Status</t>
  </si>
  <si>
    <t>Jump_1</t>
  </si>
  <si>
    <t>Jump_2</t>
  </si>
  <si>
    <t>Jump_3</t>
  </si>
  <si>
    <t>CV %</t>
  </si>
  <si>
    <t>CMJ best</t>
  </si>
  <si>
    <t>Ave</t>
  </si>
  <si>
    <t>Comb_noise</t>
  </si>
  <si>
    <r>
      <t>noise-scaled_</t>
    </r>
    <r>
      <rPr>
        <b/>
        <sz val="11"/>
        <color theme="1"/>
        <rFont val="Aptos Narrow"/>
        <family val="2"/>
      </rPr>
      <t>Δ</t>
    </r>
  </si>
  <si>
    <t>Status_relative_to_prev</t>
  </si>
  <si>
    <t>Comb_noise_base</t>
  </si>
  <si>
    <r>
      <t>noise-scaled_</t>
    </r>
    <r>
      <rPr>
        <b/>
        <sz val="11"/>
        <color theme="1"/>
        <rFont val="Aptos Narrow"/>
        <family val="2"/>
      </rPr>
      <t>Δ,base</t>
    </r>
  </si>
  <si>
    <t>Status_relative_to_base</t>
  </si>
  <si>
    <t>Roll_Base_mean_last_4</t>
  </si>
  <si>
    <t>Roll_Fluc_(SD_of_mean_of_last_4)</t>
  </si>
  <si>
    <t>Curr-Roll_Base</t>
  </si>
  <si>
    <r>
      <t>Readiness_(</t>
    </r>
    <r>
      <rPr>
        <b/>
        <sz val="11"/>
        <color theme="1"/>
        <rFont val="Aptos Narrow"/>
        <family val="2"/>
      </rPr>
      <t>Δ/fluc)</t>
    </r>
  </si>
  <si>
    <t>Comparing athletes using z-scores and the total score of athleticism</t>
  </si>
  <si>
    <t>Athlete</t>
  </si>
  <si>
    <t>Best_CMJ</t>
  </si>
  <si>
    <t>Best_RSI</t>
  </si>
  <si>
    <t>Best_ProA</t>
  </si>
  <si>
    <t>Best_30m</t>
  </si>
  <si>
    <t>z_CMJ</t>
  </si>
  <si>
    <t>z_RSI</t>
  </si>
  <si>
    <t>z_ProA</t>
  </si>
  <si>
    <t>z_30m</t>
  </si>
  <si>
    <t>TSA</t>
  </si>
  <si>
    <t>RANK</t>
  </si>
  <si>
    <t>% rank</t>
  </si>
  <si>
    <t>T-score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</si>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</sst>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ptos Narrow"/>
      <family val="2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4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center"/>
    </xf>
    <xf numFmtId="0" fontId="5" fillId="0" borderId="0" xfId="2" applyAlignment="1"/>
    <xf numFmtId="0" fontId="6" fillId="2" borderId="0" xfId="0" applyFont="1" applyFill="1" applyAlignment="1">
      <alignment horizontal="center"/>
    </xf>
    <xf numFmtId="0" fontId="5" fillId="0" borderId="0" xfId="2"/>
    <xf numFmtId="0" fontId="0" fillId="2" borderId="0" xfId="0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0" fillId="0" borderId="3" xfId="0" applyBorder="1" applyAlignment="1">
      <alignment horizontal="center"/>
    </xf>
    <xf numFmtId="2" fontId="0" fillId="0" borderId="3" xfId="0" applyNumberFormat="1" applyBorder="1" applyAlignment="1">
      <alignment horizontal="center"/>
    </xf>
    <xf numFmtId="9" fontId="0" fillId="0" borderId="0" xfId="1" applyFont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9" fontId="0" fillId="0" borderId="1" xfId="1" applyFon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8" fillId="0" borderId="5" xfId="0" applyFont="1" applyBorder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0" fontId="6" fillId="2" borderId="0" xfId="0" applyFont="1" applyFill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Performance_answers!$F$1</c:f>
              <c:strCache>
                <c:ptCount val="1"/>
                <c:pt idx="0">
                  <c:v>Best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Performance_answers!$A$2:$A$13</c:f>
              <c:strCache>
                <c:ptCount val="12"/>
                <c:pt idx="0">
                  <c:v>2024-01-15</c:v>
                </c:pt>
                <c:pt idx="1">
                  <c:v>2024-04-15</c:v>
                </c:pt>
                <c:pt idx="2">
                  <c:v>2024-07-15</c:v>
                </c:pt>
                <c:pt idx="3">
                  <c:v>2024-10-15</c:v>
                </c:pt>
                <c:pt idx="4">
                  <c:v>2025-01-15</c:v>
                </c:pt>
                <c:pt idx="5">
                  <c:v>2025-04-15</c:v>
                </c:pt>
                <c:pt idx="6">
                  <c:v>2025-07-15</c:v>
                </c:pt>
                <c:pt idx="7">
                  <c:v>2025-10-15</c:v>
                </c:pt>
                <c:pt idx="8">
                  <c:v>2026-01-15</c:v>
                </c:pt>
                <c:pt idx="9">
                  <c:v>2026-04-15</c:v>
                </c:pt>
                <c:pt idx="10">
                  <c:v>2026-07-15</c:v>
                </c:pt>
                <c:pt idx="11">
                  <c:v>2026-10-15</c:v>
                </c:pt>
              </c:strCache>
            </c:strRef>
          </c:cat>
          <c:val>
            <c:numRef>
              <c:f>Performance_answers!$F$2:$F$13</c:f>
              <c:numCache>
                <c:formatCode>General</c:formatCode>
                <c:ptCount val="12"/>
                <c:pt idx="0">
                  <c:v>29.9</c:v>
                </c:pt>
                <c:pt idx="1">
                  <c:v>33.1</c:v>
                </c:pt>
                <c:pt idx="2">
                  <c:v>34</c:v>
                </c:pt>
                <c:pt idx="3">
                  <c:v>34.1</c:v>
                </c:pt>
                <c:pt idx="4">
                  <c:v>34.6</c:v>
                </c:pt>
                <c:pt idx="5">
                  <c:v>36.1</c:v>
                </c:pt>
                <c:pt idx="6">
                  <c:v>37.200000000000003</c:v>
                </c:pt>
                <c:pt idx="7">
                  <c:v>38</c:v>
                </c:pt>
                <c:pt idx="8">
                  <c:v>38.4</c:v>
                </c:pt>
                <c:pt idx="9">
                  <c:v>38.799999999999997</c:v>
                </c:pt>
                <c:pt idx="10">
                  <c:v>39.4</c:v>
                </c:pt>
                <c:pt idx="11">
                  <c:v>39.799999999999997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8D-4E16-B47E-9A1D0D151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2709007"/>
        <c:axId val="1352702767"/>
      </c:lineChart>
      <c:lineChart>
        <c:grouping val="standard"/>
        <c:varyColors val="0"/>
        <c:ser>
          <c:idx val="1"/>
          <c:order val="1"/>
          <c:tx>
            <c:v>Change</c:v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10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Performance_answers!$H$2:$H$13</c:f>
              <c:numCache>
                <c:formatCode>General</c:formatCode>
                <c:ptCount val="12"/>
                <c:pt idx="1">
                  <c:v>3.2000000000000028</c:v>
                </c:pt>
                <c:pt idx="2">
                  <c:v>0.89999999999999858</c:v>
                </c:pt>
                <c:pt idx="3">
                  <c:v>0.10000000000000142</c:v>
                </c:pt>
                <c:pt idx="4">
                  <c:v>0.5</c:v>
                </c:pt>
                <c:pt idx="5">
                  <c:v>1.5</c:v>
                </c:pt>
                <c:pt idx="6">
                  <c:v>1.1000000000000014</c:v>
                </c:pt>
                <c:pt idx="7">
                  <c:v>0.79999999999999716</c:v>
                </c:pt>
                <c:pt idx="8">
                  <c:v>0.39999999999999858</c:v>
                </c:pt>
                <c:pt idx="9">
                  <c:v>0.39999999999999858</c:v>
                </c:pt>
                <c:pt idx="10">
                  <c:v>0.60000000000000142</c:v>
                </c:pt>
                <c:pt idx="11">
                  <c:v>0.39999999999999858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8D-4E16-B47E-9A1D0D15186A}"/>
            </c:ext>
          </c:extLst>
        </c:ser>
        <c:ser>
          <c:idx val="2"/>
          <c:order val="2"/>
          <c:tx>
            <c:v>Noise</c:v>
          </c:tx>
          <c:spPr>
            <a:ln w="25400" cap="rnd">
              <a:noFill/>
              <a:round/>
            </a:ln>
            <a:effectLst/>
          </c:spPr>
          <c:marker>
            <c:symbol val="x"/>
            <c:size val="10"/>
            <c:spPr>
              <a:noFill/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Performance_answers!$I$2:$I$13</c:f>
              <c:numCache>
                <c:formatCode>0.0</c:formatCode>
                <c:ptCount val="12"/>
                <c:pt idx="1">
                  <c:v>1.2675435561221031</c:v>
                </c:pt>
                <c:pt idx="2">
                  <c:v>1.1387127235025818</c:v>
                </c:pt>
                <c:pt idx="3">
                  <c:v>0.74610097618664695</c:v>
                </c:pt>
                <c:pt idx="4">
                  <c:v>0.68068592855540644</c:v>
                </c:pt>
                <c:pt idx="5">
                  <c:v>0.69522178715380922</c:v>
                </c:pt>
                <c:pt idx="6">
                  <c:v>0.82663978450915154</c:v>
                </c:pt>
                <c:pt idx="7">
                  <c:v>0.81853527718724661</c:v>
                </c:pt>
                <c:pt idx="8">
                  <c:v>0.68799224801834302</c:v>
                </c:pt>
                <c:pt idx="9">
                  <c:v>0.48304589153964744</c:v>
                </c:pt>
                <c:pt idx="10">
                  <c:v>0.6557438524301985</c:v>
                </c:pt>
                <c:pt idx="11">
                  <c:v>0.81853527718724139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8D-4E16-B47E-9A1D0D151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7338639"/>
        <c:axId val="1437335279"/>
      </c:lineChart>
      <c:catAx>
        <c:axId val="13527090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2702767"/>
        <c:crosses val="autoZero"/>
        <c:auto val="1"/>
        <c:lblAlgn val="ctr"/>
        <c:lblOffset val="100"/>
        <c:noMultiLvlLbl val="0"/>
      </c:catAx>
      <c:valAx>
        <c:axId val="1352702767"/>
        <c:scaling>
          <c:orientation val="minMax"/>
          <c:min val="28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2709007"/>
        <c:crosses val="autoZero"/>
        <c:crossBetween val="between"/>
      </c:valAx>
      <c:valAx>
        <c:axId val="1437335279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7338639"/>
        <c:crosses val="max"/>
        <c:crossBetween val="between"/>
      </c:valAx>
      <c:catAx>
        <c:axId val="1437338639"/>
        <c:scaling>
          <c:orientation val="minMax"/>
        </c:scaling>
        <c:delete val="1"/>
        <c:axPos val="b"/>
        <c:majorTickMark val="out"/>
        <c:minorTickMark val="none"/>
        <c:tickLblPos val="nextTo"/>
        <c:crossAx val="143733527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Readiness_answers!$F$1</c:f>
              <c:strCache>
                <c:ptCount val="1"/>
                <c:pt idx="0">
                  <c:v>Mean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Readiness_answers!$A$2:$A$17</c:f>
              <c:strCache>
                <c:ptCount val="16"/>
                <c:pt idx="0">
                  <c:v>2025-01-06</c:v>
                </c:pt>
                <c:pt idx="1">
                  <c:v>2025-01-13</c:v>
                </c:pt>
                <c:pt idx="2">
                  <c:v>2025-01-20</c:v>
                </c:pt>
                <c:pt idx="3">
                  <c:v>2025-01-27</c:v>
                </c:pt>
                <c:pt idx="4">
                  <c:v>2025-02-03</c:v>
                </c:pt>
                <c:pt idx="5">
                  <c:v>2025-02-10</c:v>
                </c:pt>
                <c:pt idx="6">
                  <c:v>2025-02-17</c:v>
                </c:pt>
                <c:pt idx="7">
                  <c:v>2025-02-24</c:v>
                </c:pt>
                <c:pt idx="8">
                  <c:v>2025-03-03</c:v>
                </c:pt>
                <c:pt idx="9">
                  <c:v>2025-03-10</c:v>
                </c:pt>
                <c:pt idx="10">
                  <c:v>2025-03-17</c:v>
                </c:pt>
                <c:pt idx="11">
                  <c:v>2025-03-24</c:v>
                </c:pt>
                <c:pt idx="12">
                  <c:v>2025-03-31</c:v>
                </c:pt>
                <c:pt idx="13">
                  <c:v>2025-04-07</c:v>
                </c:pt>
                <c:pt idx="14">
                  <c:v>2025-04-14</c:v>
                </c:pt>
                <c:pt idx="15">
                  <c:v>2025-04-21</c:v>
                </c:pt>
              </c:strCache>
            </c:strRef>
          </c:cat>
          <c:val>
            <c:numRef>
              <c:f>Readiness_answers!$F$2:$F$17</c:f>
              <c:numCache>
                <c:formatCode>0.0</c:formatCode>
                <c:ptCount val="16"/>
                <c:pt idx="0">
                  <c:v>36.596666666666664</c:v>
                </c:pt>
                <c:pt idx="1">
                  <c:v>36.603333333333332</c:v>
                </c:pt>
                <c:pt idx="2">
                  <c:v>35.073333333333331</c:v>
                </c:pt>
                <c:pt idx="3">
                  <c:v>36.166666666666664</c:v>
                </c:pt>
                <c:pt idx="4">
                  <c:v>35.426666666666669</c:v>
                </c:pt>
                <c:pt idx="5">
                  <c:v>36.596666666666664</c:v>
                </c:pt>
                <c:pt idx="6">
                  <c:v>36.380000000000003</c:v>
                </c:pt>
                <c:pt idx="7">
                  <c:v>38.436666666666667</c:v>
                </c:pt>
                <c:pt idx="8">
                  <c:v>36.713333333333331</c:v>
                </c:pt>
                <c:pt idx="9">
                  <c:v>36.386666666666663</c:v>
                </c:pt>
                <c:pt idx="10">
                  <c:v>37.906666666666659</c:v>
                </c:pt>
                <c:pt idx="11">
                  <c:v>36.603333333333332</c:v>
                </c:pt>
                <c:pt idx="12">
                  <c:v>37.633333333333333</c:v>
                </c:pt>
                <c:pt idx="13">
                  <c:v>36.833333333333336</c:v>
                </c:pt>
                <c:pt idx="14">
                  <c:v>37.706666666666671</c:v>
                </c:pt>
                <c:pt idx="15">
                  <c:v>36.106666666666662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A0-4E37-BE5E-762173077F76}"/>
            </c:ext>
          </c:extLst>
        </c:ser>
        <c:ser>
          <c:idx val="1"/>
          <c:order val="1"/>
          <c:tx>
            <c:v>Rolling Baseline</c:v>
          </c:tx>
          <c:spPr>
            <a:ln w="28575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Readiness_answers!$I$2:$I$17</c:f>
                <c:numCache>
                  <c:formatCode>General</c:formatCode>
                  <c:ptCount val="16"/>
                  <c:pt idx="4">
                    <c:v>0.7206735532613715</c:v>
                  </c:pt>
                  <c:pt idx="5">
                    <c:v>0.69425886409203996</c:v>
                  </c:pt>
                  <c:pt idx="6">
                    <c:v>0.69174698328860651</c:v>
                  </c:pt>
                  <c:pt idx="7">
                    <c:v>0.5084863157778502</c:v>
                  </c:pt>
                  <c:pt idx="8">
                    <c:v>1.2583145693965216</c:v>
                  </c:pt>
                  <c:pt idx="9">
                    <c:v>0.94679380992828599</c:v>
                  </c:pt>
                  <c:pt idx="10">
                    <c:v>0.98404446978707216</c:v>
                  </c:pt>
                  <c:pt idx="11">
                    <c:v>0.97015605846573916</c:v>
                  </c:pt>
                  <c:pt idx="12">
                    <c:v>0.6830615990876262</c:v>
                  </c:pt>
                  <c:pt idx="13">
                    <c:v>0.74976724783490256</c:v>
                  </c:pt>
                  <c:pt idx="14">
                    <c:v>0.62444864569563097</c:v>
                  </c:pt>
                  <c:pt idx="15">
                    <c:v>0.55821391757800076</c:v>
                  </c:pt>
                </c:numCache>
              </c:numRef>
            </c:plus>
            <c:minus>
              <c:numRef>
                <c:f>Readiness_answers!$I$2:$I$17</c:f>
                <c:numCache>
                  <c:formatCode>General</c:formatCode>
                  <c:ptCount val="16"/>
                  <c:pt idx="4">
                    <c:v>0.7206735532613715</c:v>
                  </c:pt>
                  <c:pt idx="5">
                    <c:v>0.69425886409203996</c:v>
                  </c:pt>
                  <c:pt idx="6">
                    <c:v>0.69174698328860651</c:v>
                  </c:pt>
                  <c:pt idx="7">
                    <c:v>0.5084863157778502</c:v>
                  </c:pt>
                  <c:pt idx="8">
                    <c:v>1.2583145693965216</c:v>
                  </c:pt>
                  <c:pt idx="9">
                    <c:v>0.94679380992828599</c:v>
                  </c:pt>
                  <c:pt idx="10">
                    <c:v>0.98404446978707216</c:v>
                  </c:pt>
                  <c:pt idx="11">
                    <c:v>0.97015605846573916</c:v>
                  </c:pt>
                  <c:pt idx="12">
                    <c:v>0.6830615990876262</c:v>
                  </c:pt>
                  <c:pt idx="13">
                    <c:v>0.74976724783490256</c:v>
                  </c:pt>
                  <c:pt idx="14">
                    <c:v>0.62444864569563097</c:v>
                  </c:pt>
                  <c:pt idx="15">
                    <c:v>0.55821391757800076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accent2"/>
                </a:solidFill>
                <a:round/>
              </a:ln>
              <a:effectLst/>
            </c:spPr>
          </c:errBars>
          <c:val>
            <c:numRef>
              <c:f>Readiness_answers!$H$2:$H$17</c:f>
              <c:numCache>
                <c:formatCode>General</c:formatCode>
                <c:ptCount val="16"/>
                <c:pt idx="4" formatCode="0.0">
                  <c:v>36.109999999999992</c:v>
                </c:pt>
                <c:pt idx="5" formatCode="0.0">
                  <c:v>35.817500000000003</c:v>
                </c:pt>
                <c:pt idx="6" formatCode="0.0">
                  <c:v>35.81583333333333</c:v>
                </c:pt>
                <c:pt idx="7" formatCode="0.0">
                  <c:v>36.142499999999998</c:v>
                </c:pt>
                <c:pt idx="8" formatCode="0.0">
                  <c:v>36.71</c:v>
                </c:pt>
                <c:pt idx="9" formatCode="0.0">
                  <c:v>37.031666666666666</c:v>
                </c:pt>
                <c:pt idx="10" formatCode="0.0">
                  <c:v>36.979166666666664</c:v>
                </c:pt>
                <c:pt idx="11" formatCode="0.0">
                  <c:v>37.360833333333332</c:v>
                </c:pt>
                <c:pt idx="12" formatCode="0.0">
                  <c:v>36.902499999999996</c:v>
                </c:pt>
                <c:pt idx="13" formatCode="0.0">
                  <c:v>37.132499999999993</c:v>
                </c:pt>
                <c:pt idx="14" formatCode="0.0">
                  <c:v>37.244166666666665</c:v>
                </c:pt>
                <c:pt idx="15" formatCode="0.0">
                  <c:v>37.194166666666668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A0-4E37-BE5E-762173077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7247263"/>
        <c:axId val="1303567695"/>
      </c:lineChart>
      <c:catAx>
        <c:axId val="1347247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3567695"/>
        <c:crosses val="autoZero"/>
        <c:auto val="1"/>
        <c:lblAlgn val="ctr"/>
        <c:lblOffset val="100"/>
        <c:noMultiLvlLbl val="0"/>
      </c:catAx>
      <c:valAx>
        <c:axId val="1303567695"/>
        <c:scaling>
          <c:orientation val="minMax"/>
          <c:min val="35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72472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596900</xdr:colOff>
      <xdr:row>0</xdr:row>
      <xdr:rowOff>165099</xdr:rowOff>
    </xdr:from>
    <xdr:to>
      <xdr:col>10</xdr:col>
      <xdr:colOff>0</xdr:colOff>
      <xdr:row>8</xdr:row>
      <xdr:rowOff>19049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76C8994-06D9-DE65-5F38-54A20153666F}"/>
            </a:ext>
          </a:extLst>
        </xdr:cNvPr>
        <xdr:cNvSpPr txBox="1"/>
      </xdr:nvSpPr>
      <xdr:spPr>
        <a:xfrm>
          <a:off x="596900" y="165099"/>
          <a:ext cx="5499100" cy="1301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2000"/>
            <a:t>Download the accompanying slides and watch the "how to"</a:t>
          </a:r>
          <a:r>
            <a:rPr lang="en-GB" sz="2000" baseline="0"/>
            <a:t> </a:t>
          </a:r>
          <a:r>
            <a:rPr lang="en-GB" sz="2000"/>
            <a:t>videos for each of these tabs at: </a:t>
          </a:r>
        </a:p>
        <a:p>
          <a:r>
            <a:rPr lang="en-GB" sz="2000">
              <a:hlinkClick xmlns:r="http://schemas.openxmlformats.org/officeDocument/2006/relationships" r:id=""/>
            </a:rPr>
            <a:t>Workshops | The Fitness Formula</a:t>
          </a:r>
          <a:endParaRPr lang="en-GB" sz="2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377825</xdr:colOff>
      <xdr:row>15</xdr:row>
      <xdr:rowOff>11114</xdr:rowOff>
    </xdr:from>
    <xdr:to>
      <xdr:col>9</xdr:col>
      <xdr:colOff>752474</xdr:colOff>
      <xdr:row>30</xdr:row>
      <xdr:rowOff>19050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57A768C-66A5-8620-5C09-DEB951D6A5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368301</xdr:colOff>
      <xdr:row>18</xdr:row>
      <xdr:rowOff>131762</xdr:rowOff>
    </xdr:from>
    <xdr:to>
      <xdr:col>10</xdr:col>
      <xdr:colOff>407988</xdr:colOff>
      <xdr:row>33</xdr:row>
      <xdr:rowOff>153987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F4C3AFB-525D-CD81-2018-76B7D51579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FA370-CAB1-49C7-A3FA-4A46F751A316}">
  <dimension ref="A1"/>
  <sheetViews>
    <sheetView workbookViewId="0"/>
  </sheetViews>
  <sheetFormatPr defaultRowHeight="14.5" x14ac:dyDescent="0.3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815C1-72B4-46EB-BEA2-11F95411A563}">
  <dimension ref="B2:H26"/>
  <sheetViews>
    <sheetView tabSelected="1" workbookViewId="0"/>
  </sheetViews>
  <sheetFormatPr defaultRowHeight="14.5" x14ac:dyDescent="0.35"/>
  <sheetData>
    <row r="2" spans="2:8" x14ac:dyDescent="0.35">
      <c r="B2" s="5" t="s">
        <v>40</v>
      </c>
      <c r="C2" s="5" t="s">
        <v>41</v>
      </c>
      <c r="D2" s="5" t="s">
        <v>42</v>
      </c>
      <c r="E2" s="5" t="s">
        <v>19</v>
      </c>
      <c r="F2" s="5" t="s">
        <v>38</v>
      </c>
      <c r="G2" s="5" t="s">
        <v>43</v>
      </c>
      <c r="H2" s="5" t="s">
        <v>44</v>
      </c>
    </row>
    <row r="3" spans="2:8" x14ac:dyDescent="0.35">
      <c r="B3" s="1">
        <v>38.1</v>
      </c>
      <c r="C3" s="1">
        <v>43.6</v>
      </c>
      <c r="D3" s="1">
        <v>47.7</v>
      </c>
      <c r="E3" s="4"/>
      <c r="F3" s="4"/>
      <c r="G3" s="4"/>
      <c r="H3" s="1"/>
    </row>
    <row r="4" spans="2:8" x14ac:dyDescent="0.35">
      <c r="B4" s="1">
        <v>34.1</v>
      </c>
      <c r="C4" s="1">
        <v>35.700000000000003</v>
      </c>
      <c r="D4" s="1">
        <v>36</v>
      </c>
      <c r="E4" s="4"/>
      <c r="F4" s="4"/>
      <c r="G4" s="4"/>
      <c r="H4" s="1"/>
    </row>
    <row r="5" spans="2:8" x14ac:dyDescent="0.35">
      <c r="B5" s="1">
        <v>42.8</v>
      </c>
      <c r="C5" s="1">
        <v>42.2</v>
      </c>
      <c r="D5" s="1">
        <v>41.9</v>
      </c>
      <c r="E5" s="4"/>
      <c r="F5" s="4"/>
      <c r="G5" s="4"/>
      <c r="H5" s="1"/>
    </row>
    <row r="6" spans="2:8" x14ac:dyDescent="0.35">
      <c r="B6" s="1">
        <v>50.4</v>
      </c>
      <c r="C6" s="1">
        <v>52.2</v>
      </c>
      <c r="D6" s="1">
        <v>52.2</v>
      </c>
      <c r="E6" s="4"/>
      <c r="F6" s="4"/>
      <c r="G6" s="4"/>
      <c r="H6" s="1"/>
    </row>
    <row r="7" spans="2:8" x14ac:dyDescent="0.35">
      <c r="B7" s="1">
        <v>37</v>
      </c>
      <c r="C7" s="1">
        <v>36.1</v>
      </c>
      <c r="D7" s="1">
        <v>36.9</v>
      </c>
      <c r="E7" s="4"/>
      <c r="F7" s="4"/>
      <c r="G7" s="4"/>
      <c r="H7" s="1"/>
    </row>
    <row r="8" spans="2:8" x14ac:dyDescent="0.35">
      <c r="B8" s="1">
        <v>42.1</v>
      </c>
      <c r="C8" s="1">
        <v>40.700000000000003</v>
      </c>
      <c r="D8" s="1">
        <v>45.1</v>
      </c>
      <c r="E8" s="4"/>
      <c r="F8" s="4"/>
      <c r="G8" s="4"/>
      <c r="H8" s="1"/>
    </row>
    <row r="9" spans="2:8" x14ac:dyDescent="0.35">
      <c r="B9" s="1">
        <v>44.5</v>
      </c>
      <c r="C9" s="1">
        <v>42.3</v>
      </c>
      <c r="D9" s="1">
        <v>45.2</v>
      </c>
      <c r="E9" s="4"/>
      <c r="F9" s="4"/>
      <c r="G9" s="4"/>
      <c r="H9" s="1"/>
    </row>
    <row r="10" spans="2:8" x14ac:dyDescent="0.35">
      <c r="B10" s="1">
        <v>37.9</v>
      </c>
      <c r="C10" s="1">
        <v>33.299999999999997</v>
      </c>
      <c r="D10" s="1">
        <v>39.6</v>
      </c>
      <c r="E10" s="4"/>
      <c r="F10" s="4"/>
      <c r="G10" s="4"/>
      <c r="H10" s="1"/>
    </row>
    <row r="11" spans="2:8" x14ac:dyDescent="0.35">
      <c r="B11" s="1">
        <v>43.6</v>
      </c>
      <c r="C11" s="1">
        <v>44.9</v>
      </c>
      <c r="D11" s="1">
        <v>37.4</v>
      </c>
      <c r="E11" s="4"/>
      <c r="F11" s="4"/>
      <c r="G11" s="4"/>
      <c r="H11" s="1"/>
    </row>
    <row r="12" spans="2:8" x14ac:dyDescent="0.35">
      <c r="B12" s="1">
        <v>35.4</v>
      </c>
      <c r="C12" s="1">
        <v>40.1</v>
      </c>
      <c r="D12" s="1">
        <v>39.5</v>
      </c>
      <c r="E12" s="4"/>
      <c r="F12" s="4"/>
      <c r="G12" s="4"/>
      <c r="H12" s="1"/>
    </row>
    <row r="13" spans="2:8" x14ac:dyDescent="0.35">
      <c r="B13" s="1">
        <v>45.3</v>
      </c>
      <c r="C13" s="1">
        <v>44.4</v>
      </c>
      <c r="D13" s="1">
        <v>43.9</v>
      </c>
      <c r="E13" s="4"/>
      <c r="F13" s="4"/>
      <c r="G13" s="4"/>
      <c r="H13" s="1"/>
    </row>
    <row r="14" spans="2:8" x14ac:dyDescent="0.35">
      <c r="B14" s="1">
        <v>46.6</v>
      </c>
      <c r="C14" s="1">
        <v>47.7</v>
      </c>
      <c r="D14" s="1">
        <v>47.7</v>
      </c>
      <c r="E14" s="4"/>
      <c r="F14" s="4"/>
      <c r="G14" s="4"/>
      <c r="H14" s="1"/>
    </row>
    <row r="15" spans="2:8" x14ac:dyDescent="0.35">
      <c r="B15" s="1">
        <v>30.2</v>
      </c>
      <c r="C15" s="1">
        <v>31</v>
      </c>
      <c r="D15" s="1">
        <v>31.5</v>
      </c>
      <c r="E15" s="4"/>
      <c r="F15" s="4"/>
      <c r="G15" s="4"/>
      <c r="H15" s="1"/>
    </row>
    <row r="16" spans="2:8" x14ac:dyDescent="0.35">
      <c r="B16" s="1">
        <v>50.8</v>
      </c>
      <c r="C16" s="1">
        <v>51.2</v>
      </c>
      <c r="D16" s="1">
        <v>53.7</v>
      </c>
      <c r="E16" s="4"/>
      <c r="F16" s="4"/>
      <c r="G16" s="4"/>
      <c r="H16" s="1"/>
    </row>
    <row r="17" spans="2:8" x14ac:dyDescent="0.35">
      <c r="B17" s="1">
        <v>41</v>
      </c>
      <c r="C17" s="1">
        <v>46.7</v>
      </c>
      <c r="D17" s="1">
        <v>36.4</v>
      </c>
      <c r="E17" s="4"/>
      <c r="F17" s="4"/>
      <c r="G17" s="4"/>
      <c r="H17" s="1"/>
    </row>
    <row r="18" spans="2:8" x14ac:dyDescent="0.35">
      <c r="B18" s="1">
        <v>43.7</v>
      </c>
      <c r="C18" s="1">
        <v>40.4</v>
      </c>
      <c r="D18" s="1">
        <v>43</v>
      </c>
      <c r="E18" s="4"/>
      <c r="F18" s="4"/>
      <c r="G18" s="4"/>
      <c r="H18" s="1"/>
    </row>
    <row r="19" spans="2:8" x14ac:dyDescent="0.35">
      <c r="B19" s="1">
        <v>43.6</v>
      </c>
      <c r="C19" s="1">
        <v>44.1</v>
      </c>
      <c r="D19" s="1">
        <v>48.9</v>
      </c>
      <c r="E19" s="4"/>
      <c r="F19" s="4"/>
      <c r="G19" s="4"/>
      <c r="H19" s="1"/>
    </row>
    <row r="20" spans="2:8" x14ac:dyDescent="0.35">
      <c r="B20" s="1">
        <v>43.6</v>
      </c>
      <c r="C20" s="1">
        <v>44.8</v>
      </c>
      <c r="D20" s="1">
        <v>43.5</v>
      </c>
      <c r="E20" s="4"/>
      <c r="F20" s="4"/>
      <c r="G20" s="4"/>
      <c r="H20" s="1"/>
    </row>
    <row r="21" spans="2:8" x14ac:dyDescent="0.35">
      <c r="B21" s="1">
        <v>51.6</v>
      </c>
      <c r="C21" s="1">
        <v>50.4</v>
      </c>
      <c r="D21" s="1">
        <v>53.6</v>
      </c>
      <c r="E21" s="4"/>
      <c r="F21" s="4"/>
      <c r="G21" s="4"/>
      <c r="H21" s="1"/>
    </row>
    <row r="22" spans="2:8" x14ac:dyDescent="0.35">
      <c r="B22" s="1">
        <v>27.8</v>
      </c>
      <c r="C22" s="1">
        <v>28.5</v>
      </c>
      <c r="D22" s="1">
        <v>28.7</v>
      </c>
      <c r="E22" s="4"/>
      <c r="F22" s="4"/>
      <c r="G22" s="4"/>
      <c r="H22" s="1"/>
    </row>
    <row r="23" spans="2:8" x14ac:dyDescent="0.35">
      <c r="B23" s="1">
        <v>29</v>
      </c>
      <c r="C23" s="1">
        <v>28.3</v>
      </c>
      <c r="D23" s="1">
        <v>30.9</v>
      </c>
      <c r="E23" s="4"/>
      <c r="F23" s="4"/>
      <c r="G23" s="4"/>
      <c r="H23" s="1"/>
    </row>
    <row r="24" spans="2:8" x14ac:dyDescent="0.35">
      <c r="B24" s="1">
        <v>29</v>
      </c>
      <c r="C24" s="1">
        <v>27.7</v>
      </c>
      <c r="D24" s="1">
        <v>26.3</v>
      </c>
      <c r="E24" s="4"/>
      <c r="F24" s="4"/>
      <c r="G24" s="4"/>
      <c r="H24" s="1"/>
    </row>
    <row r="25" spans="2:8" x14ac:dyDescent="0.35">
      <c r="B25" s="1">
        <v>30.3</v>
      </c>
      <c r="C25" s="1">
        <v>35.700000000000003</v>
      </c>
      <c r="D25" s="1">
        <v>34.200000000000003</v>
      </c>
      <c r="E25" s="4"/>
      <c r="F25" s="4"/>
      <c r="G25" s="4"/>
      <c r="H25" s="1"/>
    </row>
    <row r="26" spans="2:8" x14ac:dyDescent="0.35">
      <c r="B26" s="6">
        <v>34.9</v>
      </c>
      <c r="C26" s="6">
        <v>36.1</v>
      </c>
      <c r="D26" s="6">
        <v>35.4</v>
      </c>
      <c r="E26" s="4"/>
      <c r="F26" s="4"/>
      <c r="G26" s="4"/>
      <c r="H26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4BB8B-6655-4967-AFF5-A91A9B942DF4}">
  <dimension ref="A2:H27"/>
  <sheetViews>
    <sheetView workbookViewId="0"/>
  </sheetViews>
  <sheetFormatPr defaultRowHeight="14.5" x14ac:dyDescent="0.35"/>
  <sheetData>
    <row r="2" spans="2:8" x14ac:dyDescent="0.35">
      <c r="B2" s="5" t="s">
        <v>40</v>
      </c>
      <c r="C2" s="5" t="s">
        <v>41</v>
      </c>
      <c r="D2" s="5" t="s">
        <v>42</v>
      </c>
      <c r="E2" s="5" t="s">
        <v>19</v>
      </c>
      <c r="F2" s="5" t="s">
        <v>38</v>
      </c>
      <c r="G2" s="5" t="s">
        <v>43</v>
      </c>
      <c r="H2" s="5" t="s">
        <v>44</v>
      </c>
    </row>
    <row r="3" spans="2:8" x14ac:dyDescent="0.35">
      <c r="B3" s="1">
        <v>38.1</v>
      </c>
      <c r="C3" s="1">
        <v>43.6</v>
      </c>
      <c r="D3" s="1">
        <v>47.7</v>
      </c>
      <c r="E3" s="4">
        <f>_xlfn.STDEV.S(B3:D3)</f>
        <v>4.8169838419215543</v>
      </c>
      <c r="F3" s="4">
        <f>AVERAGE(B3:D3)</f>
        <v>43.133333333333333</v>
      </c>
      <c r="G3" s="4">
        <f>_xlfn.STDEV.S(B3:D3)/AVERAGE(B3:D3)*100</f>
        <v>11.167659602600203</v>
      </c>
      <c r="H3" s="4">
        <f>MAX(B3:D3)</f>
        <v>47.7</v>
      </c>
    </row>
    <row r="4" spans="2:8" x14ac:dyDescent="0.35">
      <c r="B4" s="1">
        <v>34.1</v>
      </c>
      <c r="C4" s="1">
        <v>35.700000000000003</v>
      </c>
      <c r="D4" s="1">
        <v>36</v>
      </c>
      <c r="E4" s="4">
        <f t="shared" ref="E4:E26" si="0">_xlfn.STDEV.S(B4:D4)</f>
        <v>1.0214368964029708</v>
      </c>
      <c r="F4" s="4">
        <f t="shared" ref="F4:F26" si="1">AVERAGE(B4:D4)</f>
        <v>35.266666666666673</v>
      </c>
      <c r="G4" s="4">
        <f t="shared" ref="G4:G26" si="2">_xlfn.STDEV.S(B4:D4)/AVERAGE(B4:D4)*100</f>
        <v>2.896323902843962</v>
      </c>
      <c r="H4" s="4">
        <f t="shared" ref="H4:H26" si="3">MAX(B4:D4)</f>
        <v>36</v>
      </c>
    </row>
    <row r="5" spans="2:8" x14ac:dyDescent="0.35">
      <c r="B5" s="1">
        <v>42.8</v>
      </c>
      <c r="C5" s="1">
        <v>42.2</v>
      </c>
      <c r="D5" s="1">
        <v>41.9</v>
      </c>
      <c r="E5" s="4">
        <f t="shared" si="0"/>
        <v>0.45825756949558277</v>
      </c>
      <c r="F5" s="4">
        <f t="shared" si="1"/>
        <v>42.300000000000004</v>
      </c>
      <c r="G5" s="4">
        <f t="shared" si="2"/>
        <v>1.0833512281219451</v>
      </c>
      <c r="H5" s="4">
        <f t="shared" si="3"/>
        <v>42.8</v>
      </c>
    </row>
    <row r="6" spans="2:8" x14ac:dyDescent="0.35">
      <c r="B6" s="1">
        <v>50.4</v>
      </c>
      <c r="C6" s="1">
        <v>52.2</v>
      </c>
      <c r="D6" s="1">
        <v>52.2</v>
      </c>
      <c r="E6" s="4">
        <f t="shared" si="0"/>
        <v>1.0392304845413289</v>
      </c>
      <c r="F6" s="4">
        <f t="shared" si="1"/>
        <v>51.6</v>
      </c>
      <c r="G6" s="4">
        <f t="shared" si="2"/>
        <v>2.01401256694056</v>
      </c>
      <c r="H6" s="4">
        <f t="shared" si="3"/>
        <v>52.2</v>
      </c>
    </row>
    <row r="7" spans="2:8" x14ac:dyDescent="0.35">
      <c r="B7" s="1">
        <v>37</v>
      </c>
      <c r="C7" s="1">
        <v>36.1</v>
      </c>
      <c r="D7" s="1">
        <v>36.9</v>
      </c>
      <c r="E7" s="4">
        <f t="shared" si="0"/>
        <v>0.49328828623162357</v>
      </c>
      <c r="F7" s="4">
        <f t="shared" si="1"/>
        <v>36.666666666666664</v>
      </c>
      <c r="G7" s="4">
        <f t="shared" si="2"/>
        <v>1.34533168972261</v>
      </c>
      <c r="H7" s="4">
        <f t="shared" si="3"/>
        <v>37</v>
      </c>
    </row>
    <row r="8" spans="2:8" x14ac:dyDescent="0.35">
      <c r="B8" s="1">
        <v>42.1</v>
      </c>
      <c r="C8" s="1">
        <v>40.700000000000003</v>
      </c>
      <c r="D8" s="1">
        <v>45.1</v>
      </c>
      <c r="E8" s="4">
        <f t="shared" si="0"/>
        <v>2.247962040011648</v>
      </c>
      <c r="F8" s="4">
        <f t="shared" si="1"/>
        <v>42.633333333333333</v>
      </c>
      <c r="G8" s="4">
        <f t="shared" si="2"/>
        <v>5.2727803909577364</v>
      </c>
      <c r="H8" s="4">
        <f t="shared" si="3"/>
        <v>45.1</v>
      </c>
    </row>
    <row r="9" spans="2:8" x14ac:dyDescent="0.35">
      <c r="B9" s="1">
        <v>44.5</v>
      </c>
      <c r="C9" s="1">
        <v>42.3</v>
      </c>
      <c r="D9" s="1">
        <v>45.2</v>
      </c>
      <c r="E9" s="4">
        <f t="shared" si="0"/>
        <v>1.5132745950421582</v>
      </c>
      <c r="F9" s="4">
        <f t="shared" si="1"/>
        <v>44</v>
      </c>
      <c r="G9" s="4">
        <f t="shared" si="2"/>
        <v>3.4392604432776324</v>
      </c>
      <c r="H9" s="4">
        <f t="shared" si="3"/>
        <v>45.2</v>
      </c>
    </row>
    <row r="10" spans="2:8" x14ac:dyDescent="0.35">
      <c r="B10" s="1">
        <v>37.9</v>
      </c>
      <c r="C10" s="1">
        <v>33.299999999999997</v>
      </c>
      <c r="D10" s="1">
        <v>39.6</v>
      </c>
      <c r="E10" s="4">
        <f t="shared" si="0"/>
        <v>3.2593455375785712</v>
      </c>
      <c r="F10" s="4">
        <f t="shared" si="1"/>
        <v>36.93333333333333</v>
      </c>
      <c r="G10" s="4">
        <f t="shared" si="2"/>
        <v>8.8249427912777207</v>
      </c>
      <c r="H10" s="4">
        <f t="shared" si="3"/>
        <v>39.6</v>
      </c>
    </row>
    <row r="11" spans="2:8" x14ac:dyDescent="0.35">
      <c r="B11" s="1">
        <v>43.6</v>
      </c>
      <c r="C11" s="1">
        <v>44.9</v>
      </c>
      <c r="D11" s="1">
        <v>37.4</v>
      </c>
      <c r="E11" s="4">
        <f t="shared" si="0"/>
        <v>4.0079088479322156</v>
      </c>
      <c r="F11" s="4">
        <f t="shared" si="1"/>
        <v>41.966666666666669</v>
      </c>
      <c r="G11" s="4">
        <f t="shared" si="2"/>
        <v>9.5502196535318866</v>
      </c>
      <c r="H11" s="4">
        <f t="shared" si="3"/>
        <v>44.9</v>
      </c>
    </row>
    <row r="12" spans="2:8" x14ac:dyDescent="0.35">
      <c r="B12" s="1">
        <v>35.4</v>
      </c>
      <c r="C12" s="1">
        <v>40.1</v>
      </c>
      <c r="D12" s="1">
        <v>39.5</v>
      </c>
      <c r="E12" s="4">
        <f t="shared" si="0"/>
        <v>2.5579940057266239</v>
      </c>
      <c r="F12" s="4">
        <f t="shared" si="1"/>
        <v>38.333333333333336</v>
      </c>
      <c r="G12" s="4">
        <f t="shared" si="2"/>
        <v>6.6730278410259745</v>
      </c>
      <c r="H12" s="4">
        <f t="shared" si="3"/>
        <v>40.1</v>
      </c>
    </row>
    <row r="13" spans="2:8" x14ac:dyDescent="0.35">
      <c r="B13" s="1">
        <v>45.3</v>
      </c>
      <c r="C13" s="1">
        <v>44.4</v>
      </c>
      <c r="D13" s="1">
        <v>43.9</v>
      </c>
      <c r="E13" s="4">
        <f t="shared" si="0"/>
        <v>0.70945988845975805</v>
      </c>
      <c r="F13" s="4">
        <f t="shared" si="1"/>
        <v>44.533333333333331</v>
      </c>
      <c r="G13" s="4">
        <f t="shared" si="2"/>
        <v>1.5930985519305945</v>
      </c>
      <c r="H13" s="4">
        <f t="shared" si="3"/>
        <v>45.3</v>
      </c>
    </row>
    <row r="14" spans="2:8" x14ac:dyDescent="0.35">
      <c r="B14" s="1">
        <v>46.6</v>
      </c>
      <c r="C14" s="1">
        <v>47.7</v>
      </c>
      <c r="D14" s="1">
        <v>47.7</v>
      </c>
      <c r="E14" s="4">
        <f t="shared" si="0"/>
        <v>0.63508529610858921</v>
      </c>
      <c r="F14" s="4">
        <f t="shared" si="1"/>
        <v>47.333333333333336</v>
      </c>
      <c r="G14" s="4">
        <f t="shared" si="2"/>
        <v>1.3417294988209629</v>
      </c>
      <c r="H14" s="4">
        <f t="shared" si="3"/>
        <v>47.7</v>
      </c>
    </row>
    <row r="15" spans="2:8" x14ac:dyDescent="0.35">
      <c r="B15" s="1">
        <v>30.2</v>
      </c>
      <c r="C15" s="1">
        <v>31</v>
      </c>
      <c r="D15" s="1">
        <v>31.5</v>
      </c>
      <c r="E15" s="4">
        <f t="shared" si="0"/>
        <v>0.65574385243020039</v>
      </c>
      <c r="F15" s="4">
        <f t="shared" si="1"/>
        <v>30.900000000000002</v>
      </c>
      <c r="G15" s="4">
        <f t="shared" si="2"/>
        <v>2.1221483897417488</v>
      </c>
      <c r="H15" s="4">
        <f t="shared" si="3"/>
        <v>31.5</v>
      </c>
    </row>
    <row r="16" spans="2:8" x14ac:dyDescent="0.35">
      <c r="B16" s="1">
        <v>50.8</v>
      </c>
      <c r="C16" s="1">
        <v>51.2</v>
      </c>
      <c r="D16" s="1">
        <v>53.7</v>
      </c>
      <c r="E16" s="4">
        <f t="shared" si="0"/>
        <v>1.5716233645501729</v>
      </c>
      <c r="F16" s="4">
        <f t="shared" si="1"/>
        <v>51.9</v>
      </c>
      <c r="G16" s="4">
        <f t="shared" si="2"/>
        <v>3.0281760395957091</v>
      </c>
      <c r="H16" s="4">
        <f t="shared" si="3"/>
        <v>53.7</v>
      </c>
    </row>
    <row r="17" spans="1:8" x14ac:dyDescent="0.35">
      <c r="B17" s="1">
        <v>41</v>
      </c>
      <c r="C17" s="1">
        <v>46.7</v>
      </c>
      <c r="D17" s="1">
        <v>36.4</v>
      </c>
      <c r="E17" s="4">
        <f t="shared" si="0"/>
        <v>5.1597803570824068</v>
      </c>
      <c r="F17" s="4">
        <f t="shared" si="1"/>
        <v>41.366666666666667</v>
      </c>
      <c r="G17" s="4">
        <f t="shared" si="2"/>
        <v>12.473280476428059</v>
      </c>
      <c r="H17" s="4">
        <f t="shared" si="3"/>
        <v>46.7</v>
      </c>
    </row>
    <row r="18" spans="1:8" x14ac:dyDescent="0.35">
      <c r="B18" s="1">
        <v>43.7</v>
      </c>
      <c r="C18" s="1">
        <v>40.4</v>
      </c>
      <c r="D18" s="1">
        <v>43</v>
      </c>
      <c r="E18" s="4">
        <f t="shared" si="0"/>
        <v>1.7387735140993321</v>
      </c>
      <c r="F18" s="4">
        <f t="shared" si="1"/>
        <v>42.366666666666667</v>
      </c>
      <c r="G18" s="4">
        <f t="shared" si="2"/>
        <v>4.104107429030682</v>
      </c>
      <c r="H18" s="4">
        <f t="shared" si="3"/>
        <v>43.7</v>
      </c>
    </row>
    <row r="19" spans="1:8" x14ac:dyDescent="0.35">
      <c r="B19" s="1">
        <v>43.6</v>
      </c>
      <c r="C19" s="1">
        <v>44.1</v>
      </c>
      <c r="D19" s="1">
        <v>48.9</v>
      </c>
      <c r="E19" s="4">
        <f t="shared" si="0"/>
        <v>2.9263173671584775</v>
      </c>
      <c r="F19" s="4">
        <f t="shared" si="1"/>
        <v>45.533333333333331</v>
      </c>
      <c r="G19" s="4">
        <f t="shared" si="2"/>
        <v>6.4267584930274024</v>
      </c>
      <c r="H19" s="4">
        <f t="shared" si="3"/>
        <v>48.9</v>
      </c>
    </row>
    <row r="20" spans="1:8" x14ac:dyDescent="0.35">
      <c r="B20" s="1">
        <v>43.6</v>
      </c>
      <c r="C20" s="1">
        <v>44.8</v>
      </c>
      <c r="D20" s="1">
        <v>43.5</v>
      </c>
      <c r="E20" s="4">
        <f t="shared" si="0"/>
        <v>0.72341781380702153</v>
      </c>
      <c r="F20" s="4">
        <f t="shared" si="1"/>
        <v>43.966666666666669</v>
      </c>
      <c r="G20" s="4">
        <f t="shared" si="2"/>
        <v>1.645377893420064</v>
      </c>
      <c r="H20" s="4">
        <f t="shared" si="3"/>
        <v>44.8</v>
      </c>
    </row>
    <row r="21" spans="1:8" x14ac:dyDescent="0.35">
      <c r="B21" s="1">
        <v>51.6</v>
      </c>
      <c r="C21" s="1">
        <v>50.4</v>
      </c>
      <c r="D21" s="1">
        <v>53.6</v>
      </c>
      <c r="E21" s="4">
        <f t="shared" si="0"/>
        <v>1.6165807537309536</v>
      </c>
      <c r="F21" s="4">
        <f t="shared" si="1"/>
        <v>51.866666666666667</v>
      </c>
      <c r="G21" s="4">
        <f t="shared" si="2"/>
        <v>3.1168009390699618</v>
      </c>
      <c r="H21" s="4">
        <f t="shared" si="3"/>
        <v>53.6</v>
      </c>
    </row>
    <row r="22" spans="1:8" x14ac:dyDescent="0.35">
      <c r="B22" s="1">
        <v>27.8</v>
      </c>
      <c r="C22" s="1">
        <v>28.5</v>
      </c>
      <c r="D22" s="1">
        <v>28.7</v>
      </c>
      <c r="E22" s="4">
        <f t="shared" si="0"/>
        <v>0.47258156262526019</v>
      </c>
      <c r="F22" s="4">
        <f t="shared" si="1"/>
        <v>28.333333333333332</v>
      </c>
      <c r="G22" s="4">
        <f t="shared" si="2"/>
        <v>1.6679349269126831</v>
      </c>
      <c r="H22" s="4">
        <f t="shared" si="3"/>
        <v>28.7</v>
      </c>
    </row>
    <row r="23" spans="1:8" x14ac:dyDescent="0.35">
      <c r="B23" s="1">
        <v>29</v>
      </c>
      <c r="C23" s="1">
        <v>28.3</v>
      </c>
      <c r="D23" s="1">
        <v>30.9</v>
      </c>
      <c r="E23" s="4">
        <f t="shared" si="0"/>
        <v>1.34536240470737</v>
      </c>
      <c r="F23" s="4">
        <f t="shared" si="1"/>
        <v>29.399999999999995</v>
      </c>
      <c r="G23" s="4">
        <f t="shared" si="2"/>
        <v>4.5760626010454768</v>
      </c>
      <c r="H23" s="4">
        <f t="shared" si="3"/>
        <v>30.9</v>
      </c>
    </row>
    <row r="24" spans="1:8" x14ac:dyDescent="0.35">
      <c r="B24" s="1">
        <v>29</v>
      </c>
      <c r="C24" s="1">
        <v>27.7</v>
      </c>
      <c r="D24" s="1">
        <v>26.3</v>
      </c>
      <c r="E24" s="4">
        <f t="shared" si="0"/>
        <v>1.3503086067019392</v>
      </c>
      <c r="F24" s="4">
        <f t="shared" si="1"/>
        <v>27.666666666666668</v>
      </c>
      <c r="G24" s="4">
        <f t="shared" si="2"/>
        <v>4.8806335181997795</v>
      </c>
      <c r="H24" s="4">
        <f t="shared" si="3"/>
        <v>29</v>
      </c>
    </row>
    <row r="25" spans="1:8" x14ac:dyDescent="0.35">
      <c r="B25" s="1">
        <v>30.3</v>
      </c>
      <c r="C25" s="1">
        <v>35.700000000000003</v>
      </c>
      <c r="D25" s="1">
        <v>34.200000000000003</v>
      </c>
      <c r="E25" s="4">
        <f t="shared" si="0"/>
        <v>2.7874719729532722</v>
      </c>
      <c r="F25" s="4">
        <f t="shared" si="1"/>
        <v>33.4</v>
      </c>
      <c r="G25" s="4">
        <f t="shared" si="2"/>
        <v>8.3457244699199773</v>
      </c>
      <c r="H25" s="4">
        <f t="shared" si="3"/>
        <v>35.700000000000003</v>
      </c>
    </row>
    <row r="26" spans="1:8" x14ac:dyDescent="0.35">
      <c r="B26" s="6">
        <v>34.9</v>
      </c>
      <c r="C26" s="6">
        <v>36.1</v>
      </c>
      <c r="D26" s="6">
        <v>35.4</v>
      </c>
      <c r="E26" s="7">
        <f t="shared" si="0"/>
        <v>0.6027713773341723</v>
      </c>
      <c r="F26" s="7">
        <f t="shared" si="1"/>
        <v>35.466666666666669</v>
      </c>
      <c r="G26" s="7">
        <f t="shared" si="2"/>
        <v>1.6995433571452228</v>
      </c>
      <c r="H26" s="7">
        <f t="shared" si="3"/>
        <v>36.1</v>
      </c>
    </row>
    <row r="27" spans="1:8" x14ac:dyDescent="0.35">
      <c r="A27" s="8" t="s">
        <v>45</v>
      </c>
      <c r="B27" s="9">
        <f>AVERAGE(B3:B26)</f>
        <v>39.720833333333331</v>
      </c>
      <c r="C27" s="9">
        <f t="shared" ref="C27:H27" si="4">AVERAGE(C3:C26)</f>
        <v>40.337500000000006</v>
      </c>
      <c r="D27" s="9">
        <f t="shared" si="4"/>
        <v>40.800000000000004</v>
      </c>
      <c r="E27" s="9">
        <f t="shared" si="4"/>
        <v>1.8212900098597169</v>
      </c>
      <c r="F27" s="9">
        <f t="shared" si="4"/>
        <v>40.286111111111111</v>
      </c>
      <c r="G27" s="9">
        <f t="shared" si="4"/>
        <v>4.5536786122745223</v>
      </c>
      <c r="H27" s="9">
        <f t="shared" si="4"/>
        <v>41.954166666666673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CA48A-2300-4D70-A526-4E2DAE8E432C}">
  <dimension ref="A1:O13"/>
  <sheetViews>
    <sheetView workbookViewId="0"/>
  </sheetViews>
  <sheetFormatPr defaultRowHeight="14.5" x14ac:dyDescent="0.35"/>
  <cols>
    <col min="1" max="1" width="10.08984375" bestFit="1" customWidth="1"/>
    <col min="2" max="2" width="9.08984375" bestFit="1" customWidth="1"/>
  </cols>
  <sheetData>
    <row r="1" spans="1:15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35">
      <c r="A2" s="1" t="s">
        <v>5</v>
      </c>
      <c r="B2" s="1" t="s">
        <v>6</v>
      </c>
      <c r="C2" s="1">
        <v>28.4</v>
      </c>
      <c r="D2" s="1">
        <v>29.1</v>
      </c>
      <c r="E2" s="1">
        <v>29.9</v>
      </c>
      <c r="F2" s="1"/>
      <c r="G2" s="3"/>
      <c r="H2" s="1"/>
      <c r="I2" s="1"/>
      <c r="J2" s="1"/>
      <c r="K2" s="1"/>
      <c r="L2" s="1"/>
      <c r="M2" s="1"/>
      <c r="N2" s="1"/>
      <c r="O2" s="1"/>
    </row>
    <row r="3" spans="1:15" x14ac:dyDescent="0.35">
      <c r="A3" s="1" t="s">
        <v>7</v>
      </c>
      <c r="B3" s="1" t="s">
        <v>6</v>
      </c>
      <c r="C3" s="1">
        <v>31.2</v>
      </c>
      <c r="D3" s="1">
        <v>32.799999999999997</v>
      </c>
      <c r="E3" s="1">
        <v>33.1</v>
      </c>
      <c r="F3" s="1"/>
      <c r="G3" s="3"/>
      <c r="H3" s="1"/>
      <c r="I3" s="4"/>
      <c r="J3" s="4"/>
      <c r="K3" s="1"/>
      <c r="L3" s="1"/>
      <c r="M3" s="4"/>
      <c r="N3" s="4"/>
      <c r="O3" s="1"/>
    </row>
    <row r="4" spans="1:15" x14ac:dyDescent="0.35">
      <c r="A4" s="1" t="s">
        <v>8</v>
      </c>
      <c r="B4" s="1" t="s">
        <v>6</v>
      </c>
      <c r="C4" s="1">
        <v>33</v>
      </c>
      <c r="D4" s="1">
        <v>33.6</v>
      </c>
      <c r="E4" s="1">
        <v>34</v>
      </c>
      <c r="F4" s="1"/>
      <c r="G4" s="3"/>
      <c r="H4" s="1"/>
      <c r="I4" s="4"/>
      <c r="J4" s="4"/>
      <c r="K4" s="1"/>
      <c r="L4" s="1"/>
      <c r="M4" s="4"/>
      <c r="N4" s="4"/>
      <c r="O4" s="1"/>
    </row>
    <row r="5" spans="1:15" x14ac:dyDescent="0.35">
      <c r="A5" s="1" t="s">
        <v>9</v>
      </c>
      <c r="B5" s="1" t="s">
        <v>6</v>
      </c>
      <c r="C5" s="1">
        <v>33.6</v>
      </c>
      <c r="D5" s="1">
        <v>34.1</v>
      </c>
      <c r="E5" s="1">
        <v>33</v>
      </c>
      <c r="F5" s="1"/>
      <c r="G5" s="3"/>
      <c r="H5" s="1"/>
      <c r="I5" s="4"/>
      <c r="J5" s="4"/>
      <c r="K5" s="1"/>
      <c r="L5" s="1"/>
      <c r="M5" s="4"/>
      <c r="N5" s="4"/>
      <c r="O5" s="1"/>
    </row>
    <row r="6" spans="1:15" x14ac:dyDescent="0.35">
      <c r="A6" s="1" t="s">
        <v>10</v>
      </c>
      <c r="B6" s="1" t="s">
        <v>6</v>
      </c>
      <c r="C6" s="1">
        <v>33.799999999999997</v>
      </c>
      <c r="D6" s="1">
        <v>34.6</v>
      </c>
      <c r="E6" s="1">
        <v>34.200000000000003</v>
      </c>
      <c r="F6" s="1"/>
      <c r="G6" s="3"/>
      <c r="H6" s="1"/>
      <c r="I6" s="4"/>
      <c r="J6" s="4"/>
      <c r="K6" s="1"/>
      <c r="L6" s="1"/>
      <c r="M6" s="4"/>
      <c r="N6" s="4"/>
      <c r="O6" s="1"/>
    </row>
    <row r="7" spans="1:15" x14ac:dyDescent="0.35">
      <c r="A7" s="1" t="s">
        <v>11</v>
      </c>
      <c r="B7" s="1" t="s">
        <v>6</v>
      </c>
      <c r="C7" s="1">
        <v>35</v>
      </c>
      <c r="D7" s="1">
        <v>35.299999999999997</v>
      </c>
      <c r="E7" s="1">
        <v>36.1</v>
      </c>
      <c r="F7" s="1"/>
      <c r="G7" s="3"/>
      <c r="H7" s="1"/>
      <c r="I7" s="4"/>
      <c r="J7" s="4"/>
      <c r="K7" s="1"/>
      <c r="L7" s="1"/>
      <c r="M7" s="4"/>
      <c r="N7" s="4"/>
      <c r="O7" s="1"/>
    </row>
    <row r="8" spans="1:15" x14ac:dyDescent="0.35">
      <c r="A8" s="1" t="s">
        <v>12</v>
      </c>
      <c r="B8" s="1" t="s">
        <v>6</v>
      </c>
      <c r="C8" s="1">
        <v>36</v>
      </c>
      <c r="D8" s="1">
        <v>36.6</v>
      </c>
      <c r="E8" s="1">
        <v>37.200000000000003</v>
      </c>
      <c r="F8" s="1"/>
      <c r="G8" s="3"/>
      <c r="H8" s="1"/>
      <c r="I8" s="4"/>
      <c r="J8" s="4"/>
      <c r="K8" s="1"/>
      <c r="L8" s="1"/>
      <c r="M8" s="4"/>
      <c r="N8" s="4"/>
      <c r="O8" s="1"/>
    </row>
    <row r="9" spans="1:15" x14ac:dyDescent="0.35">
      <c r="A9" s="1" t="s">
        <v>13</v>
      </c>
      <c r="B9" s="1" t="s">
        <v>6</v>
      </c>
      <c r="C9" s="1">
        <v>36.9</v>
      </c>
      <c r="D9" s="1">
        <v>37.6</v>
      </c>
      <c r="E9" s="1">
        <v>38</v>
      </c>
      <c r="F9" s="1"/>
      <c r="G9" s="3"/>
      <c r="H9" s="1"/>
      <c r="I9" s="4"/>
      <c r="J9" s="4"/>
      <c r="K9" s="1"/>
      <c r="L9" s="1"/>
      <c r="M9" s="4"/>
      <c r="N9" s="4"/>
      <c r="O9" s="1"/>
    </row>
    <row r="10" spans="1:15" x14ac:dyDescent="0.35">
      <c r="A10" s="1" t="s">
        <v>14</v>
      </c>
      <c r="B10" s="1" t="s">
        <v>6</v>
      </c>
      <c r="C10" s="1">
        <v>37.6</v>
      </c>
      <c r="D10" s="1">
        <v>38.4</v>
      </c>
      <c r="E10" s="1">
        <v>38.1</v>
      </c>
      <c r="F10" s="1"/>
      <c r="G10" s="3"/>
      <c r="H10" s="1"/>
      <c r="I10" s="4"/>
      <c r="J10" s="4"/>
      <c r="K10" s="1"/>
      <c r="L10" s="1"/>
      <c r="M10" s="4"/>
      <c r="N10" s="4"/>
      <c r="O10" s="1"/>
    </row>
    <row r="11" spans="1:15" x14ac:dyDescent="0.35">
      <c r="A11" s="1" t="s">
        <v>15</v>
      </c>
      <c r="B11" s="1" t="s">
        <v>6</v>
      </c>
      <c r="C11" s="1">
        <v>38.299999999999997</v>
      </c>
      <c r="D11" s="1">
        <v>38.799999999999997</v>
      </c>
      <c r="E11" s="1">
        <v>38.700000000000003</v>
      </c>
      <c r="F11" s="1"/>
      <c r="G11" s="3"/>
      <c r="H11" s="1"/>
      <c r="I11" s="4"/>
      <c r="J11" s="4"/>
      <c r="K11" s="1"/>
      <c r="L11" s="1"/>
      <c r="M11" s="4"/>
      <c r="N11" s="4"/>
      <c r="O11" s="1"/>
    </row>
    <row r="12" spans="1:15" x14ac:dyDescent="0.35">
      <c r="A12" s="1" t="s">
        <v>16</v>
      </c>
      <c r="B12" s="1" t="s">
        <v>6</v>
      </c>
      <c r="C12" s="1">
        <v>38.200000000000003</v>
      </c>
      <c r="D12" s="1">
        <v>38.799999999999997</v>
      </c>
      <c r="E12" s="1">
        <v>39.4</v>
      </c>
      <c r="F12" s="1"/>
      <c r="G12" s="3"/>
      <c r="H12" s="1"/>
      <c r="I12" s="4"/>
      <c r="J12" s="4"/>
      <c r="K12" s="1"/>
      <c r="L12" s="1"/>
      <c r="M12" s="4"/>
      <c r="N12" s="4"/>
      <c r="O12" s="1"/>
    </row>
    <row r="13" spans="1:15" x14ac:dyDescent="0.35">
      <c r="A13" s="1" t="s">
        <v>17</v>
      </c>
      <c r="B13" s="1" t="s">
        <v>6</v>
      </c>
      <c r="C13" s="1">
        <v>38.700000000000003</v>
      </c>
      <c r="D13" s="1">
        <v>39.1</v>
      </c>
      <c r="E13" s="1">
        <v>39.799999999999997</v>
      </c>
      <c r="F13" s="1"/>
      <c r="G13" s="3"/>
      <c r="H13" s="1"/>
      <c r="I13" s="4"/>
      <c r="J13" s="4"/>
      <c r="K13" s="1"/>
      <c r="L13" s="1"/>
      <c r="M13" s="4"/>
      <c r="N13" s="4"/>
      <c r="O13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734DD-764E-4609-A0FB-242988DA46EA}">
  <dimension ref="A1:O13"/>
  <sheetViews>
    <sheetView workbookViewId="0"/>
  </sheetViews>
  <sheetFormatPr defaultRowHeight="14.5" x14ac:dyDescent="0.35"/>
  <cols>
    <col min="1" max="1" width="10.08984375" bestFit="1" customWidth="1"/>
    <col min="2" max="2" width="8.90625" customWidth="1"/>
    <col min="8" max="8" width="9.26953125" bestFit="1" customWidth="1"/>
    <col min="9" max="9" width="11.26953125" bestFit="1" customWidth="1"/>
    <col min="10" max="10" width="13.6328125" bestFit="1" customWidth="1"/>
    <col min="11" max="11" width="21.36328125" bestFit="1" customWidth="1"/>
    <col min="12" max="12" width="9.54296875" bestFit="1" customWidth="1"/>
    <col min="13" max="13" width="15.90625" bestFit="1" customWidth="1"/>
    <col min="14" max="14" width="18.81640625" bestFit="1" customWidth="1"/>
    <col min="15" max="15" width="20.453125" bestFit="1" customWidth="1"/>
  </cols>
  <sheetData>
    <row r="1" spans="1:15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18</v>
      </c>
      <c r="G1" s="2" t="s">
        <v>19</v>
      </c>
      <c r="H1" s="2" t="s">
        <v>20</v>
      </c>
      <c r="I1" s="2" t="s">
        <v>46</v>
      </c>
      <c r="J1" s="2" t="s">
        <v>47</v>
      </c>
      <c r="K1" s="2" t="s">
        <v>48</v>
      </c>
      <c r="L1" s="2" t="s">
        <v>21</v>
      </c>
      <c r="M1" s="2" t="s">
        <v>49</v>
      </c>
      <c r="N1" s="2" t="s">
        <v>50</v>
      </c>
      <c r="O1" s="2" t="s">
        <v>51</v>
      </c>
    </row>
    <row r="2" spans="1:15" x14ac:dyDescent="0.35">
      <c r="A2" s="1" t="s">
        <v>5</v>
      </c>
      <c r="B2" s="1" t="s">
        <v>6</v>
      </c>
      <c r="C2" s="1">
        <v>28.4</v>
      </c>
      <c r="D2" s="1">
        <v>29.1</v>
      </c>
      <c r="E2" s="1">
        <v>29.9</v>
      </c>
      <c r="F2" s="1">
        <f>MAX(C2:E2)</f>
        <v>29.9</v>
      </c>
      <c r="G2" s="3">
        <f>STDEV(C2:E2)</f>
        <v>0.75055534994651341</v>
      </c>
      <c r="H2" s="1"/>
      <c r="I2" s="1"/>
      <c r="J2" s="1"/>
      <c r="K2" s="1" t="str">
        <f>IF(J2="","No previous",IF(J2&gt;=2,"Very likely Better",IF(J2&gt;=1,"Likely Better",IF(J2&lt;=-2,"Very Likely Drop",IF(J2&lt;=-1,"Likely Drop",IF(AND(J2&gt;-1,J2&lt;1),"Stable",""))))))</f>
        <v>No previous</v>
      </c>
      <c r="L2" s="1"/>
      <c r="M2" s="1"/>
      <c r="N2" s="1"/>
      <c r="O2" s="1" t="str">
        <f>IF(N2="","No previous",IF(N2&gt;=2,"Very likely Better",IF(N2&gt;=1,"Likely Better",IF(N2&lt;=-2,"Very Likely Drop",IF(N2&lt;=-1,"Likely Drop",IF(AND(N2&gt;-1,N2&lt;1),"Stable",""))))))</f>
        <v>No previous</v>
      </c>
    </row>
    <row r="3" spans="1:15" x14ac:dyDescent="0.35">
      <c r="A3" s="1" t="s">
        <v>7</v>
      </c>
      <c r="B3" s="1" t="s">
        <v>6</v>
      </c>
      <c r="C3" s="1">
        <v>31.2</v>
      </c>
      <c r="D3" s="1">
        <v>32.799999999999997</v>
      </c>
      <c r="E3" s="1">
        <v>33.1</v>
      </c>
      <c r="F3" s="1">
        <f t="shared" ref="F3:F13" si="0">MAX(C3:E3)</f>
        <v>33.1</v>
      </c>
      <c r="G3" s="3">
        <f t="shared" ref="G3:G13" si="1">STDEV(C3:E3)</f>
        <v>1.0214368964029712</v>
      </c>
      <c r="H3" s="1">
        <f>F3-F2</f>
        <v>3.2000000000000028</v>
      </c>
      <c r="I3" s="4">
        <f>SQRT(G3^2 + G2^2)</f>
        <v>1.2675435561221031</v>
      </c>
      <c r="J3" s="4">
        <f>H3/I3</f>
        <v>2.5245680785834432</v>
      </c>
      <c r="K3" s="1" t="str">
        <f t="shared" ref="K3:K13" si="2">IF(J3="","No previous",IF(J3&gt;=2,"Very likely Better",IF(J3&gt;=1,"Likely Better",IF(J3&lt;=-2,"Very Likely Drop",IF(J3&lt;=-1,"Likely Drop",IF(AND(J3&gt;-1,J3&lt;1),"Stable",""))))))</f>
        <v>Very likely Better</v>
      </c>
      <c r="L3" s="1">
        <f>F3-F$2</f>
        <v>3.2000000000000028</v>
      </c>
      <c r="M3" s="4">
        <f>SQRT(G3^2+G$2^2)</f>
        <v>1.2675435561221031</v>
      </c>
      <c r="N3" s="4">
        <f>L3/M3</f>
        <v>2.5245680785834432</v>
      </c>
      <c r="O3" s="1" t="str">
        <f t="shared" ref="O3:O13" si="3">IF(N3="","No previous",IF(N3&gt;=2,"Very likely Better",IF(N3&gt;=1,"Likely Better",IF(N3&lt;=-2,"Very Likely Drop",IF(N3&lt;=-1,"Likely Drop",IF(AND(N3&gt;-1,N3&lt;1),"Stable",""))))))</f>
        <v>Very likely Better</v>
      </c>
    </row>
    <row r="4" spans="1:15" x14ac:dyDescent="0.35">
      <c r="A4" s="1" t="s">
        <v>8</v>
      </c>
      <c r="B4" s="1" t="s">
        <v>6</v>
      </c>
      <c r="C4" s="1">
        <v>33</v>
      </c>
      <c r="D4" s="1">
        <v>33.6</v>
      </c>
      <c r="E4" s="1">
        <v>34</v>
      </c>
      <c r="F4" s="1">
        <f t="shared" si="0"/>
        <v>34</v>
      </c>
      <c r="G4" s="3">
        <f t="shared" si="1"/>
        <v>0.50332229568471676</v>
      </c>
      <c r="H4" s="1">
        <f t="shared" ref="H4:H13" si="4">F4-F3</f>
        <v>0.89999999999999858</v>
      </c>
      <c r="I4" s="4">
        <f t="shared" ref="I4:I13" si="5">SQRT(G4^2 + G3^2)</f>
        <v>1.1387127235025818</v>
      </c>
      <c r="J4" s="4">
        <f t="shared" ref="J4:J13" si="6">H4/I4</f>
        <v>0.79036615770101915</v>
      </c>
      <c r="K4" s="1" t="str">
        <f t="shared" si="2"/>
        <v>Stable</v>
      </c>
      <c r="L4" s="1">
        <f t="shared" ref="L4:L13" si="7">F4-F$2</f>
        <v>4.1000000000000014</v>
      </c>
      <c r="M4" s="4">
        <f t="shared" ref="M4:M13" si="8">SQRT(G4^2+G$2^2)</f>
        <v>0.9036961141150639</v>
      </c>
      <c r="N4" s="4">
        <f t="shared" ref="N4:N13" si="9">L4/M4</f>
        <v>4.5369233484144047</v>
      </c>
      <c r="O4" s="1" t="str">
        <f t="shared" si="3"/>
        <v>Very likely Better</v>
      </c>
    </row>
    <row r="5" spans="1:15" x14ac:dyDescent="0.35">
      <c r="A5" s="1" t="s">
        <v>9</v>
      </c>
      <c r="B5" s="1" t="s">
        <v>6</v>
      </c>
      <c r="C5" s="1">
        <v>33.6</v>
      </c>
      <c r="D5" s="1">
        <v>34.1</v>
      </c>
      <c r="E5" s="1">
        <v>33</v>
      </c>
      <c r="F5" s="1">
        <f t="shared" si="0"/>
        <v>34.1</v>
      </c>
      <c r="G5" s="3">
        <f t="shared" si="1"/>
        <v>0.55075705472861092</v>
      </c>
      <c r="H5" s="1">
        <f t="shared" si="4"/>
        <v>0.10000000000000142</v>
      </c>
      <c r="I5" s="4">
        <f t="shared" si="5"/>
        <v>0.74610097618664695</v>
      </c>
      <c r="J5" s="4">
        <f t="shared" si="6"/>
        <v>0.13403011548263288</v>
      </c>
      <c r="K5" s="1" t="str">
        <f t="shared" si="2"/>
        <v>Stable</v>
      </c>
      <c r="L5" s="1">
        <f t="shared" si="7"/>
        <v>4.2000000000000028</v>
      </c>
      <c r="M5" s="4">
        <f t="shared" si="8"/>
        <v>0.93094933625126308</v>
      </c>
      <c r="N5" s="4">
        <f t="shared" si="9"/>
        <v>4.5115237064484282</v>
      </c>
      <c r="O5" s="1" t="str">
        <f t="shared" si="3"/>
        <v>Very likely Better</v>
      </c>
    </row>
    <row r="6" spans="1:15" x14ac:dyDescent="0.35">
      <c r="A6" s="1" t="s">
        <v>10</v>
      </c>
      <c r="B6" s="1" t="s">
        <v>6</v>
      </c>
      <c r="C6" s="1">
        <v>33.799999999999997</v>
      </c>
      <c r="D6" s="1">
        <v>34.6</v>
      </c>
      <c r="E6" s="1">
        <v>34.200000000000003</v>
      </c>
      <c r="F6" s="1">
        <f t="shared" si="0"/>
        <v>34.6</v>
      </c>
      <c r="G6" s="3">
        <f t="shared" si="1"/>
        <v>0.40000000000000213</v>
      </c>
      <c r="H6" s="1">
        <f t="shared" si="4"/>
        <v>0.5</v>
      </c>
      <c r="I6" s="4">
        <f t="shared" si="5"/>
        <v>0.68068592855540644</v>
      </c>
      <c r="J6" s="4">
        <f t="shared" si="6"/>
        <v>0.73455316031158568</v>
      </c>
      <c r="K6" s="1" t="str">
        <f t="shared" si="2"/>
        <v>Stable</v>
      </c>
      <c r="L6" s="1">
        <f t="shared" si="7"/>
        <v>4.7000000000000028</v>
      </c>
      <c r="M6" s="4">
        <f t="shared" si="8"/>
        <v>0.85049005481153916</v>
      </c>
      <c r="N6" s="4">
        <f t="shared" si="9"/>
        <v>5.5262257017708221</v>
      </c>
      <c r="O6" s="1" t="str">
        <f t="shared" si="3"/>
        <v>Very likely Better</v>
      </c>
    </row>
    <row r="7" spans="1:15" x14ac:dyDescent="0.35">
      <c r="A7" s="1" t="s">
        <v>11</v>
      </c>
      <c r="B7" s="1" t="s">
        <v>6</v>
      </c>
      <c r="C7" s="1">
        <v>35</v>
      </c>
      <c r="D7" s="1">
        <v>35.299999999999997</v>
      </c>
      <c r="E7" s="1">
        <v>36.1</v>
      </c>
      <c r="F7" s="1">
        <f t="shared" si="0"/>
        <v>36.1</v>
      </c>
      <c r="G7" s="3">
        <f t="shared" si="1"/>
        <v>0.56862407030773388</v>
      </c>
      <c r="H7" s="1">
        <f t="shared" si="4"/>
        <v>1.5</v>
      </c>
      <c r="I7" s="4">
        <f t="shared" si="5"/>
        <v>0.69522178715380922</v>
      </c>
      <c r="J7" s="4">
        <f t="shared" si="6"/>
        <v>2.1575848566842217</v>
      </c>
      <c r="K7" s="1" t="str">
        <f t="shared" si="2"/>
        <v>Very likely Better</v>
      </c>
      <c r="L7" s="1">
        <f t="shared" si="7"/>
        <v>6.2000000000000028</v>
      </c>
      <c r="M7" s="4">
        <f t="shared" si="8"/>
        <v>0.94162979278836967</v>
      </c>
      <c r="N7" s="4">
        <f t="shared" si="9"/>
        <v>6.5843286262645329</v>
      </c>
      <c r="O7" s="1" t="str">
        <f t="shared" si="3"/>
        <v>Very likely Better</v>
      </c>
    </row>
    <row r="8" spans="1:15" x14ac:dyDescent="0.35">
      <c r="A8" s="1" t="s">
        <v>12</v>
      </c>
      <c r="B8" s="1" t="s">
        <v>6</v>
      </c>
      <c r="C8" s="1">
        <v>36</v>
      </c>
      <c r="D8" s="1">
        <v>36.6</v>
      </c>
      <c r="E8" s="1">
        <v>37.200000000000003</v>
      </c>
      <c r="F8" s="1">
        <f t="shared" si="0"/>
        <v>37.200000000000003</v>
      </c>
      <c r="G8" s="3">
        <f t="shared" si="1"/>
        <v>0.60000000000000142</v>
      </c>
      <c r="H8" s="1">
        <f t="shared" si="4"/>
        <v>1.1000000000000014</v>
      </c>
      <c r="I8" s="4">
        <f t="shared" si="5"/>
        <v>0.82663978450915154</v>
      </c>
      <c r="J8" s="4">
        <f t="shared" si="6"/>
        <v>1.3306884336000933</v>
      </c>
      <c r="K8" s="1" t="str">
        <f t="shared" si="2"/>
        <v>Likely Better</v>
      </c>
      <c r="L8" s="1">
        <f t="shared" si="7"/>
        <v>7.3000000000000043</v>
      </c>
      <c r="M8" s="4">
        <f t="shared" si="8"/>
        <v>0.96090235369330579</v>
      </c>
      <c r="N8" s="4">
        <f t="shared" si="9"/>
        <v>7.5970258288387624</v>
      </c>
      <c r="O8" s="1" t="str">
        <f t="shared" si="3"/>
        <v>Very likely Better</v>
      </c>
    </row>
    <row r="9" spans="1:15" x14ac:dyDescent="0.35">
      <c r="A9" s="1" t="s">
        <v>13</v>
      </c>
      <c r="B9" s="1" t="s">
        <v>6</v>
      </c>
      <c r="C9" s="1">
        <v>36.9</v>
      </c>
      <c r="D9" s="1">
        <v>37.6</v>
      </c>
      <c r="E9" s="1">
        <v>38</v>
      </c>
      <c r="F9" s="1">
        <f t="shared" si="0"/>
        <v>38</v>
      </c>
      <c r="G9" s="3">
        <f t="shared" si="1"/>
        <v>0.55677643628300311</v>
      </c>
      <c r="H9" s="1">
        <f t="shared" si="4"/>
        <v>0.79999999999999716</v>
      </c>
      <c r="I9" s="4">
        <f t="shared" si="5"/>
        <v>0.81853527718724661</v>
      </c>
      <c r="J9" s="4">
        <f t="shared" si="6"/>
        <v>0.97735555485043635</v>
      </c>
      <c r="K9" s="1" t="str">
        <f t="shared" si="2"/>
        <v>Stable</v>
      </c>
      <c r="L9" s="1">
        <f t="shared" si="7"/>
        <v>8.1000000000000014</v>
      </c>
      <c r="M9" s="4">
        <f t="shared" si="8"/>
        <v>0.93452305125841284</v>
      </c>
      <c r="N9" s="4">
        <f t="shared" si="9"/>
        <v>8.6675229563280212</v>
      </c>
      <c r="O9" s="1" t="str">
        <f t="shared" si="3"/>
        <v>Very likely Better</v>
      </c>
    </row>
    <row r="10" spans="1:15" x14ac:dyDescent="0.35">
      <c r="A10" s="1" t="s">
        <v>14</v>
      </c>
      <c r="B10" s="1" t="s">
        <v>6</v>
      </c>
      <c r="C10" s="1">
        <v>37.6</v>
      </c>
      <c r="D10" s="1">
        <v>38.4</v>
      </c>
      <c r="E10" s="1">
        <v>38.1</v>
      </c>
      <c r="F10" s="1">
        <f t="shared" si="0"/>
        <v>38.4</v>
      </c>
      <c r="G10" s="3">
        <f t="shared" si="1"/>
        <v>0.40414518843273672</v>
      </c>
      <c r="H10" s="1">
        <f t="shared" si="4"/>
        <v>0.39999999999999858</v>
      </c>
      <c r="I10" s="4">
        <f t="shared" si="5"/>
        <v>0.68799224801834302</v>
      </c>
      <c r="J10" s="4">
        <f t="shared" si="6"/>
        <v>0.58140189973380907</v>
      </c>
      <c r="K10" s="1" t="str">
        <f t="shared" si="2"/>
        <v>Stable</v>
      </c>
      <c r="L10" s="1">
        <f t="shared" si="7"/>
        <v>8.5</v>
      </c>
      <c r="M10" s="4">
        <f t="shared" si="8"/>
        <v>0.85244745683629408</v>
      </c>
      <c r="N10" s="4">
        <f t="shared" si="9"/>
        <v>9.9712890593236398</v>
      </c>
      <c r="O10" s="1" t="str">
        <f t="shared" si="3"/>
        <v>Very likely Better</v>
      </c>
    </row>
    <row r="11" spans="1:15" x14ac:dyDescent="0.35">
      <c r="A11" s="1" t="s">
        <v>15</v>
      </c>
      <c r="B11" s="1" t="s">
        <v>6</v>
      </c>
      <c r="C11" s="1">
        <v>38.299999999999997</v>
      </c>
      <c r="D11" s="1">
        <v>38.799999999999997</v>
      </c>
      <c r="E11" s="1">
        <v>38.700000000000003</v>
      </c>
      <c r="F11" s="1">
        <f t="shared" si="0"/>
        <v>38.799999999999997</v>
      </c>
      <c r="G11" s="3">
        <f t="shared" si="1"/>
        <v>0.26457513110646014</v>
      </c>
      <c r="H11" s="1">
        <f t="shared" si="4"/>
        <v>0.39999999999999858</v>
      </c>
      <c r="I11" s="4">
        <f t="shared" si="5"/>
        <v>0.48304589153964744</v>
      </c>
      <c r="J11" s="4">
        <f t="shared" si="6"/>
        <v>0.82807867121082301</v>
      </c>
      <c r="K11" s="1" t="str">
        <f t="shared" si="2"/>
        <v>Stable</v>
      </c>
      <c r="L11" s="1">
        <f t="shared" si="7"/>
        <v>8.8999999999999986</v>
      </c>
      <c r="M11" s="4">
        <f t="shared" si="8"/>
        <v>0.7958224257542218</v>
      </c>
      <c r="N11" s="4">
        <f t="shared" si="9"/>
        <v>11.183399351388264</v>
      </c>
      <c r="O11" s="1" t="str">
        <f t="shared" si="3"/>
        <v>Very likely Better</v>
      </c>
    </row>
    <row r="12" spans="1:15" x14ac:dyDescent="0.35">
      <c r="A12" s="1" t="s">
        <v>16</v>
      </c>
      <c r="B12" s="1" t="s">
        <v>6</v>
      </c>
      <c r="C12" s="1">
        <v>38.200000000000003</v>
      </c>
      <c r="D12" s="1">
        <v>38.799999999999997</v>
      </c>
      <c r="E12" s="1">
        <v>39.4</v>
      </c>
      <c r="F12" s="1">
        <f t="shared" si="0"/>
        <v>39.4</v>
      </c>
      <c r="G12" s="3">
        <f t="shared" si="1"/>
        <v>0.59999999999999787</v>
      </c>
      <c r="H12" s="1">
        <f t="shared" si="4"/>
        <v>0.60000000000000142</v>
      </c>
      <c r="I12" s="4">
        <f t="shared" si="5"/>
        <v>0.6557438524301985</v>
      </c>
      <c r="J12" s="4">
        <f t="shared" si="6"/>
        <v>0.91499142199563233</v>
      </c>
      <c r="K12" s="1" t="str">
        <f t="shared" si="2"/>
        <v>Stable</v>
      </c>
      <c r="L12" s="1">
        <f t="shared" si="7"/>
        <v>9.5</v>
      </c>
      <c r="M12" s="4">
        <f t="shared" si="8"/>
        <v>0.96090235369330357</v>
      </c>
      <c r="N12" s="4">
        <f t="shared" si="9"/>
        <v>9.8865404621874475</v>
      </c>
      <c r="O12" s="1" t="str">
        <f t="shared" si="3"/>
        <v>Very likely Better</v>
      </c>
    </row>
    <row r="13" spans="1:15" x14ac:dyDescent="0.35">
      <c r="A13" s="1" t="s">
        <v>17</v>
      </c>
      <c r="B13" s="1" t="s">
        <v>6</v>
      </c>
      <c r="C13" s="1">
        <v>38.700000000000003</v>
      </c>
      <c r="D13" s="1">
        <v>39.1</v>
      </c>
      <c r="E13" s="1">
        <v>39.799999999999997</v>
      </c>
      <c r="F13" s="1">
        <f t="shared" si="0"/>
        <v>39.799999999999997</v>
      </c>
      <c r="G13" s="3">
        <f t="shared" si="1"/>
        <v>0.55677643628299922</v>
      </c>
      <c r="H13" s="1">
        <f t="shared" si="4"/>
        <v>0.39999999999999858</v>
      </c>
      <c r="I13" s="4">
        <f t="shared" si="5"/>
        <v>0.81853527718724139</v>
      </c>
      <c r="J13" s="4">
        <f t="shared" si="6"/>
        <v>0.48867777742522128</v>
      </c>
      <c r="K13" s="1" t="str">
        <f t="shared" si="2"/>
        <v>Stable</v>
      </c>
      <c r="L13" s="1">
        <f t="shared" si="7"/>
        <v>9.8999999999999986</v>
      </c>
      <c r="M13" s="4">
        <f t="shared" si="8"/>
        <v>0.93452305125841062</v>
      </c>
      <c r="N13" s="4">
        <f t="shared" si="9"/>
        <v>10.593639168845382</v>
      </c>
      <c r="O13" s="1" t="str">
        <f t="shared" si="3"/>
        <v>Very likely Better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A8D8C-350D-4D06-866C-8D15FA2BE1F4}">
  <dimension ref="A1:L17"/>
  <sheetViews>
    <sheetView workbookViewId="0"/>
  </sheetViews>
  <sheetFormatPr defaultRowHeight="14.5" x14ac:dyDescent="0.35"/>
  <sheetData>
    <row r="1" spans="1:12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/>
      <c r="G1" s="2"/>
      <c r="H1" s="2"/>
      <c r="I1" s="2"/>
      <c r="J1" s="2"/>
      <c r="K1" s="2"/>
      <c r="L1" s="2"/>
    </row>
    <row r="2" spans="1:12" x14ac:dyDescent="0.35">
      <c r="A2" s="1" t="s">
        <v>22</v>
      </c>
      <c r="B2" s="1" t="s">
        <v>6</v>
      </c>
      <c r="C2" s="1">
        <v>37.35</v>
      </c>
      <c r="D2" s="1">
        <v>36.54</v>
      </c>
      <c r="E2" s="1">
        <v>35.9</v>
      </c>
      <c r="F2" s="4"/>
      <c r="G2" s="3"/>
      <c r="H2" s="1"/>
      <c r="I2" s="1"/>
      <c r="J2" s="1"/>
      <c r="K2" s="1"/>
      <c r="L2" s="1"/>
    </row>
    <row r="3" spans="1:12" x14ac:dyDescent="0.35">
      <c r="A3" s="1" t="s">
        <v>23</v>
      </c>
      <c r="B3" s="1" t="s">
        <v>6</v>
      </c>
      <c r="C3" s="1">
        <v>36.119999999999997</v>
      </c>
      <c r="D3" s="1">
        <v>36.49</v>
      </c>
      <c r="E3" s="1">
        <v>37.200000000000003</v>
      </c>
      <c r="F3" s="4"/>
      <c r="G3" s="3"/>
      <c r="H3" s="1"/>
      <c r="I3" s="1"/>
      <c r="J3" s="1"/>
      <c r="K3" s="1"/>
      <c r="L3" s="1"/>
    </row>
    <row r="4" spans="1:12" x14ac:dyDescent="0.35">
      <c r="A4" s="1" t="s">
        <v>24</v>
      </c>
      <c r="B4" s="1" t="s">
        <v>6</v>
      </c>
      <c r="C4" s="1">
        <v>34.56</v>
      </c>
      <c r="D4" s="1">
        <v>35.409999999999997</v>
      </c>
      <c r="E4" s="1">
        <v>35.25</v>
      </c>
      <c r="F4" s="4"/>
      <c r="G4" s="3"/>
      <c r="H4" s="1"/>
      <c r="I4" s="1"/>
      <c r="J4" s="1"/>
      <c r="K4" s="1"/>
      <c r="L4" s="1"/>
    </row>
    <row r="5" spans="1:12" x14ac:dyDescent="0.35">
      <c r="A5" s="1" t="s">
        <v>25</v>
      </c>
      <c r="B5" s="1" t="s">
        <v>6</v>
      </c>
      <c r="C5" s="1">
        <v>36.4</v>
      </c>
      <c r="D5" s="1">
        <v>35.6</v>
      </c>
      <c r="E5" s="1">
        <v>36.5</v>
      </c>
      <c r="F5" s="4"/>
      <c r="G5" s="3"/>
      <c r="H5" s="1"/>
      <c r="I5" s="1"/>
      <c r="J5" s="1"/>
      <c r="K5" s="1"/>
      <c r="L5" s="1"/>
    </row>
    <row r="6" spans="1:12" x14ac:dyDescent="0.35">
      <c r="A6" s="1" t="s">
        <v>26</v>
      </c>
      <c r="B6" s="1" t="s">
        <v>6</v>
      </c>
      <c r="C6" s="1">
        <v>36.44</v>
      </c>
      <c r="D6" s="1">
        <v>34.950000000000003</v>
      </c>
      <c r="E6" s="1">
        <v>34.89</v>
      </c>
      <c r="F6" s="4"/>
      <c r="G6" s="3"/>
      <c r="H6" s="4"/>
      <c r="I6" s="4"/>
      <c r="J6" s="4"/>
      <c r="K6" s="4"/>
      <c r="L6" s="1"/>
    </row>
    <row r="7" spans="1:12" x14ac:dyDescent="0.35">
      <c r="A7" s="1" t="s">
        <v>27</v>
      </c>
      <c r="B7" s="1" t="s">
        <v>6</v>
      </c>
      <c r="C7" s="1">
        <v>36.03</v>
      </c>
      <c r="D7" s="1">
        <v>37.04</v>
      </c>
      <c r="E7" s="1">
        <v>36.72</v>
      </c>
      <c r="F7" s="4"/>
      <c r="G7" s="3"/>
      <c r="H7" s="4"/>
      <c r="I7" s="4"/>
      <c r="J7" s="4"/>
      <c r="K7" s="4"/>
      <c r="L7" s="1"/>
    </row>
    <row r="8" spans="1:12" x14ac:dyDescent="0.35">
      <c r="A8" s="1" t="s">
        <v>28</v>
      </c>
      <c r="B8" s="1" t="s">
        <v>6</v>
      </c>
      <c r="C8" s="1">
        <v>37.42</v>
      </c>
      <c r="D8" s="1">
        <v>36.020000000000003</v>
      </c>
      <c r="E8" s="1">
        <v>35.700000000000003</v>
      </c>
      <c r="F8" s="4"/>
      <c r="G8" s="3"/>
      <c r="H8" s="4"/>
      <c r="I8" s="4"/>
      <c r="J8" s="4"/>
      <c r="K8" s="4"/>
      <c r="L8" s="1"/>
    </row>
    <row r="9" spans="1:12" x14ac:dyDescent="0.35">
      <c r="A9" s="1" t="s">
        <v>29</v>
      </c>
      <c r="B9" s="1" t="s">
        <v>6</v>
      </c>
      <c r="C9" s="1">
        <v>38.94</v>
      </c>
      <c r="D9" s="1">
        <v>38.68</v>
      </c>
      <c r="E9" s="1">
        <v>37.69</v>
      </c>
      <c r="F9" s="4"/>
      <c r="G9" s="3"/>
      <c r="H9" s="4"/>
      <c r="I9" s="4"/>
      <c r="J9" s="4"/>
      <c r="K9" s="4"/>
      <c r="L9" s="1"/>
    </row>
    <row r="10" spans="1:12" x14ac:dyDescent="0.35">
      <c r="A10" s="1" t="s">
        <v>30</v>
      </c>
      <c r="B10" s="1" t="s">
        <v>6</v>
      </c>
      <c r="C10" s="1">
        <v>36.28</v>
      </c>
      <c r="D10" s="1">
        <v>36.33</v>
      </c>
      <c r="E10" s="1">
        <v>37.53</v>
      </c>
      <c r="F10" s="4"/>
      <c r="G10" s="3"/>
      <c r="H10" s="4"/>
      <c r="I10" s="4"/>
      <c r="J10" s="4"/>
      <c r="K10" s="4"/>
      <c r="L10" s="1"/>
    </row>
    <row r="11" spans="1:12" x14ac:dyDescent="0.35">
      <c r="A11" s="1" t="s">
        <v>31</v>
      </c>
      <c r="B11" s="1" t="s">
        <v>6</v>
      </c>
      <c r="C11" s="1">
        <v>35.9</v>
      </c>
      <c r="D11" s="1">
        <v>36.9</v>
      </c>
      <c r="E11" s="1">
        <v>36.36</v>
      </c>
      <c r="F11" s="4"/>
      <c r="G11" s="3"/>
      <c r="H11" s="4"/>
      <c r="I11" s="4"/>
      <c r="J11" s="4"/>
      <c r="K11" s="4"/>
      <c r="L11" s="1"/>
    </row>
    <row r="12" spans="1:12" x14ac:dyDescent="0.35">
      <c r="A12" s="1" t="s">
        <v>32</v>
      </c>
      <c r="B12" s="1" t="s">
        <v>6</v>
      </c>
      <c r="C12" s="1">
        <v>37.369999999999997</v>
      </c>
      <c r="D12" s="1">
        <v>38.299999999999997</v>
      </c>
      <c r="E12" s="1">
        <v>38.049999999999997</v>
      </c>
      <c r="F12" s="4"/>
      <c r="G12" s="3"/>
      <c r="H12" s="4"/>
      <c r="I12" s="4"/>
      <c r="J12" s="4"/>
      <c r="K12" s="4"/>
      <c r="L12" s="1"/>
    </row>
    <row r="13" spans="1:12" x14ac:dyDescent="0.35">
      <c r="A13" s="1" t="s">
        <v>33</v>
      </c>
      <c r="B13" s="1" t="s">
        <v>6</v>
      </c>
      <c r="C13" s="1">
        <v>36.799999999999997</v>
      </c>
      <c r="D13" s="1">
        <v>37.1</v>
      </c>
      <c r="E13" s="1">
        <v>35.909999999999997</v>
      </c>
      <c r="F13" s="4"/>
      <c r="G13" s="3"/>
      <c r="H13" s="4"/>
      <c r="I13" s="4"/>
      <c r="J13" s="4"/>
      <c r="K13" s="4"/>
      <c r="L13" s="1"/>
    </row>
    <row r="14" spans="1:12" x14ac:dyDescent="0.35">
      <c r="A14" s="1" t="s">
        <v>34</v>
      </c>
      <c r="B14" s="1" t="s">
        <v>6</v>
      </c>
      <c r="C14" s="1">
        <v>37.69</v>
      </c>
      <c r="D14" s="1">
        <v>37.92</v>
      </c>
      <c r="E14" s="1">
        <v>37.29</v>
      </c>
      <c r="F14" s="4"/>
      <c r="G14" s="3"/>
      <c r="H14" s="4"/>
      <c r="I14" s="4"/>
      <c r="J14" s="4"/>
      <c r="K14" s="4"/>
      <c r="L14" s="1"/>
    </row>
    <row r="15" spans="1:12" x14ac:dyDescent="0.35">
      <c r="A15" s="1" t="s">
        <v>35</v>
      </c>
      <c r="B15" s="1" t="s">
        <v>6</v>
      </c>
      <c r="C15" s="1">
        <v>36.85</v>
      </c>
      <c r="D15" s="1">
        <v>37.24</v>
      </c>
      <c r="E15" s="1">
        <v>36.409999999999997</v>
      </c>
      <c r="F15" s="4"/>
      <c r="G15" s="3"/>
      <c r="H15" s="4"/>
      <c r="I15" s="4"/>
      <c r="J15" s="4"/>
      <c r="K15" s="4"/>
      <c r="L15" s="1"/>
    </row>
    <row r="16" spans="1:12" x14ac:dyDescent="0.35">
      <c r="A16" s="1" t="s">
        <v>36</v>
      </c>
      <c r="B16" s="1" t="s">
        <v>6</v>
      </c>
      <c r="C16" s="1">
        <v>38.200000000000003</v>
      </c>
      <c r="D16" s="1">
        <v>37.549999999999997</v>
      </c>
      <c r="E16" s="1">
        <v>37.369999999999997</v>
      </c>
      <c r="F16" s="4"/>
      <c r="G16" s="3"/>
      <c r="H16" s="4"/>
      <c r="I16" s="4"/>
      <c r="J16" s="4"/>
      <c r="K16" s="4"/>
      <c r="L16" s="1"/>
    </row>
    <row r="17" spans="1:12" x14ac:dyDescent="0.35">
      <c r="A17" s="1" t="s">
        <v>37</v>
      </c>
      <c r="B17" s="1" t="s">
        <v>6</v>
      </c>
      <c r="C17" s="1">
        <v>35.909999999999997</v>
      </c>
      <c r="D17" s="1">
        <v>36.61</v>
      </c>
      <c r="E17" s="1">
        <v>35.799999999999997</v>
      </c>
      <c r="F17" s="4"/>
      <c r="G17" s="3"/>
      <c r="H17" s="4"/>
      <c r="I17" s="4"/>
      <c r="J17" s="4"/>
      <c r="K17" s="4"/>
      <c r="L17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C7442-D715-46E7-B3AD-379897EE25BB}">
  <dimension ref="A1:L17"/>
  <sheetViews>
    <sheetView workbookViewId="0"/>
  </sheetViews>
  <sheetFormatPr defaultRowHeight="14.5" x14ac:dyDescent="0.35"/>
  <cols>
    <col min="1" max="1" width="10.08984375" bestFit="1" customWidth="1"/>
    <col min="2" max="2" width="8.90625" customWidth="1"/>
    <col min="8" max="8" width="20.81640625" bestFit="1" customWidth="1"/>
    <col min="9" max="9" width="30.54296875" bestFit="1" customWidth="1"/>
    <col min="10" max="10" width="13.90625" bestFit="1" customWidth="1"/>
    <col min="11" max="11" width="17.453125" bestFit="1" customWidth="1"/>
    <col min="12" max="12" width="16.7265625" bestFit="1" customWidth="1"/>
  </cols>
  <sheetData>
    <row r="1" spans="1:12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38</v>
      </c>
      <c r="G1" s="2" t="s">
        <v>19</v>
      </c>
      <c r="H1" s="2" t="s">
        <v>52</v>
      </c>
      <c r="I1" s="2" t="s">
        <v>53</v>
      </c>
      <c r="J1" s="2" t="s">
        <v>54</v>
      </c>
      <c r="K1" s="2" t="s">
        <v>55</v>
      </c>
      <c r="L1" s="2" t="s">
        <v>39</v>
      </c>
    </row>
    <row r="2" spans="1:12" x14ac:dyDescent="0.35">
      <c r="A2" s="1" t="s">
        <v>22</v>
      </c>
      <c r="B2" s="1" t="s">
        <v>6</v>
      </c>
      <c r="C2" s="1">
        <v>37.35</v>
      </c>
      <c r="D2" s="1">
        <v>36.54</v>
      </c>
      <c r="E2" s="1">
        <v>35.9</v>
      </c>
      <c r="F2" s="4">
        <f>AVERAGE(C2:E2)</f>
        <v>36.596666666666664</v>
      </c>
      <c r="G2" s="3">
        <f>_xlfn.STDEV.S(C2:E2)</f>
        <v>0.72665902136651095</v>
      </c>
      <c r="H2" s="1"/>
      <c r="I2" s="1"/>
      <c r="J2" s="1"/>
      <c r="K2" s="1"/>
      <c r="L2" s="1" t="str">
        <f>IF(K2="","Insufficient history",IF(K2&lt;=-2,"Meaningful Drop",IF(K2&lt;=-1,"Likely Drop",IF(K2&gt;=2,"Meaningful Increase",IF(K2&gt;=1,"Likely Increase","Normal")))))</f>
        <v>Insufficient history</v>
      </c>
    </row>
    <row r="3" spans="1:12" x14ac:dyDescent="0.35">
      <c r="A3" s="1" t="s">
        <v>23</v>
      </c>
      <c r="B3" s="1" t="s">
        <v>6</v>
      </c>
      <c r="C3" s="1">
        <v>36.119999999999997</v>
      </c>
      <c r="D3" s="1">
        <v>36.49</v>
      </c>
      <c r="E3" s="1">
        <v>37.200000000000003</v>
      </c>
      <c r="F3" s="4">
        <f t="shared" ref="F3:F17" si="0">AVERAGE(C3:E3)</f>
        <v>36.603333333333332</v>
      </c>
      <c r="G3" s="3">
        <f t="shared" ref="G3:G17" si="1">_xlfn.STDEV.S(C3:E3)</f>
        <v>0.5488472768752124</v>
      </c>
      <c r="H3" s="1"/>
      <c r="I3" s="1"/>
      <c r="J3" s="1"/>
      <c r="K3" s="1"/>
      <c r="L3" s="1" t="str">
        <f t="shared" ref="L3:L17" si="2">IF(K3="","Insufficient history",IF(K3&lt;=-2,"Meaningful Drop",IF(K3&lt;=-1,"Likely Drop",IF(K3&gt;=2,"Meaningful Increase",IF(K3&gt;=1,"Likely Increase","Normal")))))</f>
        <v>Insufficient history</v>
      </c>
    </row>
    <row r="4" spans="1:12" x14ac:dyDescent="0.35">
      <c r="A4" s="1" t="s">
        <v>24</v>
      </c>
      <c r="B4" s="1" t="s">
        <v>6</v>
      </c>
      <c r="C4" s="1">
        <v>34.56</v>
      </c>
      <c r="D4" s="1">
        <v>35.409999999999997</v>
      </c>
      <c r="E4" s="1">
        <v>35.25</v>
      </c>
      <c r="F4" s="4">
        <f t="shared" si="0"/>
        <v>35.073333333333331</v>
      </c>
      <c r="G4" s="3">
        <f t="shared" si="1"/>
        <v>0.45170049073842172</v>
      </c>
      <c r="H4" s="1"/>
      <c r="I4" s="1"/>
      <c r="J4" s="1"/>
      <c r="K4" s="1"/>
      <c r="L4" s="1" t="str">
        <f t="shared" si="2"/>
        <v>Insufficient history</v>
      </c>
    </row>
    <row r="5" spans="1:12" x14ac:dyDescent="0.35">
      <c r="A5" s="1" t="s">
        <v>25</v>
      </c>
      <c r="B5" s="1" t="s">
        <v>6</v>
      </c>
      <c r="C5" s="1">
        <v>36.4</v>
      </c>
      <c r="D5" s="1">
        <v>35.6</v>
      </c>
      <c r="E5" s="1">
        <v>36.5</v>
      </c>
      <c r="F5" s="4">
        <f t="shared" si="0"/>
        <v>36.166666666666664</v>
      </c>
      <c r="G5" s="3">
        <f t="shared" si="1"/>
        <v>0.49328828623162357</v>
      </c>
      <c r="H5" s="1"/>
      <c r="I5" s="1"/>
      <c r="J5" s="1"/>
      <c r="K5" s="1"/>
      <c r="L5" s="1" t="str">
        <f t="shared" si="2"/>
        <v>Insufficient history</v>
      </c>
    </row>
    <row r="6" spans="1:12" x14ac:dyDescent="0.35">
      <c r="A6" s="1" t="s">
        <v>26</v>
      </c>
      <c r="B6" s="1" t="s">
        <v>6</v>
      </c>
      <c r="C6" s="1">
        <v>36.44</v>
      </c>
      <c r="D6" s="1">
        <v>34.950000000000003</v>
      </c>
      <c r="E6" s="1">
        <v>34.89</v>
      </c>
      <c r="F6" s="4">
        <f t="shared" si="0"/>
        <v>35.426666666666669</v>
      </c>
      <c r="G6" s="3">
        <f t="shared" si="1"/>
        <v>0.87808503764346724</v>
      </c>
      <c r="H6" s="4">
        <f>AVERAGE(F2:F5)</f>
        <v>36.109999999999992</v>
      </c>
      <c r="I6" s="4">
        <f>_xlfn.STDEV.S(F2:F5)</f>
        <v>0.7206735532613715</v>
      </c>
      <c r="J6" s="4">
        <f>F6-H6</f>
        <v>-0.68333333333332291</v>
      </c>
      <c r="K6" s="4">
        <f>J6/I6</f>
        <v>-0.94818705395935887</v>
      </c>
      <c r="L6" s="1" t="str">
        <f t="shared" si="2"/>
        <v>Normal</v>
      </c>
    </row>
    <row r="7" spans="1:12" x14ac:dyDescent="0.35">
      <c r="A7" s="1" t="s">
        <v>27</v>
      </c>
      <c r="B7" s="1" t="s">
        <v>6</v>
      </c>
      <c r="C7" s="1">
        <v>36.03</v>
      </c>
      <c r="D7" s="1">
        <v>37.04</v>
      </c>
      <c r="E7" s="1">
        <v>36.72</v>
      </c>
      <c r="F7" s="4">
        <f t="shared" si="0"/>
        <v>36.596666666666664</v>
      </c>
      <c r="G7" s="3">
        <f t="shared" si="1"/>
        <v>0.51617180602327772</v>
      </c>
      <c r="H7" s="4">
        <f t="shared" ref="H7:H17" si="3">AVERAGE(F3:F6)</f>
        <v>35.817500000000003</v>
      </c>
      <c r="I7" s="4">
        <f t="shared" ref="I7:I17" si="4">_xlfn.STDEV.S(F3:F6)</f>
        <v>0.69425886409203996</v>
      </c>
      <c r="J7" s="4">
        <f t="shared" ref="J7:J17" si="5">F7-H7</f>
        <v>0.77916666666666146</v>
      </c>
      <c r="K7" s="4">
        <f t="shared" ref="K7:K17" si="6">J7/I7</f>
        <v>1.122299918612728</v>
      </c>
      <c r="L7" s="1" t="str">
        <f t="shared" si="2"/>
        <v>Likely Increase</v>
      </c>
    </row>
    <row r="8" spans="1:12" x14ac:dyDescent="0.35">
      <c r="A8" s="1" t="s">
        <v>28</v>
      </c>
      <c r="B8" s="1" t="s">
        <v>6</v>
      </c>
      <c r="C8" s="1">
        <v>37.42</v>
      </c>
      <c r="D8" s="1">
        <v>36.020000000000003</v>
      </c>
      <c r="E8" s="1">
        <v>35.700000000000003</v>
      </c>
      <c r="F8" s="4">
        <f t="shared" si="0"/>
        <v>36.380000000000003</v>
      </c>
      <c r="G8" s="3">
        <f t="shared" si="1"/>
        <v>0.91476773008234102</v>
      </c>
      <c r="H8" s="4">
        <f t="shared" si="3"/>
        <v>35.81583333333333</v>
      </c>
      <c r="I8" s="4">
        <f t="shared" si="4"/>
        <v>0.69174698328860651</v>
      </c>
      <c r="J8" s="4">
        <f t="shared" si="5"/>
        <v>0.56416666666667226</v>
      </c>
      <c r="K8" s="4">
        <f t="shared" si="6"/>
        <v>0.81556794651216291</v>
      </c>
      <c r="L8" s="1" t="str">
        <f t="shared" si="2"/>
        <v>Normal</v>
      </c>
    </row>
    <row r="9" spans="1:12" x14ac:dyDescent="0.35">
      <c r="A9" s="1" t="s">
        <v>29</v>
      </c>
      <c r="B9" s="1" t="s">
        <v>6</v>
      </c>
      <c r="C9" s="1">
        <v>38.94</v>
      </c>
      <c r="D9" s="1">
        <v>38.68</v>
      </c>
      <c r="E9" s="1">
        <v>37.69</v>
      </c>
      <c r="F9" s="4">
        <f t="shared" si="0"/>
        <v>38.436666666666667</v>
      </c>
      <c r="G9" s="3">
        <f t="shared" si="1"/>
        <v>0.65957056736435249</v>
      </c>
      <c r="H9" s="4">
        <f t="shared" si="3"/>
        <v>36.142499999999998</v>
      </c>
      <c r="I9" s="4">
        <f t="shared" si="4"/>
        <v>0.5084863157778502</v>
      </c>
      <c r="J9" s="4">
        <f t="shared" si="5"/>
        <v>2.2941666666666691</v>
      </c>
      <c r="K9" s="4">
        <f t="shared" si="6"/>
        <v>4.5117569450363639</v>
      </c>
      <c r="L9" s="1" t="str">
        <f t="shared" si="2"/>
        <v>Meaningful Increase</v>
      </c>
    </row>
    <row r="10" spans="1:12" x14ac:dyDescent="0.35">
      <c r="A10" s="1" t="s">
        <v>30</v>
      </c>
      <c r="B10" s="1" t="s">
        <v>6</v>
      </c>
      <c r="C10" s="1">
        <v>36.28</v>
      </c>
      <c r="D10" s="1">
        <v>36.33</v>
      </c>
      <c r="E10" s="1">
        <v>37.53</v>
      </c>
      <c r="F10" s="4">
        <f t="shared" si="0"/>
        <v>36.713333333333331</v>
      </c>
      <c r="G10" s="3">
        <f t="shared" si="1"/>
        <v>0.70769579151873896</v>
      </c>
      <c r="H10" s="4">
        <f t="shared" si="3"/>
        <v>36.71</v>
      </c>
      <c r="I10" s="4">
        <f t="shared" si="4"/>
        <v>1.2583145693965216</v>
      </c>
      <c r="J10" s="4">
        <f t="shared" si="5"/>
        <v>3.3333333333303017E-3</v>
      </c>
      <c r="K10" s="4">
        <f t="shared" si="6"/>
        <v>2.6490461243955424E-3</v>
      </c>
      <c r="L10" s="1" t="str">
        <f t="shared" si="2"/>
        <v>Normal</v>
      </c>
    </row>
    <row r="11" spans="1:12" x14ac:dyDescent="0.35">
      <c r="A11" s="1" t="s">
        <v>31</v>
      </c>
      <c r="B11" s="1" t="s">
        <v>6</v>
      </c>
      <c r="C11" s="1">
        <v>35.9</v>
      </c>
      <c r="D11" s="1">
        <v>36.9</v>
      </c>
      <c r="E11" s="1">
        <v>36.36</v>
      </c>
      <c r="F11" s="4">
        <f t="shared" si="0"/>
        <v>36.386666666666663</v>
      </c>
      <c r="G11" s="3">
        <f t="shared" si="1"/>
        <v>0.50053304919189234</v>
      </c>
      <c r="H11" s="4">
        <f t="shared" si="3"/>
        <v>37.031666666666666</v>
      </c>
      <c r="I11" s="4">
        <f t="shared" si="4"/>
        <v>0.94679380992828599</v>
      </c>
      <c r="J11" s="4">
        <f t="shared" si="5"/>
        <v>-0.64500000000000313</v>
      </c>
      <c r="K11" s="4">
        <f t="shared" si="6"/>
        <v>-0.68124653249355105</v>
      </c>
      <c r="L11" s="1" t="str">
        <f t="shared" si="2"/>
        <v>Normal</v>
      </c>
    </row>
    <row r="12" spans="1:12" x14ac:dyDescent="0.35">
      <c r="A12" s="1" t="s">
        <v>32</v>
      </c>
      <c r="B12" s="1" t="s">
        <v>6</v>
      </c>
      <c r="C12" s="1">
        <v>37.369999999999997</v>
      </c>
      <c r="D12" s="1">
        <v>38.299999999999997</v>
      </c>
      <c r="E12" s="1">
        <v>38.049999999999997</v>
      </c>
      <c r="F12" s="4">
        <f t="shared" si="0"/>
        <v>37.906666666666659</v>
      </c>
      <c r="G12" s="3">
        <f t="shared" si="1"/>
        <v>0.48128300752606379</v>
      </c>
      <c r="H12" s="4">
        <f t="shared" si="3"/>
        <v>36.979166666666664</v>
      </c>
      <c r="I12" s="4">
        <f t="shared" si="4"/>
        <v>0.98404446978707216</v>
      </c>
      <c r="J12" s="4">
        <f t="shared" si="5"/>
        <v>0.92749999999999488</v>
      </c>
      <c r="K12" s="4">
        <f t="shared" si="6"/>
        <v>0.94253870478098167</v>
      </c>
      <c r="L12" s="1" t="str">
        <f t="shared" si="2"/>
        <v>Normal</v>
      </c>
    </row>
    <row r="13" spans="1:12" x14ac:dyDescent="0.35">
      <c r="A13" s="1" t="s">
        <v>33</v>
      </c>
      <c r="B13" s="1" t="s">
        <v>6</v>
      </c>
      <c r="C13" s="1">
        <v>36.799999999999997</v>
      </c>
      <c r="D13" s="1">
        <v>37.1</v>
      </c>
      <c r="E13" s="1">
        <v>35.909999999999997</v>
      </c>
      <c r="F13" s="4">
        <f t="shared" si="0"/>
        <v>36.603333333333332</v>
      </c>
      <c r="G13" s="3">
        <f t="shared" si="1"/>
        <v>0.61889686809139355</v>
      </c>
      <c r="H13" s="4">
        <f t="shared" si="3"/>
        <v>37.360833333333332</v>
      </c>
      <c r="I13" s="4">
        <f t="shared" si="4"/>
        <v>0.97015605846573916</v>
      </c>
      <c r="J13" s="4">
        <f t="shared" si="5"/>
        <v>-0.75750000000000028</v>
      </c>
      <c r="K13" s="4">
        <f t="shared" si="6"/>
        <v>-0.78080221567440866</v>
      </c>
      <c r="L13" s="1" t="str">
        <f t="shared" si="2"/>
        <v>Normal</v>
      </c>
    </row>
    <row r="14" spans="1:12" x14ac:dyDescent="0.35">
      <c r="A14" s="1" t="s">
        <v>34</v>
      </c>
      <c r="B14" s="1" t="s">
        <v>6</v>
      </c>
      <c r="C14" s="1">
        <v>37.69</v>
      </c>
      <c r="D14" s="1">
        <v>37.92</v>
      </c>
      <c r="E14" s="1">
        <v>37.29</v>
      </c>
      <c r="F14" s="4">
        <f t="shared" si="0"/>
        <v>37.633333333333333</v>
      </c>
      <c r="G14" s="3">
        <f t="shared" si="1"/>
        <v>0.31879983270593792</v>
      </c>
      <c r="H14" s="4">
        <f t="shared" si="3"/>
        <v>36.902499999999996</v>
      </c>
      <c r="I14" s="4">
        <f t="shared" si="4"/>
        <v>0.6830615990876262</v>
      </c>
      <c r="J14" s="4">
        <f t="shared" si="5"/>
        <v>0.73083333333333655</v>
      </c>
      <c r="K14" s="4">
        <f t="shared" si="6"/>
        <v>1.0699376663971736</v>
      </c>
      <c r="L14" s="1" t="str">
        <f t="shared" si="2"/>
        <v>Likely Increase</v>
      </c>
    </row>
    <row r="15" spans="1:12" x14ac:dyDescent="0.35">
      <c r="A15" s="1" t="s">
        <v>35</v>
      </c>
      <c r="B15" s="1" t="s">
        <v>6</v>
      </c>
      <c r="C15" s="1">
        <v>36.85</v>
      </c>
      <c r="D15" s="1">
        <v>37.24</v>
      </c>
      <c r="E15" s="1">
        <v>36.409999999999997</v>
      </c>
      <c r="F15" s="4">
        <f t="shared" si="0"/>
        <v>36.833333333333336</v>
      </c>
      <c r="G15" s="3">
        <f t="shared" si="1"/>
        <v>0.41525092815469494</v>
      </c>
      <c r="H15" s="4">
        <f t="shared" si="3"/>
        <v>37.132499999999993</v>
      </c>
      <c r="I15" s="4">
        <f t="shared" si="4"/>
        <v>0.74976724783490256</v>
      </c>
      <c r="J15" s="4">
        <f t="shared" si="5"/>
        <v>-0.29916666666665748</v>
      </c>
      <c r="K15" s="4">
        <f t="shared" si="6"/>
        <v>-0.39901271698725022</v>
      </c>
      <c r="L15" s="1" t="str">
        <f t="shared" si="2"/>
        <v>Normal</v>
      </c>
    </row>
    <row r="16" spans="1:12" x14ac:dyDescent="0.35">
      <c r="A16" s="1" t="s">
        <v>36</v>
      </c>
      <c r="B16" s="1" t="s">
        <v>6</v>
      </c>
      <c r="C16" s="1">
        <v>38.200000000000003</v>
      </c>
      <c r="D16" s="1">
        <v>37.549999999999997</v>
      </c>
      <c r="E16" s="1">
        <v>37.369999999999997</v>
      </c>
      <c r="F16" s="4">
        <f t="shared" si="0"/>
        <v>37.706666666666671</v>
      </c>
      <c r="G16" s="3">
        <f t="shared" si="1"/>
        <v>0.4366157731156034</v>
      </c>
      <c r="H16" s="4">
        <f t="shared" si="3"/>
        <v>37.244166666666665</v>
      </c>
      <c r="I16" s="4">
        <f t="shared" si="4"/>
        <v>0.62444864569563097</v>
      </c>
      <c r="J16" s="4">
        <f t="shared" si="5"/>
        <v>0.46250000000000568</v>
      </c>
      <c r="K16" s="4">
        <f t="shared" si="6"/>
        <v>0.7406533798864825</v>
      </c>
      <c r="L16" s="1" t="str">
        <f t="shared" si="2"/>
        <v>Normal</v>
      </c>
    </row>
    <row r="17" spans="1:12" x14ac:dyDescent="0.35">
      <c r="A17" s="1" t="s">
        <v>37</v>
      </c>
      <c r="B17" s="1" t="s">
        <v>6</v>
      </c>
      <c r="C17" s="1">
        <v>35.909999999999997</v>
      </c>
      <c r="D17" s="1">
        <v>36.61</v>
      </c>
      <c r="E17" s="1">
        <v>35.799999999999997</v>
      </c>
      <c r="F17" s="4">
        <f t="shared" si="0"/>
        <v>36.106666666666662</v>
      </c>
      <c r="G17" s="3">
        <f t="shared" si="1"/>
        <v>0.43935558871298608</v>
      </c>
      <c r="H17" s="4">
        <f t="shared" si="3"/>
        <v>37.194166666666668</v>
      </c>
      <c r="I17" s="4">
        <f t="shared" si="4"/>
        <v>0.55821391757800076</v>
      </c>
      <c r="J17" s="4">
        <f t="shared" si="5"/>
        <v>-1.0875000000000057</v>
      </c>
      <c r="K17" s="4">
        <f t="shared" si="6"/>
        <v>-1.9481778682955291</v>
      </c>
      <c r="L17" s="1" t="str">
        <f t="shared" si="2"/>
        <v>Likely Drop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5751F-DE2A-4513-B26D-DE276110ECAE}">
  <dimension ref="B1:P38"/>
  <sheetViews>
    <sheetView workbookViewId="0"/>
  </sheetViews>
  <sheetFormatPr defaultColWidth="10.90625" defaultRowHeight="14.5" x14ac:dyDescent="0.35"/>
  <sheetData>
    <row r="1" spans="2:16" x14ac:dyDescent="0.35">
      <c r="D1" s="10"/>
      <c r="F1" s="10"/>
      <c r="G1" s="10"/>
      <c r="H1" s="10"/>
      <c r="I1" s="10"/>
    </row>
    <row r="2" spans="2:16" x14ac:dyDescent="0.35">
      <c r="E2" s="10"/>
    </row>
    <row r="3" spans="2:16" x14ac:dyDescent="0.35">
      <c r="D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5" spans="2:16" ht="16" x14ac:dyDescent="0.4">
      <c r="B5" s="32" t="s">
        <v>56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11"/>
      <c r="N5" s="13"/>
    </row>
    <row r="6" spans="2:16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2:16" ht="16" x14ac:dyDescent="0.4">
      <c r="B7" s="14" t="s">
        <v>57</v>
      </c>
      <c r="C7" s="14" t="s">
        <v>58</v>
      </c>
      <c r="D7" s="14" t="s">
        <v>59</v>
      </c>
      <c r="E7" s="14" t="s">
        <v>60</v>
      </c>
      <c r="F7" s="15" t="s">
        <v>61</v>
      </c>
      <c r="G7" s="14" t="s">
        <v>62</v>
      </c>
      <c r="H7" s="14" t="s">
        <v>63</v>
      </c>
      <c r="I7" s="14" t="s">
        <v>64</v>
      </c>
      <c r="J7" s="16" t="s">
        <v>65</v>
      </c>
      <c r="K7" s="14" t="s">
        <v>66</v>
      </c>
      <c r="L7" s="14" t="s">
        <v>67</v>
      </c>
      <c r="M7" s="17" t="s">
        <v>68</v>
      </c>
      <c r="N7" s="17" t="s">
        <v>69</v>
      </c>
    </row>
    <row r="8" spans="2:16" x14ac:dyDescent="0.35">
      <c r="B8" s="1">
        <v>1</v>
      </c>
      <c r="C8" s="1">
        <v>47.7</v>
      </c>
      <c r="D8" s="1">
        <v>1.6</v>
      </c>
      <c r="E8" s="1">
        <v>5</v>
      </c>
      <c r="F8" s="18">
        <v>4.5</v>
      </c>
      <c r="G8" s="3"/>
      <c r="H8" s="3"/>
      <c r="I8" s="3"/>
      <c r="J8" s="19"/>
      <c r="K8" s="3"/>
      <c r="L8" s="1"/>
      <c r="M8" s="20"/>
      <c r="N8" s="21"/>
    </row>
    <row r="9" spans="2:16" x14ac:dyDescent="0.35">
      <c r="B9" s="1">
        <v>2</v>
      </c>
      <c r="C9" s="1">
        <v>36</v>
      </c>
      <c r="D9" s="1">
        <v>1.63</v>
      </c>
      <c r="E9" s="1">
        <v>4.9000000000000004</v>
      </c>
      <c r="F9" s="18">
        <v>4.46</v>
      </c>
      <c r="G9" s="3"/>
      <c r="H9" s="3"/>
      <c r="I9" s="3"/>
      <c r="J9" s="19"/>
      <c r="K9" s="3"/>
      <c r="L9" s="1"/>
      <c r="M9" s="20"/>
      <c r="N9" s="21"/>
    </row>
    <row r="10" spans="2:16" x14ac:dyDescent="0.35">
      <c r="B10" s="1">
        <v>3</v>
      </c>
      <c r="C10" s="1">
        <v>42.8</v>
      </c>
      <c r="D10" s="1">
        <v>1.72</v>
      </c>
      <c r="E10" s="1">
        <v>6.4</v>
      </c>
      <c r="F10" s="18">
        <v>4.1900000000000004</v>
      </c>
      <c r="G10" s="3"/>
      <c r="H10" s="3"/>
      <c r="I10" s="3"/>
      <c r="J10" s="19"/>
      <c r="K10" s="3"/>
      <c r="L10" s="1"/>
      <c r="M10" s="20"/>
      <c r="N10" s="21"/>
    </row>
    <row r="11" spans="2:16" x14ac:dyDescent="0.35">
      <c r="B11" s="1">
        <v>4</v>
      </c>
      <c r="C11" s="1">
        <v>52.2</v>
      </c>
      <c r="D11" s="1">
        <v>2.5</v>
      </c>
      <c r="E11" s="1">
        <v>4.9000000000000004</v>
      </c>
      <c r="F11" s="18">
        <v>4.34</v>
      </c>
      <c r="G11" s="3"/>
      <c r="H11" s="3"/>
      <c r="I11" s="3"/>
      <c r="J11" s="19"/>
      <c r="K11" s="3"/>
      <c r="L11" s="1"/>
      <c r="M11" s="20"/>
      <c r="N11" s="21"/>
    </row>
    <row r="12" spans="2:16" x14ac:dyDescent="0.35">
      <c r="B12" s="1">
        <v>5</v>
      </c>
      <c r="C12" s="1">
        <v>37</v>
      </c>
      <c r="D12" s="1">
        <v>2.02</v>
      </c>
      <c r="E12" s="1">
        <v>4.5999999999999996</v>
      </c>
      <c r="F12" s="18">
        <v>4.25</v>
      </c>
      <c r="G12" s="3"/>
      <c r="H12" s="3"/>
      <c r="I12" s="3"/>
      <c r="J12" s="19"/>
      <c r="K12" s="3"/>
      <c r="L12" s="1"/>
      <c r="M12" s="20"/>
      <c r="N12" s="21"/>
    </row>
    <row r="13" spans="2:16" x14ac:dyDescent="0.35">
      <c r="B13" s="1">
        <v>6</v>
      </c>
      <c r="C13" s="1">
        <v>45.1</v>
      </c>
      <c r="D13" s="1">
        <v>1.81</v>
      </c>
      <c r="E13" s="1">
        <v>4.8</v>
      </c>
      <c r="F13" s="18">
        <v>4.16</v>
      </c>
      <c r="G13" s="3"/>
      <c r="H13" s="3"/>
      <c r="I13" s="3"/>
      <c r="J13" s="19"/>
      <c r="K13" s="3"/>
      <c r="L13" s="1"/>
      <c r="M13" s="20"/>
      <c r="N13" s="21"/>
    </row>
    <row r="14" spans="2:16" x14ac:dyDescent="0.35">
      <c r="B14" s="1">
        <v>7</v>
      </c>
      <c r="C14" s="1">
        <v>45.2</v>
      </c>
      <c r="D14" s="1">
        <v>1.4</v>
      </c>
      <c r="E14" s="1">
        <v>5.2</v>
      </c>
      <c r="F14" s="18">
        <v>4.2</v>
      </c>
      <c r="G14" s="3"/>
      <c r="H14" s="3"/>
      <c r="I14" s="3"/>
      <c r="J14" s="19"/>
      <c r="K14" s="3"/>
      <c r="L14" s="1"/>
      <c r="M14" s="20"/>
      <c r="N14" s="21"/>
    </row>
    <row r="15" spans="2:16" x14ac:dyDescent="0.35">
      <c r="B15" s="1">
        <v>8</v>
      </c>
      <c r="C15" s="1">
        <v>39.6</v>
      </c>
      <c r="D15" s="1">
        <v>1.59</v>
      </c>
      <c r="E15" s="1">
        <v>4.9000000000000004</v>
      </c>
      <c r="F15" s="18">
        <v>4.28</v>
      </c>
      <c r="G15" s="3"/>
      <c r="H15" s="3"/>
      <c r="I15" s="3"/>
      <c r="J15" s="19"/>
      <c r="K15" s="3"/>
      <c r="L15" s="1"/>
      <c r="M15" s="20"/>
      <c r="N15" s="21"/>
    </row>
    <row r="16" spans="2:16" x14ac:dyDescent="0.35">
      <c r="B16" s="1">
        <v>9</v>
      </c>
      <c r="C16" s="1">
        <v>44.9</v>
      </c>
      <c r="D16" s="1">
        <v>1.94</v>
      </c>
      <c r="E16" s="1">
        <v>4.9000000000000004</v>
      </c>
      <c r="F16" s="18">
        <v>4.25</v>
      </c>
      <c r="G16" s="3"/>
      <c r="H16" s="3"/>
      <c r="I16" s="3"/>
      <c r="J16" s="19"/>
      <c r="K16" s="3"/>
      <c r="L16" s="1"/>
      <c r="M16" s="20"/>
      <c r="N16" s="21"/>
    </row>
    <row r="17" spans="2:14" x14ac:dyDescent="0.35">
      <c r="B17" s="1">
        <v>10</v>
      </c>
      <c r="C17" s="1">
        <v>40.1</v>
      </c>
      <c r="D17" s="1">
        <v>1.67</v>
      </c>
      <c r="E17" s="1">
        <v>4.8</v>
      </c>
      <c r="F17" s="18">
        <v>4.37</v>
      </c>
      <c r="G17" s="3"/>
      <c r="H17" s="3"/>
      <c r="I17" s="3"/>
      <c r="J17" s="19"/>
      <c r="K17" s="3"/>
      <c r="L17" s="1"/>
      <c r="M17" s="20"/>
      <c r="N17" s="21"/>
    </row>
    <row r="18" spans="2:14" x14ac:dyDescent="0.35">
      <c r="B18" s="1">
        <v>11</v>
      </c>
      <c r="C18" s="1">
        <v>45.3</v>
      </c>
      <c r="D18" s="1">
        <v>2.11</v>
      </c>
      <c r="E18" s="1">
        <v>4.7</v>
      </c>
      <c r="F18" s="18">
        <v>4.05</v>
      </c>
      <c r="G18" s="3"/>
      <c r="H18" s="3"/>
      <c r="I18" s="3"/>
      <c r="J18" s="19"/>
      <c r="K18" s="3"/>
      <c r="L18" s="1"/>
      <c r="M18" s="20"/>
      <c r="N18" s="21"/>
    </row>
    <row r="19" spans="2:14" x14ac:dyDescent="0.35">
      <c r="B19" s="1">
        <v>12</v>
      </c>
      <c r="C19" s="1">
        <v>47.7</v>
      </c>
      <c r="D19" s="1">
        <v>1.1200000000000001</v>
      </c>
      <c r="E19" s="1">
        <v>5</v>
      </c>
      <c r="F19" s="18">
        <v>4.29</v>
      </c>
      <c r="G19" s="3"/>
      <c r="H19" s="3"/>
      <c r="I19" s="3"/>
      <c r="J19" s="19"/>
      <c r="K19" s="3"/>
      <c r="L19" s="1"/>
      <c r="M19" s="20"/>
      <c r="N19" s="21"/>
    </row>
    <row r="20" spans="2:14" x14ac:dyDescent="0.35">
      <c r="B20" s="1">
        <v>13</v>
      </c>
      <c r="C20" s="1">
        <v>31.5</v>
      </c>
      <c r="D20" s="1">
        <v>1.32</v>
      </c>
      <c r="E20" s="1">
        <v>4.5</v>
      </c>
      <c r="F20" s="18">
        <v>4.1900000000000004</v>
      </c>
      <c r="G20" s="3"/>
      <c r="H20" s="3"/>
      <c r="I20" s="3"/>
      <c r="J20" s="19"/>
      <c r="K20" s="3"/>
      <c r="L20" s="1"/>
      <c r="M20" s="20"/>
      <c r="N20" s="21"/>
    </row>
    <row r="21" spans="2:14" x14ac:dyDescent="0.35">
      <c r="B21" s="1">
        <v>14</v>
      </c>
      <c r="C21" s="1">
        <v>53.7</v>
      </c>
      <c r="D21" s="1">
        <v>2.56</v>
      </c>
      <c r="E21" s="1">
        <v>4.96</v>
      </c>
      <c r="F21" s="18">
        <v>4.1900000000000004</v>
      </c>
      <c r="G21" s="3"/>
      <c r="H21" s="3"/>
      <c r="I21" s="3"/>
      <c r="J21" s="19"/>
      <c r="K21" s="3"/>
      <c r="L21" s="1"/>
      <c r="M21" s="20"/>
      <c r="N21" s="21"/>
    </row>
    <row r="22" spans="2:14" x14ac:dyDescent="0.35">
      <c r="B22" s="1">
        <v>15</v>
      </c>
      <c r="C22" s="1">
        <v>46.7</v>
      </c>
      <c r="D22" s="1">
        <v>1.62</v>
      </c>
      <c r="E22" s="1">
        <v>4.78</v>
      </c>
      <c r="F22" s="18">
        <v>4.22</v>
      </c>
      <c r="G22" s="3"/>
      <c r="H22" s="3"/>
      <c r="I22" s="3"/>
      <c r="J22" s="19"/>
      <c r="K22" s="3"/>
      <c r="L22" s="1"/>
      <c r="M22" s="20"/>
      <c r="N22" s="21"/>
    </row>
    <row r="23" spans="2:14" x14ac:dyDescent="0.35">
      <c r="B23" s="1">
        <v>16</v>
      </c>
      <c r="C23" s="1">
        <v>43.7</v>
      </c>
      <c r="D23" s="1">
        <v>1.87</v>
      </c>
      <c r="E23" s="1">
        <v>4.8499999999999996</v>
      </c>
      <c r="F23" s="18">
        <v>4.0999999999999996</v>
      </c>
      <c r="G23" s="3"/>
      <c r="H23" s="3"/>
      <c r="I23" s="3"/>
      <c r="J23" s="19"/>
      <c r="K23" s="3"/>
      <c r="L23" s="1"/>
      <c r="M23" s="20"/>
      <c r="N23" s="21"/>
    </row>
    <row r="24" spans="2:14" x14ac:dyDescent="0.35">
      <c r="B24" s="1">
        <v>17</v>
      </c>
      <c r="C24" s="1">
        <v>48.9</v>
      </c>
      <c r="D24" s="1">
        <v>2</v>
      </c>
      <c r="E24" s="1">
        <v>4.83</v>
      </c>
      <c r="F24" s="18">
        <v>4.07</v>
      </c>
      <c r="G24" s="3"/>
      <c r="H24" s="3"/>
      <c r="I24" s="3"/>
      <c r="J24" s="19"/>
      <c r="K24" s="3"/>
      <c r="L24" s="1"/>
      <c r="M24" s="20"/>
      <c r="N24" s="21"/>
    </row>
    <row r="25" spans="2:14" x14ac:dyDescent="0.35">
      <c r="B25" s="1">
        <v>18</v>
      </c>
      <c r="C25" s="1">
        <v>44.8</v>
      </c>
      <c r="D25" s="1">
        <v>1.34</v>
      </c>
      <c r="E25" s="1">
        <v>4.8499999999999996</v>
      </c>
      <c r="F25" s="18">
        <v>4.12</v>
      </c>
      <c r="G25" s="3"/>
      <c r="H25" s="3"/>
      <c r="I25" s="3"/>
      <c r="J25" s="19"/>
      <c r="K25" s="3"/>
      <c r="L25" s="1"/>
      <c r="M25" s="20"/>
      <c r="N25" s="21"/>
    </row>
    <row r="26" spans="2:14" x14ac:dyDescent="0.35">
      <c r="B26" s="1">
        <v>19</v>
      </c>
      <c r="C26" s="1">
        <v>52</v>
      </c>
      <c r="D26" s="1">
        <v>2.48</v>
      </c>
      <c r="E26" s="1">
        <v>4.55</v>
      </c>
      <c r="F26" s="18">
        <v>4.1900000000000004</v>
      </c>
      <c r="G26" s="3"/>
      <c r="H26" s="3"/>
      <c r="I26" s="3"/>
      <c r="J26" s="19"/>
      <c r="K26" s="3"/>
      <c r="L26" s="1"/>
      <c r="M26" s="20"/>
      <c r="N26" s="21"/>
    </row>
    <row r="27" spans="2:14" x14ac:dyDescent="0.35">
      <c r="B27" s="1">
        <v>20</v>
      </c>
      <c r="C27" s="1">
        <v>28.7</v>
      </c>
      <c r="D27" s="1">
        <v>1.4</v>
      </c>
      <c r="E27" s="1">
        <v>5.28</v>
      </c>
      <c r="F27" s="18">
        <v>4.41</v>
      </c>
      <c r="G27" s="3"/>
      <c r="H27" s="3"/>
      <c r="I27" s="3"/>
      <c r="J27" s="19"/>
      <c r="K27" s="3"/>
      <c r="L27" s="1"/>
      <c r="M27" s="20"/>
      <c r="N27" s="21"/>
    </row>
    <row r="28" spans="2:14" x14ac:dyDescent="0.35">
      <c r="B28" s="1">
        <v>21</v>
      </c>
      <c r="C28" s="1">
        <v>31.9</v>
      </c>
      <c r="D28" s="1">
        <v>1.58</v>
      </c>
      <c r="E28" s="1">
        <v>5.33</v>
      </c>
      <c r="F28" s="18">
        <v>4.58</v>
      </c>
      <c r="G28" s="3"/>
      <c r="H28" s="3"/>
      <c r="I28" s="3"/>
      <c r="J28" s="19"/>
      <c r="K28" s="3"/>
      <c r="L28" s="1"/>
      <c r="M28" s="20"/>
      <c r="N28" s="21"/>
    </row>
    <row r="29" spans="2:14" x14ac:dyDescent="0.35">
      <c r="B29" s="1">
        <v>22</v>
      </c>
      <c r="C29" s="1">
        <v>31</v>
      </c>
      <c r="D29" s="1">
        <v>1.33</v>
      </c>
      <c r="E29" s="1">
        <v>5.58</v>
      </c>
      <c r="F29" s="18">
        <v>4.4000000000000004</v>
      </c>
      <c r="G29" s="3"/>
      <c r="H29" s="3"/>
      <c r="I29" s="3"/>
      <c r="J29" s="19"/>
      <c r="K29" s="3"/>
      <c r="L29" s="1"/>
      <c r="M29" s="20"/>
      <c r="N29" s="21"/>
    </row>
    <row r="30" spans="2:14" x14ac:dyDescent="0.35">
      <c r="B30" s="1">
        <v>23</v>
      </c>
      <c r="C30" s="1">
        <v>35.700000000000003</v>
      </c>
      <c r="D30" s="1">
        <v>1.83</v>
      </c>
      <c r="E30" s="1">
        <v>5.17</v>
      </c>
      <c r="F30" s="18">
        <v>4.1100000000000003</v>
      </c>
      <c r="G30" s="3"/>
      <c r="H30" s="3"/>
      <c r="I30" s="3"/>
      <c r="J30" s="19"/>
      <c r="K30" s="3"/>
      <c r="L30" s="1"/>
      <c r="M30" s="20"/>
      <c r="N30" s="21"/>
    </row>
    <row r="31" spans="2:14" x14ac:dyDescent="0.35">
      <c r="B31" s="1">
        <v>24</v>
      </c>
      <c r="C31" s="6">
        <v>36.1</v>
      </c>
      <c r="D31" s="6">
        <v>1.06</v>
      </c>
      <c r="E31" s="6">
        <v>5.21</v>
      </c>
      <c r="F31" s="22">
        <v>4.3499999999999996</v>
      </c>
      <c r="G31" s="23"/>
      <c r="H31" s="24"/>
      <c r="I31" s="24"/>
      <c r="J31" s="25"/>
      <c r="K31" s="23"/>
      <c r="L31" s="6"/>
      <c r="M31" s="26"/>
      <c r="N31" s="27"/>
    </row>
    <row r="32" spans="2:14" ht="16" x14ac:dyDescent="0.4">
      <c r="B32" s="28" t="s">
        <v>38</v>
      </c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1"/>
    </row>
    <row r="33" spans="2:14" ht="16" x14ac:dyDescent="0.4">
      <c r="B33" s="30" t="s">
        <v>19</v>
      </c>
      <c r="C33" s="29"/>
      <c r="D33" s="29"/>
      <c r="E33" s="29"/>
      <c r="F33" s="29"/>
      <c r="G33" s="30"/>
      <c r="H33" s="30"/>
      <c r="I33" s="30"/>
      <c r="J33" s="30"/>
      <c r="K33" s="31"/>
      <c r="L33" s="30"/>
      <c r="M33" s="30"/>
      <c r="N33" s="1"/>
    </row>
    <row r="35" spans="2:14" x14ac:dyDescent="0.35">
      <c r="B35" s="12"/>
    </row>
    <row r="38" spans="2:14" x14ac:dyDescent="0.35">
      <c r="F38" t="s">
        <v>70</v>
      </c>
    </row>
  </sheetData>
  <mergeCells count="1">
    <mergeCell ref="B5:L5"/>
  </mergeCells>
  <conditionalFormatting sqref="L8:M31">
    <cfRule type="iconSet" priority="3">
      <iconSet reverse="1">
        <cfvo type="percent" val="0"/>
        <cfvo type="percent" val="33"/>
        <cfvo type="percent" val="67"/>
      </iconSet>
    </cfRule>
  </conditionalFormatting>
  <conditionalFormatting sqref="M8:M31">
    <cfRule type="iconSet" priority="1">
      <iconSet>
        <cfvo type="percent" val="0"/>
        <cfvo type="percent" val="33"/>
        <cfvo type="percent" val="67"/>
      </iconSet>
    </cfRule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19657-00B5-4496-AFC9-523203EC1737}">
  <dimension ref="B1:P38"/>
  <sheetViews>
    <sheetView topLeftCell="A4" workbookViewId="0">
      <selection activeCell="A4" sqref="A4"/>
    </sheetView>
  </sheetViews>
  <sheetFormatPr defaultColWidth="10.90625" defaultRowHeight="14.5" x14ac:dyDescent="0.35"/>
  <sheetData>
    <row r="1" spans="2:16" x14ac:dyDescent="0.35">
      <c r="D1" s="10"/>
      <c r="F1" s="10"/>
      <c r="G1" s="10"/>
      <c r="H1" s="10"/>
      <c r="I1" s="10"/>
    </row>
    <row r="2" spans="2:16" x14ac:dyDescent="0.35">
      <c r="E2" s="10"/>
    </row>
    <row r="3" spans="2:16" x14ac:dyDescent="0.35">
      <c r="D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5" spans="2:16" ht="16" x14ac:dyDescent="0.4">
      <c r="B5" s="32" t="s">
        <v>56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11"/>
      <c r="N5" s="13"/>
    </row>
    <row r="6" spans="2:16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2:16" ht="16" x14ac:dyDescent="0.4">
      <c r="B7" s="14" t="s">
        <v>57</v>
      </c>
      <c r="C7" s="14" t="s">
        <v>58</v>
      </c>
      <c r="D7" s="14" t="s">
        <v>59</v>
      </c>
      <c r="E7" s="14" t="s">
        <v>60</v>
      </c>
      <c r="F7" s="15" t="s">
        <v>61</v>
      </c>
      <c r="G7" s="14" t="s">
        <v>62</v>
      </c>
      <c r="H7" s="14" t="s">
        <v>63</v>
      </c>
      <c r="I7" s="14" t="s">
        <v>64</v>
      </c>
      <c r="J7" s="16" t="s">
        <v>65</v>
      </c>
      <c r="K7" s="14" t="s">
        <v>66</v>
      </c>
      <c r="L7" s="14" t="s">
        <v>67</v>
      </c>
      <c r="M7" s="17" t="s">
        <v>68</v>
      </c>
      <c r="N7" s="17" t="s">
        <v>69</v>
      </c>
    </row>
    <row r="8" spans="2:16" x14ac:dyDescent="0.35">
      <c r="B8" s="1">
        <v>1</v>
      </c>
      <c r="C8" s="1">
        <v>47.7</v>
      </c>
      <c r="D8" s="1">
        <v>1.6</v>
      </c>
      <c r="E8" s="1">
        <v>5</v>
      </c>
      <c r="F8" s="18">
        <v>4.5</v>
      </c>
      <c r="G8" s="3">
        <f>(C8-C$32)/C$33</f>
        <v>0.79365816755301943</v>
      </c>
      <c r="H8" s="3">
        <f t="shared" ref="H8:H31" si="0">(D8-D$32)/D$33</f>
        <v>-0.31654729591125114</v>
      </c>
      <c r="I8" s="3">
        <f>(E8-E$32)/E$33*-1</f>
        <v>-1.0616007744365782E-3</v>
      </c>
      <c r="J8" s="19">
        <f>(F8-F$32)/F$33*-1</f>
        <v>-1.7014693038148649</v>
      </c>
      <c r="K8" s="3">
        <f>AVERAGE(G8:J8)</f>
        <v>-0.30635500823688333</v>
      </c>
      <c r="L8" s="1">
        <f>RANK(K8,K$8:K$31)</f>
        <v>18</v>
      </c>
      <c r="M8" s="20">
        <f>PERCENTRANK(K$8:K$31,K8)</f>
        <v>0.26</v>
      </c>
      <c r="N8" s="21">
        <f>K8*10+50</f>
        <v>46.936449917631165</v>
      </c>
    </row>
    <row r="9" spans="2:16" x14ac:dyDescent="0.35">
      <c r="B9" s="1">
        <v>2</v>
      </c>
      <c r="C9" s="1">
        <v>36</v>
      </c>
      <c r="D9" s="1">
        <v>1.63</v>
      </c>
      <c r="E9" s="1">
        <v>4.9000000000000004</v>
      </c>
      <c r="F9" s="18">
        <v>4.46</v>
      </c>
      <c r="G9" s="3">
        <f t="shared" ref="G9:G31" si="1">(C9-C$32)/C$33</f>
        <v>-0.83901006284176582</v>
      </c>
      <c r="H9" s="3">
        <f t="shared" si="0"/>
        <v>-0.24302663363509006</v>
      </c>
      <c r="I9" s="3">
        <f t="shared" ref="I9:J31" si="2">(E9-E$32)/E$33*-1</f>
        <v>0.25372258508948681</v>
      </c>
      <c r="J9" s="19">
        <f t="shared" si="2"/>
        <v>-1.4164063838039977</v>
      </c>
      <c r="K9" s="3">
        <f t="shared" ref="K9:K31" si="3">AVERAGE(G9:J9)</f>
        <v>-0.56118012379784177</v>
      </c>
      <c r="L9" s="1">
        <f t="shared" ref="L9:L31" si="4">RANK(K9,K$8:K$31)</f>
        <v>19</v>
      </c>
      <c r="M9" s="20">
        <f t="shared" ref="M9:M31" si="5">PERCENTRANK(K$8:K$31,K9)</f>
        <v>0.217</v>
      </c>
      <c r="N9" s="21">
        <f t="shared" ref="N9:N31" si="6">K9*10+50</f>
        <v>44.388198762021581</v>
      </c>
    </row>
    <row r="10" spans="2:16" x14ac:dyDescent="0.35">
      <c r="B10" s="1">
        <v>3</v>
      </c>
      <c r="C10" s="1">
        <v>42.8</v>
      </c>
      <c r="D10" s="1">
        <v>1.72</v>
      </c>
      <c r="E10" s="1">
        <v>6.4</v>
      </c>
      <c r="F10" s="18">
        <v>4.1900000000000004</v>
      </c>
      <c r="G10" s="3">
        <f t="shared" si="1"/>
        <v>0.10989113089195489</v>
      </c>
      <c r="H10" s="3">
        <f t="shared" si="0"/>
        <v>-2.2464646806605169E-2</v>
      </c>
      <c r="I10" s="3">
        <f t="shared" si="2"/>
        <v>-3.5680402028693776</v>
      </c>
      <c r="J10" s="19">
        <f t="shared" si="2"/>
        <v>0.50776832626935053</v>
      </c>
      <c r="K10" s="3">
        <f t="shared" si="3"/>
        <v>-0.74321134812866929</v>
      </c>
      <c r="L10" s="1">
        <f t="shared" si="4"/>
        <v>20</v>
      </c>
      <c r="M10" s="20">
        <f t="shared" si="5"/>
        <v>0.17299999999999999</v>
      </c>
      <c r="N10" s="21">
        <f t="shared" si="6"/>
        <v>42.567886518713308</v>
      </c>
    </row>
    <row r="11" spans="2:16" x14ac:dyDescent="0.35">
      <c r="B11" s="1">
        <v>4</v>
      </c>
      <c r="C11" s="1">
        <v>52.2</v>
      </c>
      <c r="D11" s="1">
        <v>2.5</v>
      </c>
      <c r="E11" s="1">
        <v>4.9000000000000004</v>
      </c>
      <c r="F11" s="18">
        <v>4.34</v>
      </c>
      <c r="G11" s="3">
        <f t="shared" si="1"/>
        <v>1.421607486935629</v>
      </c>
      <c r="H11" s="3">
        <f t="shared" si="0"/>
        <v>1.8890725723735955</v>
      </c>
      <c r="I11" s="3">
        <f t="shared" si="2"/>
        <v>0.25372258508948681</v>
      </c>
      <c r="J11" s="19">
        <f t="shared" si="2"/>
        <v>-0.56121762377139639</v>
      </c>
      <c r="K11" s="3">
        <f t="shared" si="3"/>
        <v>0.7507962551568288</v>
      </c>
      <c r="L11" s="1">
        <f t="shared" si="4"/>
        <v>5</v>
      </c>
      <c r="M11" s="20">
        <f t="shared" si="5"/>
        <v>0.82599999999999996</v>
      </c>
      <c r="N11" s="21">
        <f t="shared" si="6"/>
        <v>57.507962551568291</v>
      </c>
    </row>
    <row r="12" spans="2:16" x14ac:dyDescent="0.35">
      <c r="B12" s="1">
        <v>5</v>
      </c>
      <c r="C12" s="1">
        <v>37</v>
      </c>
      <c r="D12" s="1">
        <v>2.02</v>
      </c>
      <c r="E12" s="1">
        <v>4.5999999999999996</v>
      </c>
      <c r="F12" s="18">
        <v>4.25</v>
      </c>
      <c r="G12" s="3">
        <f t="shared" si="1"/>
        <v>-0.69946576964563045</v>
      </c>
      <c r="H12" s="3">
        <f t="shared" si="0"/>
        <v>0.71274197595501054</v>
      </c>
      <c r="I12" s="3">
        <f t="shared" si="2"/>
        <v>1.0180751426812615</v>
      </c>
      <c r="J12" s="19">
        <f t="shared" si="2"/>
        <v>8.0173946253053019E-2</v>
      </c>
      <c r="K12" s="3">
        <f t="shared" si="3"/>
        <v>0.27788132381092367</v>
      </c>
      <c r="L12" s="1">
        <f t="shared" si="4"/>
        <v>10</v>
      </c>
      <c r="M12" s="20">
        <f t="shared" si="5"/>
        <v>0.60799999999999998</v>
      </c>
      <c r="N12" s="21">
        <f t="shared" si="6"/>
        <v>52.778813238109237</v>
      </c>
    </row>
    <row r="13" spans="2:16" x14ac:dyDescent="0.35">
      <c r="B13" s="1">
        <v>6</v>
      </c>
      <c r="C13" s="1">
        <v>45.1</v>
      </c>
      <c r="D13" s="1">
        <v>1.81</v>
      </c>
      <c r="E13" s="1">
        <v>4.8</v>
      </c>
      <c r="F13" s="18">
        <v>4.16</v>
      </c>
      <c r="G13" s="3">
        <f t="shared" si="1"/>
        <v>0.43084300524306707</v>
      </c>
      <c r="H13" s="3">
        <f t="shared" si="0"/>
        <v>0.19809734002187973</v>
      </c>
      <c r="I13" s="3">
        <f t="shared" si="2"/>
        <v>0.50850677095341246</v>
      </c>
      <c r="J13" s="19">
        <f t="shared" si="2"/>
        <v>0.72156551627750243</v>
      </c>
      <c r="K13" s="3">
        <f t="shared" si="3"/>
        <v>0.46475315812396545</v>
      </c>
      <c r="L13" s="1">
        <f t="shared" si="4"/>
        <v>7</v>
      </c>
      <c r="M13" s="20">
        <f t="shared" si="5"/>
        <v>0.73899999999999999</v>
      </c>
      <c r="N13" s="21">
        <f t="shared" si="6"/>
        <v>54.647531581239654</v>
      </c>
    </row>
    <row r="14" spans="2:16" x14ac:dyDescent="0.35">
      <c r="B14" s="1">
        <v>7</v>
      </c>
      <c r="C14" s="1">
        <v>45.2</v>
      </c>
      <c r="D14" s="1">
        <v>1.4</v>
      </c>
      <c r="E14" s="1">
        <v>5.2</v>
      </c>
      <c r="F14" s="18">
        <v>4.2</v>
      </c>
      <c r="G14" s="3">
        <f t="shared" si="1"/>
        <v>0.44479743456268078</v>
      </c>
      <c r="H14" s="3">
        <f t="shared" si="0"/>
        <v>-0.80668504441899536</v>
      </c>
      <c r="I14" s="3">
        <f t="shared" si="2"/>
        <v>-0.51062997250228559</v>
      </c>
      <c r="J14" s="19">
        <f t="shared" si="2"/>
        <v>0.43650259626663535</v>
      </c>
      <c r="K14" s="3">
        <f t="shared" si="3"/>
        <v>-0.10900374652299122</v>
      </c>
      <c r="L14" s="1">
        <f t="shared" si="4"/>
        <v>13</v>
      </c>
      <c r="M14" s="20">
        <f t="shared" si="5"/>
        <v>0.47799999999999998</v>
      </c>
      <c r="N14" s="21">
        <f t="shared" si="6"/>
        <v>48.909962534770088</v>
      </c>
    </row>
    <row r="15" spans="2:16" x14ac:dyDescent="0.35">
      <c r="B15" s="1">
        <v>8</v>
      </c>
      <c r="C15" s="1">
        <v>39.6</v>
      </c>
      <c r="D15" s="1">
        <v>1.59</v>
      </c>
      <c r="E15" s="1">
        <v>4.9000000000000004</v>
      </c>
      <c r="F15" s="18">
        <v>4.28</v>
      </c>
      <c r="G15" s="3">
        <f t="shared" si="1"/>
        <v>-0.33665060733567798</v>
      </c>
      <c r="H15" s="3">
        <f t="shared" si="0"/>
        <v>-0.34105418333663834</v>
      </c>
      <c r="I15" s="3">
        <f t="shared" si="2"/>
        <v>0.25372258508948681</v>
      </c>
      <c r="J15" s="19">
        <f t="shared" si="2"/>
        <v>-0.1336232437550989</v>
      </c>
      <c r="K15" s="3">
        <f t="shared" si="3"/>
        <v>-0.13940136233448211</v>
      </c>
      <c r="L15" s="1">
        <f t="shared" si="4"/>
        <v>14</v>
      </c>
      <c r="M15" s="20">
        <f t="shared" si="5"/>
        <v>0.434</v>
      </c>
      <c r="N15" s="21">
        <f t="shared" si="6"/>
        <v>48.605986376655181</v>
      </c>
    </row>
    <row r="16" spans="2:16" x14ac:dyDescent="0.35">
      <c r="B16" s="1">
        <v>9</v>
      </c>
      <c r="C16" s="1">
        <v>44.9</v>
      </c>
      <c r="D16" s="1">
        <v>1.94</v>
      </c>
      <c r="E16" s="1">
        <v>4.9000000000000004</v>
      </c>
      <c r="F16" s="18">
        <v>4.25</v>
      </c>
      <c r="G16" s="3">
        <f t="shared" si="1"/>
        <v>0.40293414660383958</v>
      </c>
      <c r="H16" s="3">
        <f t="shared" si="0"/>
        <v>0.51668687655191292</v>
      </c>
      <c r="I16" s="3">
        <f t="shared" si="2"/>
        <v>0.25372258508948681</v>
      </c>
      <c r="J16" s="19">
        <f t="shared" si="2"/>
        <v>8.0173946253053019E-2</v>
      </c>
      <c r="K16" s="3">
        <f t="shared" si="3"/>
        <v>0.3133793886245731</v>
      </c>
      <c r="L16" s="1">
        <f t="shared" si="4"/>
        <v>8</v>
      </c>
      <c r="M16" s="20">
        <f t="shared" si="5"/>
        <v>0.69499999999999995</v>
      </c>
      <c r="N16" s="21">
        <f t="shared" si="6"/>
        <v>53.133793886245734</v>
      </c>
    </row>
    <row r="17" spans="2:14" x14ac:dyDescent="0.35">
      <c r="B17" s="1">
        <v>10</v>
      </c>
      <c r="C17" s="1">
        <v>40.1</v>
      </c>
      <c r="D17" s="1">
        <v>1.67</v>
      </c>
      <c r="E17" s="1">
        <v>4.8</v>
      </c>
      <c r="F17" s="18">
        <v>4.37</v>
      </c>
      <c r="G17" s="3">
        <f t="shared" si="1"/>
        <v>-0.26687846073761029</v>
      </c>
      <c r="H17" s="3">
        <f t="shared" si="0"/>
        <v>-0.14499908393354122</v>
      </c>
      <c r="I17" s="3">
        <f t="shared" si="2"/>
        <v>0.50850677095341246</v>
      </c>
      <c r="J17" s="19">
        <f t="shared" si="2"/>
        <v>-0.77501481377954839</v>
      </c>
      <c r="K17" s="3">
        <f t="shared" si="3"/>
        <v>-0.16959639687432188</v>
      </c>
      <c r="L17" s="1">
        <f t="shared" si="4"/>
        <v>15</v>
      </c>
      <c r="M17" s="20">
        <f t="shared" si="5"/>
        <v>0.39100000000000001</v>
      </c>
      <c r="N17" s="21">
        <f t="shared" si="6"/>
        <v>48.304036031256778</v>
      </c>
    </row>
    <row r="18" spans="2:14" x14ac:dyDescent="0.35">
      <c r="B18" s="1">
        <v>11</v>
      </c>
      <c r="C18" s="1">
        <v>45.3</v>
      </c>
      <c r="D18" s="1">
        <v>2.11</v>
      </c>
      <c r="E18" s="1">
        <v>4.7</v>
      </c>
      <c r="F18" s="18">
        <v>4.05</v>
      </c>
      <c r="G18" s="3">
        <f t="shared" si="1"/>
        <v>0.45875186388229355</v>
      </c>
      <c r="H18" s="3">
        <f t="shared" si="0"/>
        <v>0.93330396278349492</v>
      </c>
      <c r="I18" s="3">
        <f t="shared" si="2"/>
        <v>0.76329095681733583</v>
      </c>
      <c r="J18" s="19">
        <f t="shared" si="2"/>
        <v>1.5054885463073886</v>
      </c>
      <c r="K18" s="3">
        <f t="shared" si="3"/>
        <v>0.91520883244762818</v>
      </c>
      <c r="L18" s="1">
        <f t="shared" si="4"/>
        <v>3</v>
      </c>
      <c r="M18" s="20">
        <f t="shared" si="5"/>
        <v>0.91300000000000003</v>
      </c>
      <c r="N18" s="21">
        <f t="shared" si="6"/>
        <v>59.152088324476281</v>
      </c>
    </row>
    <row r="19" spans="2:14" x14ac:dyDescent="0.35">
      <c r="B19" s="1">
        <v>12</v>
      </c>
      <c r="C19" s="1">
        <v>47.7</v>
      </c>
      <c r="D19" s="1">
        <v>1.1200000000000001</v>
      </c>
      <c r="E19" s="1">
        <v>5</v>
      </c>
      <c r="F19" s="18">
        <v>4.29</v>
      </c>
      <c r="G19" s="3">
        <f t="shared" si="1"/>
        <v>0.79365816755301943</v>
      </c>
      <c r="H19" s="3">
        <f t="shared" si="0"/>
        <v>-1.4928778923298363</v>
      </c>
      <c r="I19" s="3">
        <f t="shared" si="2"/>
        <v>-1.0616007744365782E-3</v>
      </c>
      <c r="J19" s="19">
        <f t="shared" si="2"/>
        <v>-0.20488897375781412</v>
      </c>
      <c r="K19" s="3">
        <f t="shared" si="3"/>
        <v>-0.22629257482726689</v>
      </c>
      <c r="L19" s="1">
        <f t="shared" si="4"/>
        <v>17</v>
      </c>
      <c r="M19" s="20">
        <f t="shared" si="5"/>
        <v>0.30399999999999999</v>
      </c>
      <c r="N19" s="21">
        <f t="shared" si="6"/>
        <v>47.737074251727329</v>
      </c>
    </row>
    <row r="20" spans="2:14" x14ac:dyDescent="0.35">
      <c r="B20" s="1">
        <v>13</v>
      </c>
      <c r="C20" s="1">
        <v>31.5</v>
      </c>
      <c r="D20" s="1">
        <v>1.32</v>
      </c>
      <c r="E20" s="1">
        <v>4.5</v>
      </c>
      <c r="F20" s="18">
        <v>4.1900000000000004</v>
      </c>
      <c r="G20" s="3">
        <f t="shared" si="1"/>
        <v>-1.4669593822243754</v>
      </c>
      <c r="H20" s="3">
        <f t="shared" si="0"/>
        <v>-1.0027401438220924</v>
      </c>
      <c r="I20" s="3">
        <f t="shared" si="2"/>
        <v>1.2728593285451848</v>
      </c>
      <c r="J20" s="19">
        <f t="shared" si="2"/>
        <v>0.50776832626935053</v>
      </c>
      <c r="K20" s="3">
        <f t="shared" si="3"/>
        <v>-0.17226796780798317</v>
      </c>
      <c r="L20" s="1">
        <f t="shared" si="4"/>
        <v>16</v>
      </c>
      <c r="M20" s="20">
        <f t="shared" si="5"/>
        <v>0.34699999999999998</v>
      </c>
      <c r="N20" s="21">
        <f t="shared" si="6"/>
        <v>48.277320321920172</v>
      </c>
    </row>
    <row r="21" spans="2:14" x14ac:dyDescent="0.35">
      <c r="B21" s="1">
        <v>14</v>
      </c>
      <c r="C21" s="1">
        <v>53.7</v>
      </c>
      <c r="D21" s="1">
        <v>2.56</v>
      </c>
      <c r="E21" s="1">
        <v>4.96</v>
      </c>
      <c r="F21" s="18">
        <v>4.1900000000000004</v>
      </c>
      <c r="G21" s="3">
        <f t="shared" si="1"/>
        <v>1.6309239267298323</v>
      </c>
      <c r="H21" s="3">
        <f t="shared" si="0"/>
        <v>2.0361138969259187</v>
      </c>
      <c r="I21" s="3">
        <f t="shared" si="2"/>
        <v>0.10085207357113322</v>
      </c>
      <c r="J21" s="19">
        <f t="shared" si="2"/>
        <v>0.50776832626935053</v>
      </c>
      <c r="K21" s="3">
        <f t="shared" si="3"/>
        <v>1.0689145558740587</v>
      </c>
      <c r="L21" s="1">
        <f t="shared" si="4"/>
        <v>2</v>
      </c>
      <c r="M21" s="20">
        <f t="shared" si="5"/>
        <v>0.95599999999999996</v>
      </c>
      <c r="N21" s="21">
        <f t="shared" si="6"/>
        <v>60.689145558740591</v>
      </c>
    </row>
    <row r="22" spans="2:14" x14ac:dyDescent="0.35">
      <c r="B22" s="1">
        <v>15</v>
      </c>
      <c r="C22" s="1">
        <v>46.7</v>
      </c>
      <c r="D22" s="1">
        <v>1.62</v>
      </c>
      <c r="E22" s="1">
        <v>4.78</v>
      </c>
      <c r="F22" s="18">
        <v>4.22</v>
      </c>
      <c r="G22" s="3">
        <f t="shared" si="1"/>
        <v>0.65411387435688395</v>
      </c>
      <c r="H22" s="3">
        <f t="shared" si="0"/>
        <v>-0.26753352106047673</v>
      </c>
      <c r="I22" s="3">
        <f t="shared" si="2"/>
        <v>0.55946360812619622</v>
      </c>
      <c r="J22" s="19">
        <f t="shared" si="2"/>
        <v>0.29397113626120497</v>
      </c>
      <c r="K22" s="3">
        <f t="shared" si="3"/>
        <v>0.31000377442095212</v>
      </c>
      <c r="L22" s="1">
        <f t="shared" si="4"/>
        <v>9</v>
      </c>
      <c r="M22" s="20">
        <f t="shared" si="5"/>
        <v>0.65200000000000002</v>
      </c>
      <c r="N22" s="21">
        <f t="shared" si="6"/>
        <v>53.100037744209523</v>
      </c>
    </row>
    <row r="23" spans="2:14" x14ac:dyDescent="0.35">
      <c r="B23" s="1">
        <v>16</v>
      </c>
      <c r="C23" s="1">
        <v>43.7</v>
      </c>
      <c r="D23" s="1">
        <v>1.87</v>
      </c>
      <c r="E23" s="1">
        <v>4.8499999999999996</v>
      </c>
      <c r="F23" s="18">
        <v>4.0999999999999996</v>
      </c>
      <c r="G23" s="3">
        <f t="shared" si="1"/>
        <v>0.23548099476847761</v>
      </c>
      <c r="H23" s="3">
        <f t="shared" si="0"/>
        <v>0.345138664574203</v>
      </c>
      <c r="I23" s="3">
        <f t="shared" si="2"/>
        <v>0.38111467802145077</v>
      </c>
      <c r="J23" s="19">
        <f t="shared" si="2"/>
        <v>1.1491598962938063</v>
      </c>
      <c r="K23" s="3">
        <f t="shared" si="3"/>
        <v>0.52772355841448437</v>
      </c>
      <c r="L23" s="1">
        <f t="shared" si="4"/>
        <v>6</v>
      </c>
      <c r="M23" s="20">
        <f t="shared" si="5"/>
        <v>0.78200000000000003</v>
      </c>
      <c r="N23" s="21">
        <f t="shared" si="6"/>
        <v>55.277235584144847</v>
      </c>
    </row>
    <row r="24" spans="2:14" x14ac:dyDescent="0.35">
      <c r="B24" s="1">
        <v>17</v>
      </c>
      <c r="C24" s="1">
        <v>48.9</v>
      </c>
      <c r="D24" s="1">
        <v>2</v>
      </c>
      <c r="E24" s="1">
        <v>4.83</v>
      </c>
      <c r="F24" s="18">
        <v>4.07</v>
      </c>
      <c r="G24" s="3">
        <f t="shared" si="1"/>
        <v>0.96111131938838146</v>
      </c>
      <c r="H24" s="3">
        <f t="shared" si="0"/>
        <v>0.66372820110423614</v>
      </c>
      <c r="I24" s="3">
        <f t="shared" si="2"/>
        <v>0.43207151519423453</v>
      </c>
      <c r="J24" s="19">
        <f t="shared" si="2"/>
        <v>1.362957086301952</v>
      </c>
      <c r="K24" s="3">
        <f t="shared" si="3"/>
        <v>0.85496703049720102</v>
      </c>
      <c r="L24" s="1">
        <f t="shared" si="4"/>
        <v>4</v>
      </c>
      <c r="M24" s="20">
        <f t="shared" si="5"/>
        <v>0.86899999999999999</v>
      </c>
      <c r="N24" s="21">
        <f t="shared" si="6"/>
        <v>58.549670304972011</v>
      </c>
    </row>
    <row r="25" spans="2:14" x14ac:dyDescent="0.35">
      <c r="B25" s="1">
        <v>18</v>
      </c>
      <c r="C25" s="1">
        <v>44.8</v>
      </c>
      <c r="D25" s="1">
        <v>1.34</v>
      </c>
      <c r="E25" s="1">
        <v>4.8499999999999996</v>
      </c>
      <c r="F25" s="18">
        <v>4.12</v>
      </c>
      <c r="G25" s="3">
        <f t="shared" si="1"/>
        <v>0.38897971728422581</v>
      </c>
      <c r="H25" s="3">
        <f t="shared" si="0"/>
        <v>-0.95372636897131802</v>
      </c>
      <c r="I25" s="3">
        <f t="shared" si="2"/>
        <v>0.38111467802145077</v>
      </c>
      <c r="J25" s="19">
        <f t="shared" si="2"/>
        <v>1.0066284362883695</v>
      </c>
      <c r="K25" s="3">
        <f t="shared" si="3"/>
        <v>0.20574911565568199</v>
      </c>
      <c r="L25" s="1">
        <f t="shared" si="4"/>
        <v>11</v>
      </c>
      <c r="M25" s="20">
        <f t="shared" si="5"/>
        <v>0.56499999999999995</v>
      </c>
      <c r="N25" s="21">
        <f t="shared" si="6"/>
        <v>52.057491156556821</v>
      </c>
    </row>
    <row r="26" spans="2:14" x14ac:dyDescent="0.35">
      <c r="B26" s="1">
        <v>19</v>
      </c>
      <c r="C26" s="1">
        <v>52</v>
      </c>
      <c r="D26" s="1">
        <v>2.48</v>
      </c>
      <c r="E26" s="1">
        <v>4.55</v>
      </c>
      <c r="F26" s="18">
        <v>4.1900000000000004</v>
      </c>
      <c r="G26" s="3">
        <f t="shared" si="1"/>
        <v>1.3936986282964015</v>
      </c>
      <c r="H26" s="3">
        <f t="shared" si="0"/>
        <v>1.8400587975228211</v>
      </c>
      <c r="I26" s="3">
        <f t="shared" si="2"/>
        <v>1.1454672356132232</v>
      </c>
      <c r="J26" s="19">
        <f t="shared" si="2"/>
        <v>0.50776832626935053</v>
      </c>
      <c r="K26" s="3">
        <f t="shared" si="3"/>
        <v>1.221748246925449</v>
      </c>
      <c r="L26" s="1">
        <f t="shared" si="4"/>
        <v>1</v>
      </c>
      <c r="M26" s="20">
        <f t="shared" si="5"/>
        <v>1</v>
      </c>
      <c r="N26" s="21">
        <f t="shared" si="6"/>
        <v>62.217482469254492</v>
      </c>
    </row>
    <row r="27" spans="2:14" x14ac:dyDescent="0.35">
      <c r="B27" s="1">
        <v>20</v>
      </c>
      <c r="C27" s="1">
        <v>28.7</v>
      </c>
      <c r="D27" s="1">
        <v>1.4</v>
      </c>
      <c r="E27" s="1">
        <v>5.28</v>
      </c>
      <c r="F27" s="18">
        <v>4.41</v>
      </c>
      <c r="G27" s="3">
        <f t="shared" si="1"/>
        <v>-1.857683403173555</v>
      </c>
      <c r="H27" s="3">
        <f t="shared" si="0"/>
        <v>-0.80668504441899536</v>
      </c>
      <c r="I27" s="3">
        <f t="shared" si="2"/>
        <v>-0.7144573211934252</v>
      </c>
      <c r="J27" s="19">
        <f t="shared" si="2"/>
        <v>-1.0600777337904155</v>
      </c>
      <c r="K27" s="3">
        <f t="shared" si="3"/>
        <v>-1.1097258756440977</v>
      </c>
      <c r="L27" s="1">
        <f t="shared" si="4"/>
        <v>22</v>
      </c>
      <c r="M27" s="20">
        <f t="shared" si="5"/>
        <v>8.5999999999999993E-2</v>
      </c>
      <c r="N27" s="21">
        <f t="shared" si="6"/>
        <v>38.902741243559021</v>
      </c>
    </row>
    <row r="28" spans="2:14" x14ac:dyDescent="0.35">
      <c r="B28" s="1">
        <v>21</v>
      </c>
      <c r="C28" s="1">
        <v>31.9</v>
      </c>
      <c r="D28" s="1">
        <v>1.58</v>
      </c>
      <c r="E28" s="1">
        <v>5.33</v>
      </c>
      <c r="F28" s="18">
        <v>4.58</v>
      </c>
      <c r="G28" s="3">
        <f t="shared" si="1"/>
        <v>-1.4111416649459214</v>
      </c>
      <c r="H28" s="3">
        <f t="shared" si="0"/>
        <v>-0.36556107076202554</v>
      </c>
      <c r="I28" s="3">
        <f t="shared" si="2"/>
        <v>-0.84184941412538694</v>
      </c>
      <c r="J28" s="19">
        <f t="shared" si="2"/>
        <v>-2.2715951438365991</v>
      </c>
      <c r="K28" s="3">
        <f t="shared" si="3"/>
        <v>-1.2225368234174834</v>
      </c>
      <c r="L28" s="1">
        <f t="shared" si="4"/>
        <v>23</v>
      </c>
      <c r="M28" s="20">
        <f t="shared" si="5"/>
        <v>4.2999999999999997E-2</v>
      </c>
      <c r="N28" s="21">
        <f t="shared" si="6"/>
        <v>37.774631765825163</v>
      </c>
    </row>
    <row r="29" spans="2:14" x14ac:dyDescent="0.35">
      <c r="B29" s="1">
        <v>22</v>
      </c>
      <c r="C29" s="1">
        <v>31</v>
      </c>
      <c r="D29" s="1">
        <v>1.33</v>
      </c>
      <c r="E29" s="1">
        <v>5.58</v>
      </c>
      <c r="F29" s="18">
        <v>4.4000000000000004</v>
      </c>
      <c r="G29" s="3">
        <f t="shared" si="1"/>
        <v>-1.5367315288224432</v>
      </c>
      <c r="H29" s="3">
        <f t="shared" si="0"/>
        <v>-0.97823325639670533</v>
      </c>
      <c r="I29" s="3">
        <f t="shared" si="2"/>
        <v>-1.4788098787851975</v>
      </c>
      <c r="J29" s="19">
        <f t="shared" si="2"/>
        <v>-0.98881200378770029</v>
      </c>
      <c r="K29" s="3">
        <f t="shared" si="3"/>
        <v>-1.2456466669480115</v>
      </c>
      <c r="L29" s="1">
        <f t="shared" si="4"/>
        <v>24</v>
      </c>
      <c r="M29" s="20">
        <f t="shared" si="5"/>
        <v>0</v>
      </c>
      <c r="N29" s="21">
        <f t="shared" si="6"/>
        <v>37.543533330519885</v>
      </c>
    </row>
    <row r="30" spans="2:14" x14ac:dyDescent="0.35">
      <c r="B30" s="1">
        <v>23</v>
      </c>
      <c r="C30" s="1">
        <v>35.700000000000003</v>
      </c>
      <c r="D30" s="1">
        <v>1.83</v>
      </c>
      <c r="E30" s="1">
        <v>5.17</v>
      </c>
      <c r="F30" s="18">
        <v>4.1100000000000003</v>
      </c>
      <c r="G30" s="3">
        <f t="shared" si="1"/>
        <v>-0.88087335080060614</v>
      </c>
      <c r="H30" s="3">
        <f t="shared" si="0"/>
        <v>0.24711111487265414</v>
      </c>
      <c r="I30" s="3">
        <f t="shared" si="2"/>
        <v>-0.43419471674310767</v>
      </c>
      <c r="J30" s="19">
        <f t="shared" si="2"/>
        <v>1.0778941662910848</v>
      </c>
      <c r="K30" s="3">
        <f t="shared" si="3"/>
        <v>2.4843034050062718E-3</v>
      </c>
      <c r="L30" s="1">
        <f t="shared" si="4"/>
        <v>12</v>
      </c>
      <c r="M30" s="20">
        <f t="shared" si="5"/>
        <v>0.52100000000000002</v>
      </c>
      <c r="N30" s="21">
        <f t="shared" si="6"/>
        <v>50.024843034050065</v>
      </c>
    </row>
    <row r="31" spans="2:14" x14ac:dyDescent="0.35">
      <c r="B31" s="1">
        <v>24</v>
      </c>
      <c r="C31" s="6">
        <v>36.1</v>
      </c>
      <c r="D31" s="6">
        <v>1.06</v>
      </c>
      <c r="E31" s="6">
        <v>5.21</v>
      </c>
      <c r="F31" s="22">
        <v>4.3499999999999996</v>
      </c>
      <c r="G31" s="23">
        <f t="shared" si="1"/>
        <v>-0.82505563352215217</v>
      </c>
      <c r="H31" s="24">
        <f t="shared" si="0"/>
        <v>-1.6399192168821595</v>
      </c>
      <c r="I31" s="24">
        <f t="shared" si="2"/>
        <v>-0.53610839108867747</v>
      </c>
      <c r="J31" s="25">
        <f t="shared" si="2"/>
        <v>-0.63248335377411158</v>
      </c>
      <c r="K31" s="23">
        <f t="shared" si="3"/>
        <v>-0.90839164881677514</v>
      </c>
      <c r="L31" s="6">
        <f t="shared" si="4"/>
        <v>21</v>
      </c>
      <c r="M31" s="26">
        <f t="shared" si="5"/>
        <v>0.13</v>
      </c>
      <c r="N31" s="27">
        <f t="shared" si="6"/>
        <v>40.916083511832248</v>
      </c>
    </row>
    <row r="32" spans="2:14" ht="16" x14ac:dyDescent="0.4">
      <c r="B32" s="28" t="s">
        <v>38</v>
      </c>
      <c r="C32" s="29">
        <f>AVERAGE(C8:C31)</f>
        <v>42.01250000000001</v>
      </c>
      <c r="D32" s="29">
        <f t="shared" ref="D32:K32" si="7">AVERAGE(D8:D31)</f>
        <v>1.7291666666666667</v>
      </c>
      <c r="E32" s="29">
        <f t="shared" si="7"/>
        <v>4.9995833333333319</v>
      </c>
      <c r="F32" s="29">
        <f t="shared" si="7"/>
        <v>4.2612499999999995</v>
      </c>
      <c r="G32" s="29">
        <f t="shared" si="7"/>
        <v>-1.3230157710116448E-15</v>
      </c>
      <c r="H32" s="29">
        <f t="shared" si="7"/>
        <v>-1.7578531223231644E-16</v>
      </c>
      <c r="I32" s="29">
        <f t="shared" si="7"/>
        <v>-3.7192471324942744E-15</v>
      </c>
      <c r="J32" s="29">
        <f t="shared" si="7"/>
        <v>-3.9412917374193057E-15</v>
      </c>
      <c r="K32" s="29">
        <f t="shared" si="7"/>
        <v>-2.2805831297508425E-15</v>
      </c>
      <c r="L32" s="29"/>
      <c r="M32" s="29"/>
      <c r="N32" s="1"/>
    </row>
    <row r="33" spans="2:14" ht="16" x14ac:dyDescent="0.4">
      <c r="B33" s="30" t="s">
        <v>19</v>
      </c>
      <c r="C33" s="29">
        <f>STDEV(C8:C31)</f>
        <v>7.1661834181528103</v>
      </c>
      <c r="D33" s="29">
        <f t="shared" ref="D33:F33" si="8">STDEV(D8:D31)</f>
        <v>0.4080485549397348</v>
      </c>
      <c r="E33" s="29">
        <f t="shared" si="8"/>
        <v>0.39248903797117229</v>
      </c>
      <c r="F33" s="29">
        <f t="shared" si="8"/>
        <v>0.14031989849284909</v>
      </c>
      <c r="G33" s="30"/>
      <c r="H33" s="30"/>
      <c r="I33" s="30"/>
      <c r="J33" s="30"/>
      <c r="K33" s="31"/>
      <c r="L33" s="30"/>
      <c r="M33" s="30"/>
      <c r="N33" s="1"/>
    </row>
    <row r="35" spans="2:14" x14ac:dyDescent="0.35">
      <c r="B35" s="12"/>
    </row>
    <row r="38" spans="2:14" x14ac:dyDescent="0.35">
      <c r="F38" t="s">
        <v>70</v>
      </c>
    </row>
  </sheetData>
  <mergeCells count="1">
    <mergeCell ref="B5:L5"/>
  </mergeCells>
  <conditionalFormatting sqref="L8:M31">
    <cfRule type="iconSet" priority="3">
      <iconSet reverse="1">
        <cfvo type="percent" val="0"/>
        <cfvo type="percent" val="33"/>
        <cfvo type="percent" val="67"/>
      </iconSet>
    </cfRule>
  </conditionalFormatting>
  <conditionalFormatting sqref="M8:M31">
    <cfRule type="iconSet" priority="1">
      <iconSet>
        <cfvo type="percent" val="0"/>
        <cfvo type="percent" val="33"/>
        <cfvo type="percent" val="67"/>
      </iconSet>
    </cfRule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Support</vt:lpstr>
      <vt:lpstr>CV%</vt:lpstr>
      <vt:lpstr>CV% answers</vt:lpstr>
      <vt:lpstr>Performance</vt:lpstr>
      <vt:lpstr>Performance_answers</vt:lpstr>
      <vt:lpstr>Readiness</vt:lpstr>
      <vt:lpstr>Readiness_answers</vt:lpstr>
      <vt:lpstr>TSA</vt:lpstr>
      <vt:lpstr>TSA_answers</vt:lpstr>
    </vt:vector>
  </TitlesOfParts>
  <Company>Middlesex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Turner</dc:creator>
  <cp:lastModifiedBy>Anthony Turner</cp:lastModifiedBy>
  <dcterms:created xsi:type="dcterms:W3CDTF">2026-04-02T19:29:19Z</dcterms:created>
  <dcterms:modified xsi:type="dcterms:W3CDTF">2026-04-03T21:29:45Z</dcterms:modified>
</cp:coreProperties>
</file>