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beco-my.sharepoint.com/personal/jrecio_abbe_com_mx/Documents/Documentos/SLW CAPITAL/Cotizador/"/>
    </mc:Choice>
  </mc:AlternateContent>
  <xr:revisionPtr revIDLastSave="6" documentId="13_ncr:1_{E0526452-CE11-FC48-ABEA-8E78188CA819}" xr6:coauthVersionLast="47" xr6:coauthVersionMax="47" xr10:uidLastSave="{15818EE0-CED3-436F-AFCC-02FB642D47C4}"/>
  <bookViews>
    <workbookView xWindow="-108" yWindow="-108" windowWidth="23256" windowHeight="12456" activeTab="2" xr2:uid="{00000000-000D-0000-FFFF-FFFF00000000}"/>
  </bookViews>
  <sheets>
    <sheet name="Control" sheetId="3" state="hidden" r:id="rId1"/>
    <sheet name="SimuladorSLW" sheetId="2" r:id="rId2"/>
    <sheet name="TablaPagos" sheetId="7" r:id="rId3"/>
    <sheet name="Parámetros" sheetId="8" state="hidden" r:id="rId4"/>
  </sheets>
  <definedNames>
    <definedName name="Print_Area" localSheetId="1">SimuladorSLW!$A$1:$G$38</definedName>
    <definedName name="Print_Titles" localSheetId="2">TablaPagos!$1:$11</definedName>
    <definedName name="_xlnm.Print_Titles" localSheetId="2">TablaPagos!$1:$11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7" l="1"/>
  <c r="J8" i="7" s="1"/>
  <c r="L12" i="7"/>
  <c r="L13" i="7"/>
  <c r="L11" i="7"/>
  <c r="F21" i="2"/>
  <c r="F27" i="2" l="1"/>
  <c r="J7" i="7" l="1"/>
  <c r="F7" i="7" l="1"/>
  <c r="F6" i="7"/>
  <c r="J6" i="7" l="1"/>
  <c r="F16" i="2"/>
  <c r="F2" i="7" l="1"/>
  <c r="F29" i="2"/>
  <c r="D12" i="7"/>
  <c r="E12" i="7" s="1"/>
  <c r="F12" i="7" s="1"/>
  <c r="F17" i="2"/>
  <c r="B25" i="2"/>
  <c r="F18" i="2" l="1"/>
  <c r="F25" i="2" l="1"/>
  <c r="F32" i="2" l="1"/>
  <c r="F34" i="2" l="1"/>
  <c r="F35" i="2" s="1"/>
  <c r="F36" i="2" l="1"/>
  <c r="B40" i="2" s="1"/>
  <c r="C12" i="7" l="1"/>
  <c r="G12" i="7" s="1"/>
  <c r="F37" i="2"/>
  <c r="F38" i="2"/>
  <c r="H12" i="7" l="1"/>
  <c r="I12" i="7" s="1"/>
  <c r="C13" i="7" s="1"/>
  <c r="B13" i="7" l="1"/>
  <c r="D13" i="7" s="1"/>
  <c r="J12" i="7"/>
  <c r="E13" i="7" l="1"/>
  <c r="F13" i="7" s="1"/>
  <c r="G13" i="7" s="1"/>
  <c r="H13" i="7" l="1"/>
  <c r="I13" i="7" l="1"/>
  <c r="C14" i="7" s="1"/>
  <c r="B14" i="7" s="1"/>
  <c r="D14" i="7" l="1"/>
  <c r="E14" i="7" s="1"/>
  <c r="F14" i="7" s="1"/>
  <c r="G14" i="7" s="1"/>
  <c r="J13" i="7"/>
  <c r="H14" i="7" l="1"/>
  <c r="I14" i="7" s="1"/>
  <c r="C15" i="7" s="1"/>
  <c r="B15" i="7" l="1"/>
  <c r="J14" i="7"/>
  <c r="L14" i="7" s="1"/>
  <c r="D15" i="7" l="1"/>
  <c r="E15" i="7" s="1"/>
  <c r="F15" i="7" s="1"/>
  <c r="G15" i="7" s="1"/>
  <c r="H15" i="7" s="1"/>
  <c r="I15" i="7" s="1"/>
  <c r="C16" i="7" s="1"/>
  <c r="B16" i="7" s="1"/>
  <c r="D16" i="7" l="1"/>
  <c r="E16" i="7" s="1"/>
  <c r="F16" i="7" s="1"/>
  <c r="G16" i="7" s="1"/>
  <c r="J15" i="7"/>
  <c r="L15" i="7" s="1"/>
  <c r="H16" i="7" l="1"/>
  <c r="I16" i="7" s="1"/>
  <c r="C17" i="7" s="1"/>
  <c r="B17" i="7" s="1"/>
  <c r="J16" i="7" l="1"/>
  <c r="L16" i="7" s="1"/>
  <c r="D17" i="7"/>
  <c r="E17" i="7" s="1"/>
  <c r="F17" i="7" s="1"/>
  <c r="G17" i="7" s="1"/>
  <c r="H17" i="7" l="1"/>
  <c r="I17" i="7" s="1"/>
  <c r="C18" i="7" s="1"/>
  <c r="B18" i="7" s="1"/>
  <c r="D18" i="7" l="1"/>
  <c r="E18" i="7" s="1"/>
  <c r="F18" i="7" s="1"/>
  <c r="G18" i="7" s="1"/>
  <c r="J17" i="7"/>
  <c r="L17" i="7" s="1"/>
  <c r="H18" i="7" l="1"/>
  <c r="I18" i="7" s="1"/>
  <c r="C19" i="7" s="1"/>
  <c r="B19" i="7" s="1"/>
  <c r="D19" i="7" l="1"/>
  <c r="E19" i="7" s="1"/>
  <c r="F19" i="7" s="1"/>
  <c r="G19" i="7" s="1"/>
  <c r="H19" i="7" s="1"/>
  <c r="J18" i="7"/>
  <c r="L18" i="7" s="1"/>
  <c r="I19" i="7" l="1"/>
  <c r="C20" i="7" s="1"/>
  <c r="B20" i="7" s="1"/>
  <c r="J19" i="7" l="1"/>
  <c r="L19" i="7" s="1"/>
  <c r="D20" i="7"/>
  <c r="E20" i="7" s="1"/>
  <c r="F20" i="7" s="1"/>
  <c r="G20" i="7" s="1"/>
  <c r="H20" i="7" l="1"/>
  <c r="I20" i="7" s="1"/>
  <c r="C21" i="7" s="1"/>
  <c r="J20" i="7" l="1"/>
  <c r="L20" i="7" s="1"/>
  <c r="B21" i="7"/>
  <c r="D21" i="7" l="1"/>
  <c r="E21" i="7" s="1"/>
  <c r="F21" i="7" s="1"/>
  <c r="G21" i="7" s="1"/>
  <c r="H21" i="7" l="1"/>
  <c r="I21" i="7" s="1"/>
  <c r="C22" i="7" s="1"/>
  <c r="B22" i="7" s="1"/>
  <c r="J21" i="7" l="1"/>
  <c r="L21" i="7" s="1"/>
  <c r="D22" i="7"/>
  <c r="E22" i="7" s="1"/>
  <c r="F22" i="7" s="1"/>
  <c r="G22" i="7" s="1"/>
  <c r="H22" i="7" s="1"/>
  <c r="I22" i="7" l="1"/>
  <c r="C23" i="7" s="1"/>
  <c r="B23" i="7" s="1"/>
  <c r="J22" i="7" l="1"/>
  <c r="L22" i="7" s="1"/>
  <c r="D23" i="7"/>
  <c r="E23" i="7" s="1"/>
  <c r="F23" i="7" s="1"/>
  <c r="G23" i="7" s="1"/>
  <c r="H23" i="7" l="1"/>
  <c r="I23" i="7" l="1"/>
  <c r="C24" i="7" s="1"/>
  <c r="B24" i="7" s="1"/>
  <c r="J23" i="7" l="1"/>
  <c r="L23" i="7" s="1"/>
  <c r="D24" i="7"/>
  <c r="E24" i="7" s="1"/>
  <c r="F24" i="7" s="1"/>
  <c r="G24" i="7" s="1"/>
  <c r="H24" i="7" l="1"/>
  <c r="I24" i="7" s="1"/>
  <c r="C25" i="7" s="1"/>
  <c r="B25" i="7" s="1"/>
  <c r="D25" i="7" l="1"/>
  <c r="E25" i="7" s="1"/>
  <c r="F25" i="7" s="1"/>
  <c r="G25" i="7" s="1"/>
  <c r="J24" i="7"/>
  <c r="L24" i="7" s="1"/>
  <c r="H25" i="7" l="1"/>
  <c r="I25" i="7" s="1"/>
  <c r="C26" i="7" s="1"/>
  <c r="B26" i="7" s="1"/>
  <c r="D26" i="7" l="1"/>
  <c r="E26" i="7" s="1"/>
  <c r="F26" i="7" s="1"/>
  <c r="G26" i="7" s="1"/>
  <c r="J25" i="7"/>
  <c r="L25" i="7" s="1"/>
  <c r="H26" i="7" l="1"/>
  <c r="I26" i="7" l="1"/>
  <c r="C27" i="7" s="1"/>
  <c r="B27" i="7" s="1"/>
  <c r="J26" i="7" l="1"/>
  <c r="L26" i="7" s="1"/>
  <c r="D27" i="7"/>
  <c r="E27" i="7" s="1"/>
  <c r="F27" i="7" s="1"/>
  <c r="G27" i="7" s="1"/>
  <c r="H27" i="7" s="1"/>
  <c r="I27" i="7" l="1"/>
  <c r="C28" i="7" s="1"/>
  <c r="B28" i="7" s="1"/>
  <c r="D28" i="7" s="1"/>
  <c r="E28" i="7" s="1"/>
  <c r="F28" i="7" s="1"/>
  <c r="G28" i="7" s="1"/>
  <c r="J27" i="7" l="1"/>
  <c r="L27" i="7" s="1"/>
  <c r="H28" i="7"/>
  <c r="I28" i="7" s="1"/>
  <c r="C29" i="7" s="1"/>
  <c r="B29" i="7" s="1"/>
  <c r="J28" i="7" l="1"/>
  <c r="L28" i="7" s="1"/>
  <c r="D29" i="7"/>
  <c r="E29" i="7" s="1"/>
  <c r="F29" i="7" s="1"/>
  <c r="G29" i="7" s="1"/>
  <c r="H29" i="7" l="1"/>
  <c r="I29" i="7" s="1"/>
  <c r="C30" i="7" s="1"/>
  <c r="J29" i="7" l="1"/>
  <c r="L29" i="7" s="1"/>
  <c r="B30" i="7"/>
  <c r="D30" i="7" l="1"/>
  <c r="E30" i="7" s="1"/>
  <c r="F30" i="7" s="1"/>
  <c r="G30" i="7" s="1"/>
  <c r="H30" i="7" l="1"/>
  <c r="I30" i="7" l="1"/>
  <c r="C31" i="7" s="1"/>
  <c r="B31" i="7" s="1"/>
  <c r="J30" i="7" l="1"/>
  <c r="L30" i="7" s="1"/>
  <c r="D31" i="7"/>
  <c r="E31" i="7" s="1"/>
  <c r="F31" i="7" s="1"/>
  <c r="G31" i="7" s="1"/>
  <c r="H31" i="7" l="1"/>
  <c r="I31" i="7" l="1"/>
  <c r="C32" i="7" s="1"/>
  <c r="B32" i="7" s="1"/>
  <c r="J31" i="7" l="1"/>
  <c r="L31" i="7" s="1"/>
  <c r="D32" i="7"/>
  <c r="E32" i="7" s="1"/>
  <c r="F32" i="7" s="1"/>
  <c r="G32" i="7" s="1"/>
  <c r="H32" i="7" l="1"/>
  <c r="I32" i="7" s="1"/>
  <c r="C33" i="7" s="1"/>
  <c r="B33" i="7" l="1"/>
  <c r="J32" i="7"/>
  <c r="L32" i="7" s="1"/>
  <c r="D33" i="7" l="1"/>
  <c r="E33" i="7" s="1"/>
  <c r="F33" i="7" s="1"/>
  <c r="G33" i="7" s="1"/>
  <c r="H33" i="7" l="1"/>
  <c r="I33" i="7" s="1"/>
  <c r="C34" i="7" l="1"/>
  <c r="B34" i="7" s="1"/>
  <c r="J33" i="7"/>
  <c r="L33" i="7" s="1"/>
  <c r="D34" i="7" l="1"/>
  <c r="E34" i="7" s="1"/>
  <c r="F34" i="7" s="1"/>
  <c r="G34" i="7" s="1"/>
  <c r="H34" i="7" l="1"/>
  <c r="I34" i="7" l="1"/>
  <c r="C35" i="7" s="1"/>
  <c r="B35" i="7" l="1"/>
  <c r="J34" i="7"/>
  <c r="L34" i="7" s="1"/>
  <c r="D35" i="7" l="1"/>
  <c r="E35" i="7" s="1"/>
  <c r="F35" i="7" s="1"/>
  <c r="G35" i="7" s="1"/>
  <c r="H35" i="7" l="1"/>
  <c r="I35" i="7" s="1"/>
  <c r="C36" i="7" s="1"/>
  <c r="J35" i="7" l="1"/>
  <c r="L35" i="7" s="1"/>
  <c r="B36" i="7"/>
  <c r="D36" i="7" l="1"/>
  <c r="E36" i="7" s="1"/>
  <c r="F36" i="7" s="1"/>
  <c r="G36" i="7" s="1"/>
  <c r="H36" i="7" l="1"/>
  <c r="I36" i="7" s="1"/>
  <c r="C37" i="7" s="1"/>
  <c r="B37" i="7" l="1"/>
  <c r="J36" i="7"/>
  <c r="L36" i="7" s="1"/>
  <c r="D37" i="7" l="1"/>
  <c r="E37" i="7" s="1"/>
  <c r="F37" i="7" s="1"/>
  <c r="G37" i="7" s="1"/>
  <c r="H37" i="7" l="1"/>
  <c r="I37" i="7" s="1"/>
  <c r="C38" i="7" s="1"/>
  <c r="B38" i="7" l="1"/>
  <c r="J37" i="7"/>
  <c r="L37" i="7" s="1"/>
  <c r="D38" i="7" l="1"/>
  <c r="E38" i="7" s="1"/>
  <c r="F38" i="7" s="1"/>
  <c r="G38" i="7" s="1"/>
  <c r="H38" i="7" l="1"/>
  <c r="I38" i="7" s="1"/>
  <c r="C39" i="7" s="1"/>
  <c r="J38" i="7" l="1"/>
  <c r="L38" i="7" s="1"/>
  <c r="B39" i="7"/>
  <c r="D39" i="7" l="1"/>
  <c r="E39" i="7" s="1"/>
  <c r="F39" i="7" s="1"/>
  <c r="G39" i="7" s="1"/>
  <c r="H39" i="7" l="1"/>
  <c r="I39" i="7" l="1"/>
  <c r="C40" i="7" s="1"/>
  <c r="B40" i="7" s="1"/>
  <c r="J39" i="7" l="1"/>
  <c r="L39" i="7" s="1"/>
  <c r="D40" i="7"/>
  <c r="E40" i="7" s="1"/>
  <c r="F40" i="7" s="1"/>
  <c r="G40" i="7" s="1"/>
  <c r="H40" i="7" l="1"/>
  <c r="I40" i="7" s="1"/>
  <c r="C41" i="7" s="1"/>
  <c r="B41" i="7" l="1"/>
  <c r="J40" i="7"/>
  <c r="L40" i="7" s="1"/>
  <c r="D41" i="7" l="1"/>
  <c r="E41" i="7" s="1"/>
  <c r="F41" i="7" s="1"/>
  <c r="G41" i="7" s="1"/>
  <c r="H41" i="7" l="1"/>
  <c r="I41" i="7" s="1"/>
  <c r="C42" i="7" s="1"/>
  <c r="J41" i="7" l="1"/>
  <c r="L41" i="7" s="1"/>
  <c r="B42" i="7"/>
  <c r="D42" i="7" l="1"/>
  <c r="E42" i="7" s="1"/>
  <c r="F42" i="7" s="1"/>
  <c r="G42" i="7" s="1"/>
  <c r="H42" i="7" l="1"/>
  <c r="I42" i="7" s="1"/>
  <c r="C43" i="7" s="1"/>
  <c r="J42" i="7" l="1"/>
  <c r="L42" i="7" s="1"/>
  <c r="B43" i="7"/>
  <c r="D43" i="7" l="1"/>
  <c r="E43" i="7" s="1"/>
  <c r="F43" i="7" s="1"/>
  <c r="G43" i="7" s="1"/>
  <c r="H43" i="7" l="1"/>
  <c r="I43" i="7" s="1"/>
  <c r="C44" i="7" s="1"/>
  <c r="J43" i="7" l="1"/>
  <c r="L43" i="7" s="1"/>
  <c r="B44" i="7"/>
  <c r="D44" i="7" l="1"/>
  <c r="E44" i="7" s="1"/>
  <c r="F44" i="7" s="1"/>
  <c r="G44" i="7" s="1"/>
  <c r="H44" i="7" l="1"/>
  <c r="I44" i="7" s="1"/>
  <c r="C45" i="7" l="1"/>
  <c r="J44" i="7"/>
  <c r="L44" i="7" s="1"/>
  <c r="B45" i="7" l="1"/>
  <c r="D45" i="7" l="1"/>
  <c r="E45" i="7" s="1"/>
  <c r="F45" i="7" s="1"/>
  <c r="G45" i="7" s="1"/>
  <c r="H45" i="7" l="1"/>
  <c r="I45" i="7" l="1"/>
  <c r="C46" i="7" l="1"/>
  <c r="B46" i="7" s="1"/>
  <c r="D46" i="7" s="1"/>
  <c r="E46" i="7" s="1"/>
  <c r="F46" i="7" s="1"/>
  <c r="G46" i="7" s="1"/>
  <c r="J45" i="7"/>
  <c r="L45" i="7" s="1"/>
  <c r="H46" i="7" l="1"/>
  <c r="I46" i="7" l="1"/>
  <c r="C47" i="7" l="1"/>
  <c r="B47" i="7" s="1"/>
  <c r="J46" i="7"/>
  <c r="L46" i="7" s="1"/>
  <c r="D47" i="7" l="1"/>
  <c r="E47" i="7" s="1"/>
  <c r="F47" i="7" s="1"/>
  <c r="G47" i="7" s="1"/>
  <c r="H47" i="7" s="1"/>
  <c r="I47" i="7" l="1"/>
  <c r="C48" i="7" s="1"/>
  <c r="B48" i="7" s="1"/>
  <c r="J47" i="7"/>
  <c r="L47" i="7" s="1"/>
  <c r="D48" i="7" l="1"/>
  <c r="E48" i="7" s="1"/>
  <c r="F48" i="7" s="1"/>
  <c r="G48" i="7" s="1"/>
  <c r="H48" i="7" l="1"/>
  <c r="I48" i="7" s="1"/>
  <c r="C49" i="7" l="1"/>
  <c r="J48" i="7"/>
  <c r="L48" i="7" s="1"/>
  <c r="B49" i="7" l="1"/>
  <c r="D49" i="7" l="1"/>
  <c r="E49" i="7" s="1"/>
  <c r="F49" i="7" s="1"/>
  <c r="G49" i="7" s="1"/>
  <c r="H49" i="7" l="1"/>
  <c r="I49" i="7" s="1"/>
  <c r="C50" i="7" s="1"/>
  <c r="J49" i="7" l="1"/>
  <c r="L49" i="7" s="1"/>
  <c r="B50" i="7"/>
  <c r="D50" i="7" l="1"/>
  <c r="E50" i="7" s="1"/>
  <c r="F50" i="7" s="1"/>
  <c r="G50" i="7" s="1"/>
  <c r="H50" i="7" l="1"/>
  <c r="I50" i="7" s="1"/>
  <c r="C51" i="7" s="1"/>
  <c r="J50" i="7" l="1"/>
  <c r="L50" i="7" s="1"/>
  <c r="B51" i="7"/>
  <c r="D51" i="7" l="1"/>
  <c r="E51" i="7" s="1"/>
  <c r="F51" i="7" s="1"/>
  <c r="G51" i="7" s="1"/>
  <c r="H51" i="7" l="1"/>
  <c r="I51" i="7" s="1"/>
  <c r="C52" i="7" s="1"/>
  <c r="J51" i="7" l="1"/>
  <c r="L51" i="7" s="1"/>
  <c r="B52" i="7"/>
  <c r="D52" i="7" l="1"/>
  <c r="E52" i="7" s="1"/>
  <c r="F52" i="7" s="1"/>
  <c r="G52" i="7" s="1"/>
  <c r="H52" i="7" l="1"/>
  <c r="I52" i="7" s="1"/>
  <c r="C53" i="7" l="1"/>
  <c r="B53" i="7" s="1"/>
  <c r="J52" i="7"/>
  <c r="L52" i="7" s="1"/>
  <c r="D53" i="7" l="1"/>
  <c r="E53" i="7" s="1"/>
  <c r="F53" i="7" s="1"/>
  <c r="G53" i="7" s="1"/>
  <c r="H53" i="7" l="1"/>
  <c r="I53" i="7" s="1"/>
  <c r="C54" i="7" s="1"/>
  <c r="B54" i="7" l="1"/>
  <c r="J53" i="7"/>
  <c r="L53" i="7" s="1"/>
  <c r="D54" i="7" l="1"/>
  <c r="E54" i="7" s="1"/>
  <c r="F54" i="7" s="1"/>
  <c r="G54" i="7" s="1"/>
  <c r="H54" i="7" l="1"/>
  <c r="I54" i="7" s="1"/>
  <c r="C55" i="7" l="1"/>
  <c r="J54" i="7"/>
  <c r="L54" i="7" s="1"/>
  <c r="B55" i="7" l="1"/>
  <c r="D55" i="7" l="1"/>
  <c r="E55" i="7" s="1"/>
  <c r="F55" i="7" s="1"/>
  <c r="G55" i="7" s="1"/>
  <c r="H55" i="7" l="1"/>
  <c r="I55" i="7" s="1"/>
  <c r="C56" i="7" s="1"/>
  <c r="J55" i="7" l="1"/>
  <c r="L55" i="7" s="1"/>
  <c r="B56" i="7"/>
  <c r="D56" i="7" l="1"/>
  <c r="E56" i="7" s="1"/>
  <c r="F56" i="7" s="1"/>
  <c r="G56" i="7" s="1"/>
  <c r="H56" i="7" l="1"/>
  <c r="I56" i="7" s="1"/>
  <c r="C57" i="7" l="1"/>
  <c r="J56" i="7"/>
  <c r="L56" i="7" s="1"/>
  <c r="B57" i="7" l="1"/>
  <c r="D57" i="7" l="1"/>
  <c r="E57" i="7" s="1"/>
  <c r="F57" i="7" s="1"/>
  <c r="G57" i="7" s="1"/>
  <c r="H57" i="7" l="1"/>
  <c r="I57" i="7" s="1"/>
  <c r="C58" i="7" s="1"/>
  <c r="B58" i="7" l="1"/>
  <c r="J57" i="7"/>
  <c r="L57" i="7" s="1"/>
  <c r="D58" i="7" l="1"/>
  <c r="E58" i="7" s="1"/>
  <c r="F58" i="7" s="1"/>
  <c r="G58" i="7" s="1"/>
  <c r="H58" i="7" l="1"/>
  <c r="I58" i="7" s="1"/>
  <c r="C59" i="7" s="1"/>
  <c r="B59" i="7" l="1"/>
  <c r="J58" i="7"/>
  <c r="L58" i="7" s="1"/>
  <c r="D59" i="7" l="1"/>
  <c r="E59" i="7" s="1"/>
  <c r="F59" i="7" s="1"/>
  <c r="G59" i="7" s="1"/>
  <c r="H59" i="7" l="1"/>
  <c r="I59" i="7" s="1"/>
  <c r="C60" i="7" s="1"/>
  <c r="J59" i="7" l="1"/>
  <c r="L59" i="7" s="1"/>
  <c r="B60" i="7"/>
  <c r="D60" i="7" l="1"/>
  <c r="E60" i="7" s="1"/>
  <c r="F60" i="7" s="1"/>
  <c r="G60" i="7" s="1"/>
  <c r="H60" i="7" l="1"/>
  <c r="I60" i="7" s="1"/>
  <c r="C61" i="7" s="1"/>
  <c r="J60" i="7" l="1"/>
  <c r="L60" i="7" s="1"/>
  <c r="B61" i="7"/>
  <c r="D61" i="7" l="1"/>
  <c r="E61" i="7" s="1"/>
  <c r="F61" i="7" s="1"/>
  <c r="G61" i="7" s="1"/>
  <c r="H61" i="7" l="1"/>
  <c r="I61" i="7" s="1"/>
  <c r="C62" i="7" s="1"/>
  <c r="B62" i="7" l="1"/>
  <c r="J61" i="7"/>
  <c r="L61" i="7" s="1"/>
  <c r="D62" i="7" l="1"/>
  <c r="E62" i="7" s="1"/>
  <c r="F62" i="7" s="1"/>
  <c r="G62" i="7" s="1"/>
  <c r="H62" i="7" l="1"/>
  <c r="I62" i="7" s="1"/>
  <c r="C63" i="7" s="1"/>
  <c r="B63" i="7" l="1"/>
  <c r="J62" i="7"/>
  <c r="L62" i="7" s="1"/>
  <c r="D63" i="7" l="1"/>
  <c r="E63" i="7" s="1"/>
  <c r="F63" i="7" s="1"/>
  <c r="G63" i="7" s="1"/>
  <c r="H63" i="7" l="1"/>
  <c r="I63" i="7" s="1"/>
  <c r="C64" i="7" s="1"/>
  <c r="B64" i="7" l="1"/>
  <c r="J63" i="7"/>
  <c r="L63" i="7" s="1"/>
  <c r="D64" i="7" l="1"/>
  <c r="E64" i="7" s="1"/>
  <c r="F64" i="7" s="1"/>
  <c r="G64" i="7" s="1"/>
  <c r="H64" i="7" l="1"/>
  <c r="I64" i="7" s="1"/>
  <c r="C65" i="7" s="1"/>
  <c r="J64" i="7" l="1"/>
  <c r="L64" i="7" s="1"/>
  <c r="B65" i="7"/>
  <c r="D65" i="7" l="1"/>
  <c r="E65" i="7" s="1"/>
  <c r="F65" i="7" s="1"/>
  <c r="G65" i="7" s="1"/>
  <c r="H65" i="7" l="1"/>
  <c r="I65" i="7" l="1"/>
  <c r="C66" i="7" s="1"/>
  <c r="J65" i="7" l="1"/>
  <c r="L65" i="7" s="1"/>
  <c r="B66" i="7"/>
  <c r="D66" i="7" l="1"/>
  <c r="E66" i="7" s="1"/>
  <c r="F66" i="7" s="1"/>
  <c r="G66" i="7" s="1"/>
  <c r="H66" i="7" l="1"/>
  <c r="I66" i="7" s="1"/>
  <c r="C67" i="7" s="1"/>
  <c r="B67" i="7" l="1"/>
  <c r="J66" i="7"/>
  <c r="L66" i="7" s="1"/>
  <c r="D67" i="7" l="1"/>
  <c r="E67" i="7" s="1"/>
  <c r="F67" i="7" s="1"/>
  <c r="G67" i="7" s="1"/>
  <c r="H67" i="7" l="1"/>
  <c r="I67" i="7" s="1"/>
  <c r="C68" i="7" s="1"/>
  <c r="J67" i="7" l="1"/>
  <c r="L67" i="7" s="1"/>
  <c r="B68" i="7"/>
  <c r="D68" i="7" l="1"/>
  <c r="E68" i="7" s="1"/>
  <c r="F68" i="7" s="1"/>
  <c r="G68" i="7" s="1"/>
  <c r="H68" i="7" l="1"/>
  <c r="I68" i="7" s="1"/>
  <c r="C69" i="7" s="1"/>
  <c r="J68" i="7" l="1"/>
  <c r="L68" i="7" s="1"/>
  <c r="B69" i="7"/>
  <c r="D69" i="7" l="1"/>
  <c r="E69" i="7" s="1"/>
  <c r="F69" i="7" s="1"/>
  <c r="G69" i="7" s="1"/>
  <c r="H69" i="7" l="1"/>
  <c r="I69" i="7" s="1"/>
  <c r="C70" i="7" l="1"/>
  <c r="J69" i="7"/>
  <c r="L69" i="7" s="1"/>
  <c r="B70" i="7" l="1"/>
  <c r="D70" i="7" l="1"/>
  <c r="E70" i="7" s="1"/>
  <c r="F70" i="7" s="1"/>
  <c r="G70" i="7" s="1"/>
  <c r="H70" i="7" l="1"/>
  <c r="I70" i="7" l="1"/>
  <c r="C71" i="7" s="1"/>
  <c r="J70" i="7" l="1"/>
  <c r="L70" i="7" s="1"/>
  <c r="B71" i="7"/>
  <c r="D71" i="7" l="1"/>
  <c r="E71" i="7" s="1"/>
  <c r="F71" i="7" s="1"/>
  <c r="G71" i="7" s="1"/>
  <c r="H71" i="7" l="1"/>
  <c r="I71" i="7" l="1"/>
  <c r="C72" i="7" s="1"/>
  <c r="B72" i="7" s="1"/>
  <c r="D72" i="7" s="1"/>
  <c r="J71" i="7" l="1"/>
  <c r="L71" i="7" s="1"/>
  <c r="F19" i="2" s="1"/>
  <c r="E72" i="7"/>
  <c r="F72" i="7" s="1"/>
  <c r="G72" i="7" s="1"/>
  <c r="H72" i="7" l="1"/>
  <c r="I72" i="7" s="1"/>
  <c r="C73" i="7" l="1"/>
  <c r="J72" i="7"/>
  <c r="B73" i="7" l="1"/>
  <c r="D73" i="7" l="1"/>
  <c r="E73" i="7" s="1"/>
  <c r="F73" i="7" s="1"/>
  <c r="G73" i="7" s="1"/>
  <c r="H73" i="7" l="1"/>
  <c r="I73" i="7" s="1"/>
  <c r="C74" i="7" l="1"/>
  <c r="J73" i="7"/>
  <c r="B74" i="7" l="1"/>
  <c r="D74" i="7" l="1"/>
  <c r="E74" i="7" s="1"/>
  <c r="F74" i="7" s="1"/>
  <c r="G74" i="7" s="1"/>
  <c r="H74" i="7" l="1"/>
  <c r="I74" i="7" s="1"/>
  <c r="C75" i="7" s="1"/>
  <c r="J74" i="7" l="1"/>
  <c r="B75" i="7"/>
  <c r="D75" i="7" l="1"/>
  <c r="E75" i="7" s="1"/>
  <c r="F75" i="7" s="1"/>
  <c r="G75" i="7" s="1"/>
  <c r="H75" i="7" l="1"/>
  <c r="I75" i="7" s="1"/>
  <c r="C76" i="7" s="1"/>
  <c r="B76" i="7" l="1"/>
  <c r="J75" i="7"/>
  <c r="D76" i="7" l="1"/>
  <c r="E76" i="7" s="1"/>
  <c r="F76" i="7" s="1"/>
  <c r="G76" i="7" s="1"/>
  <c r="H76" i="7" l="1"/>
  <c r="I76" i="7" l="1"/>
  <c r="C77" i="7" s="1"/>
  <c r="B77" i="7" l="1"/>
  <c r="J76" i="7"/>
  <c r="D77" i="7" l="1"/>
  <c r="E77" i="7" s="1"/>
  <c r="F77" i="7" s="1"/>
  <c r="G77" i="7" s="1"/>
  <c r="H77" i="7" l="1"/>
  <c r="I77" i="7" l="1"/>
  <c r="C78" i="7" s="1"/>
  <c r="J77" i="7" l="1"/>
  <c r="B78" i="7"/>
  <c r="D78" i="7" l="1"/>
  <c r="E78" i="7" s="1"/>
  <c r="F78" i="7" s="1"/>
  <c r="G78" i="7" s="1"/>
  <c r="H78" i="7" l="1"/>
  <c r="I78" i="7" l="1"/>
  <c r="C79" i="7" s="1"/>
  <c r="J78" i="7" l="1"/>
  <c r="B79" i="7"/>
  <c r="D79" i="7" l="1"/>
  <c r="E79" i="7" s="1"/>
  <c r="F79" i="7" s="1"/>
  <c r="G79" i="7" s="1"/>
  <c r="H79" i="7" l="1"/>
  <c r="I79" i="7" s="1"/>
  <c r="C80" i="7" l="1"/>
  <c r="J79" i="7"/>
  <c r="B80" i="7" l="1"/>
  <c r="D80" i="7" l="1"/>
  <c r="E80" i="7" s="1"/>
  <c r="F80" i="7" s="1"/>
  <c r="G80" i="7" s="1"/>
  <c r="H80" i="7" l="1"/>
  <c r="I80" i="7"/>
  <c r="C81" i="7" s="1"/>
  <c r="J80" i="7" l="1"/>
  <c r="B81" i="7"/>
  <c r="D81" i="7" l="1"/>
  <c r="E81" i="7" s="1"/>
  <c r="F81" i="7" s="1"/>
  <c r="G81" i="7" s="1"/>
  <c r="H81" i="7" l="1"/>
  <c r="I81" i="7"/>
  <c r="C82" i="7" s="1"/>
  <c r="J81" i="7" l="1"/>
  <c r="B82" i="7"/>
  <c r="D82" i="7" l="1"/>
  <c r="E82" i="7" s="1"/>
  <c r="F82" i="7" s="1"/>
  <c r="G82" i="7" s="1"/>
  <c r="H82" i="7" l="1"/>
  <c r="I82" i="7" l="1"/>
  <c r="C83" i="7" s="1"/>
  <c r="J82" i="7" l="1"/>
  <c r="B83" i="7"/>
  <c r="D83" i="7" l="1"/>
  <c r="E83" i="7" s="1"/>
  <c r="F83" i="7" s="1"/>
  <c r="G83" i="7" s="1"/>
  <c r="H83" i="7" l="1"/>
  <c r="I83" i="7" s="1"/>
  <c r="C84" i="7" s="1"/>
  <c r="B84" i="7" s="1"/>
  <c r="J83" i="7" l="1"/>
  <c r="D84" i="7"/>
  <c r="E84" i="7" s="1"/>
  <c r="F84" i="7" s="1"/>
  <c r="G84" i="7" s="1"/>
  <c r="H84" i="7" l="1"/>
  <c r="I84" i="7"/>
  <c r="C85" i="7" s="1"/>
  <c r="J84" i="7" l="1"/>
  <c r="B85" i="7"/>
  <c r="D85" i="7" l="1"/>
  <c r="E85" i="7" s="1"/>
  <c r="F85" i="7" s="1"/>
  <c r="G85" i="7" s="1"/>
  <c r="H85" i="7" l="1"/>
  <c r="I85" i="7" l="1"/>
  <c r="C86" i="7" s="1"/>
  <c r="B86" i="7" l="1"/>
  <c r="J85" i="7"/>
  <c r="D86" i="7" l="1"/>
  <c r="E86" i="7" s="1"/>
  <c r="F86" i="7" s="1"/>
  <c r="G86" i="7" s="1"/>
  <c r="H86" i="7" l="1"/>
  <c r="I86" i="7" s="1"/>
  <c r="C87" i="7" l="1"/>
  <c r="J86" i="7"/>
  <c r="B87" i="7" l="1"/>
  <c r="D87" i="7" l="1"/>
  <c r="E87" i="7" s="1"/>
  <c r="F87" i="7" s="1"/>
  <c r="G87" i="7" s="1"/>
  <c r="H87" i="7" l="1"/>
  <c r="I87" i="7" l="1"/>
  <c r="C88" i="7" s="1"/>
  <c r="B88" i="7" s="1"/>
  <c r="J87" i="7" l="1"/>
  <c r="D88" i="7"/>
  <c r="E88" i="7"/>
  <c r="F88" i="7"/>
  <c r="G88" i="7" s="1"/>
  <c r="H88" i="7" l="1"/>
  <c r="I88" i="7" l="1"/>
  <c r="C89" i="7" s="1"/>
  <c r="B89" i="7" l="1"/>
  <c r="J88" i="7"/>
  <c r="D89" i="7" l="1"/>
  <c r="E89" i="7" s="1"/>
  <c r="F89" i="7" s="1"/>
  <c r="G89" i="7" s="1"/>
  <c r="H89" i="7" l="1"/>
  <c r="J89" i="7" s="1"/>
  <c r="I89" i="7"/>
  <c r="C90" i="7" s="1"/>
  <c r="B90" i="7" l="1"/>
  <c r="D90" i="7" l="1"/>
  <c r="E90" i="7" s="1"/>
  <c r="F90" i="7" s="1"/>
  <c r="G90" i="7" s="1"/>
  <c r="H90" i="7" l="1"/>
  <c r="I90" i="7"/>
  <c r="C91" i="7" s="1"/>
  <c r="J90" i="7" l="1"/>
  <c r="B91" i="7"/>
  <c r="D91" i="7" l="1"/>
  <c r="E91" i="7" s="1"/>
  <c r="F91" i="7" s="1"/>
  <c r="G91" i="7" s="1"/>
  <c r="H91" i="7" l="1"/>
  <c r="I91" i="7"/>
  <c r="C92" i="7" s="1"/>
  <c r="B92" i="7" l="1"/>
  <c r="J91" i="7"/>
  <c r="D92" i="7" l="1"/>
  <c r="E92" i="7" s="1"/>
  <c r="F92" i="7" s="1"/>
  <c r="G92" i="7" s="1"/>
  <c r="H92" i="7" l="1"/>
  <c r="I92" i="7"/>
  <c r="C93" i="7" s="1"/>
  <c r="J92" i="7" l="1"/>
  <c r="B93" i="7"/>
  <c r="D93" i="7" l="1"/>
  <c r="E93" i="7" s="1"/>
  <c r="F93" i="7" s="1"/>
  <c r="G93" i="7" s="1"/>
  <c r="H93" i="7" l="1"/>
  <c r="I93" i="7"/>
  <c r="C94" i="7" s="1"/>
  <c r="J93" i="7" l="1"/>
  <c r="B94" i="7"/>
  <c r="D94" i="7" l="1"/>
  <c r="E94" i="7" s="1"/>
  <c r="F94" i="7" s="1"/>
  <c r="G94" i="7" s="1"/>
  <c r="H94" i="7" l="1"/>
  <c r="I94" i="7" s="1"/>
  <c r="C95" i="7" s="1"/>
  <c r="B95" i="7" l="1"/>
  <c r="J94" i="7"/>
  <c r="D95" i="7" l="1"/>
  <c r="E95" i="7" s="1"/>
  <c r="F95" i="7" s="1"/>
  <c r="G95" i="7" s="1"/>
  <c r="H95" i="7" l="1"/>
  <c r="I95" i="7"/>
  <c r="C96" i="7" s="1"/>
  <c r="B96" i="7" l="1"/>
  <c r="J95" i="7"/>
  <c r="D96" i="7" l="1"/>
  <c r="E96" i="7" s="1"/>
  <c r="F96" i="7" s="1"/>
  <c r="G96" i="7" s="1"/>
  <c r="H96" i="7" l="1"/>
  <c r="I96" i="7" s="1"/>
  <c r="C97" i="7" s="1"/>
  <c r="B97" i="7" l="1"/>
  <c r="J96" i="7"/>
  <c r="D97" i="7" l="1"/>
  <c r="E97" i="7" s="1"/>
  <c r="F97" i="7" s="1"/>
  <c r="G97" i="7" s="1"/>
  <c r="H97" i="7" l="1"/>
  <c r="I97" i="7" l="1"/>
  <c r="C98" i="7" s="1"/>
  <c r="B98" i="7" l="1"/>
  <c r="J97" i="7"/>
  <c r="D98" i="7" l="1"/>
  <c r="E98" i="7" s="1"/>
  <c r="F98" i="7" s="1"/>
  <c r="G98" i="7" s="1"/>
  <c r="H98" i="7" l="1"/>
  <c r="I98" i="7"/>
  <c r="C99" i="7" s="1"/>
  <c r="J98" i="7" l="1"/>
  <c r="B99" i="7"/>
  <c r="D99" i="7" l="1"/>
  <c r="E99" i="7" s="1"/>
  <c r="F99" i="7" s="1"/>
  <c r="G99" i="7" s="1"/>
  <c r="H99" i="7" l="1"/>
  <c r="I99" i="7" l="1"/>
  <c r="C100" i="7" s="1"/>
  <c r="B100" i="7" l="1"/>
  <c r="J99" i="7"/>
  <c r="D100" i="7" l="1"/>
  <c r="E100" i="7" s="1"/>
  <c r="F100" i="7" s="1"/>
  <c r="G100" i="7" s="1"/>
  <c r="H100" i="7" l="1"/>
  <c r="I100" i="7"/>
  <c r="C101" i="7" s="1"/>
  <c r="J100" i="7"/>
  <c r="B101" i="7" l="1"/>
  <c r="D101" i="7" l="1"/>
  <c r="E101" i="7" s="1"/>
  <c r="F101" i="7" s="1"/>
  <c r="G101" i="7" s="1"/>
  <c r="H101" i="7" l="1"/>
  <c r="I101" i="7"/>
  <c r="C102" i="7" s="1"/>
  <c r="J101" i="7" l="1"/>
  <c r="B102" i="7"/>
  <c r="D102" i="7" l="1"/>
  <c r="E102" i="7" s="1"/>
  <c r="F102" i="7" s="1"/>
  <c r="G102" i="7" s="1"/>
  <c r="H102" i="7" l="1"/>
  <c r="I102" i="7" s="1"/>
  <c r="C103" i="7" s="1"/>
  <c r="B103" i="7" l="1"/>
  <c r="J102" i="7"/>
  <c r="D103" i="7" l="1"/>
  <c r="E103" i="7" s="1"/>
  <c r="F103" i="7" s="1"/>
  <c r="G103" i="7" s="1"/>
  <c r="H103" i="7" l="1"/>
  <c r="I103" i="7" l="1"/>
  <c r="C104" i="7" s="1"/>
  <c r="B104" i="7" l="1"/>
  <c r="J103" i="7"/>
  <c r="D104" i="7" l="1"/>
  <c r="E104" i="7" s="1"/>
  <c r="F104" i="7" s="1"/>
  <c r="G104" i="7" s="1"/>
  <c r="H104" i="7" l="1"/>
  <c r="I104" i="7" s="1"/>
  <c r="C105" i="7" s="1"/>
  <c r="B105" i="7" l="1"/>
  <c r="J104" i="7"/>
  <c r="D105" i="7" l="1"/>
  <c r="E105" i="7" s="1"/>
  <c r="F105" i="7" s="1"/>
  <c r="G105" i="7" s="1"/>
  <c r="H105" i="7" l="1"/>
  <c r="I105" i="7" l="1"/>
  <c r="C106" i="7" s="1"/>
  <c r="B106" i="7" l="1"/>
  <c r="J105" i="7"/>
  <c r="D106" i="7" l="1"/>
  <c r="E106" i="7" s="1"/>
  <c r="F106" i="7" s="1"/>
  <c r="G106" i="7" s="1"/>
  <c r="H106" i="7" l="1"/>
  <c r="I106" i="7"/>
  <c r="C107" i="7" s="1"/>
  <c r="B107" i="7" l="1"/>
  <c r="J106" i="7"/>
  <c r="D107" i="7" l="1"/>
  <c r="E107" i="7" s="1"/>
  <c r="F107" i="7" s="1"/>
  <c r="G107" i="7" s="1"/>
  <c r="H107" i="7" l="1"/>
  <c r="I107" i="7" l="1"/>
  <c r="C108" i="7" s="1"/>
  <c r="B108" i="7" l="1"/>
  <c r="J107" i="7"/>
  <c r="D108" i="7" l="1"/>
  <c r="E108" i="7" s="1"/>
  <c r="F108" i="7" s="1"/>
  <c r="G108" i="7" s="1"/>
  <c r="H108" i="7" l="1"/>
  <c r="I108" i="7" s="1"/>
  <c r="C109" i="7" s="1"/>
  <c r="B109" i="7" l="1"/>
  <c r="J108" i="7"/>
  <c r="D109" i="7" l="1"/>
  <c r="E109" i="7" s="1"/>
  <c r="F109" i="7" s="1"/>
  <c r="G109" i="7" s="1"/>
  <c r="H109" i="7" l="1"/>
  <c r="I109" i="7" s="1"/>
  <c r="C110" i="7" l="1"/>
  <c r="J109" i="7"/>
  <c r="B110" i="7" l="1"/>
  <c r="D110" i="7" l="1"/>
  <c r="E110" i="7" s="1"/>
  <c r="F110" i="7" s="1"/>
  <c r="G110" i="7" s="1"/>
  <c r="H110" i="7" l="1"/>
  <c r="I110" i="7" s="1"/>
  <c r="C111" i="7" s="1"/>
  <c r="J110" i="7" l="1"/>
  <c r="B111" i="7"/>
  <c r="D111" i="7" l="1"/>
  <c r="E111" i="7" s="1"/>
  <c r="F111" i="7" s="1"/>
  <c r="G111" i="7" s="1"/>
  <c r="H111" i="7" l="1"/>
  <c r="I111" i="7"/>
  <c r="C112" i="7" s="1"/>
  <c r="B112" i="7" l="1"/>
  <c r="J111" i="7"/>
  <c r="D112" i="7" l="1"/>
  <c r="E112" i="7" s="1"/>
  <c r="F112" i="7" s="1"/>
  <c r="G112" i="7" s="1"/>
  <c r="H112" i="7" l="1"/>
  <c r="I112" i="7" s="1"/>
  <c r="C113" i="7" s="1"/>
  <c r="B113" i="7" l="1"/>
  <c r="J112" i="7"/>
  <c r="D113" i="7" l="1"/>
  <c r="E113" i="7" s="1"/>
  <c r="F113" i="7" s="1"/>
  <c r="G113" i="7" s="1"/>
  <c r="H113" i="7" l="1"/>
  <c r="I113" i="7" s="1"/>
  <c r="C114" i="7" s="1"/>
  <c r="B114" i="7" l="1"/>
  <c r="J113" i="7"/>
  <c r="D114" i="7" l="1"/>
  <c r="E114" i="7" s="1"/>
  <c r="F114" i="7" s="1"/>
  <c r="G114" i="7" s="1"/>
  <c r="H114" i="7" l="1"/>
  <c r="I114" i="7"/>
  <c r="C115" i="7" s="1"/>
  <c r="B115" i="7" l="1"/>
  <c r="J114" i="7"/>
  <c r="D115" i="7" l="1"/>
  <c r="E115" i="7" s="1"/>
  <c r="F115" i="7" s="1"/>
  <c r="G115" i="7" s="1"/>
  <c r="H115" i="7" l="1"/>
  <c r="I115" i="7"/>
  <c r="C116" i="7" s="1"/>
  <c r="J115" i="7"/>
  <c r="B116" i="7" l="1"/>
  <c r="D116" i="7" l="1"/>
  <c r="E116" i="7" s="1"/>
  <c r="F116" i="7" s="1"/>
  <c r="G116" i="7" s="1"/>
  <c r="H116" i="7" l="1"/>
  <c r="I116" i="7"/>
  <c r="C117" i="7" s="1"/>
  <c r="B117" i="7" l="1"/>
  <c r="J116" i="7"/>
  <c r="D117" i="7" l="1"/>
  <c r="E117" i="7" s="1"/>
  <c r="F117" i="7" s="1"/>
  <c r="G117" i="7" s="1"/>
  <c r="H117" i="7" l="1"/>
  <c r="I117" i="7"/>
  <c r="C118" i="7" s="1"/>
  <c r="J117" i="7" l="1"/>
  <c r="B118" i="7"/>
  <c r="D118" i="7" l="1"/>
  <c r="E118" i="7"/>
  <c r="F118" i="7" s="1"/>
  <c r="G118" i="7" s="1"/>
  <c r="H118" i="7" l="1"/>
  <c r="I118" i="7" l="1"/>
  <c r="C119" i="7" s="1"/>
  <c r="B119" i="7" l="1"/>
  <c r="J118" i="7"/>
  <c r="D119" i="7" l="1"/>
  <c r="E119" i="7" s="1"/>
  <c r="F119" i="7" s="1"/>
  <c r="G119" i="7" s="1"/>
  <c r="H119" i="7" l="1"/>
  <c r="I119" i="7" s="1"/>
  <c r="C120" i="7" l="1"/>
  <c r="J119" i="7"/>
  <c r="B120" i="7" l="1"/>
  <c r="D120" i="7" l="1"/>
  <c r="E120" i="7" s="1"/>
  <c r="F120" i="7" s="1"/>
  <c r="G120" i="7" s="1"/>
  <c r="H120" i="7" l="1"/>
  <c r="I120" i="7" s="1"/>
  <c r="C121" i="7" s="1"/>
  <c r="B121" i="7" l="1"/>
  <c r="J120" i="7"/>
  <c r="D121" i="7" l="1"/>
  <c r="E121" i="7" s="1"/>
  <c r="F121" i="7" s="1"/>
  <c r="G121" i="7" s="1"/>
  <c r="H121" i="7" l="1"/>
  <c r="I121" i="7"/>
  <c r="C122" i="7" s="1"/>
  <c r="J121" i="7" l="1"/>
  <c r="B122" i="7"/>
  <c r="D122" i="7" l="1"/>
  <c r="E122" i="7" s="1"/>
  <c r="F122" i="7" s="1"/>
  <c r="G122" i="7" s="1"/>
  <c r="H122" i="7" l="1"/>
  <c r="I122" i="7" s="1"/>
  <c r="C123" i="7" s="1"/>
  <c r="B123" i="7" l="1"/>
  <c r="J122" i="7"/>
  <c r="D123" i="7" l="1"/>
  <c r="E123" i="7" s="1"/>
  <c r="F123" i="7" s="1"/>
  <c r="G123" i="7" s="1"/>
  <c r="H123" i="7" l="1"/>
  <c r="I123" i="7"/>
  <c r="C124" i="7" s="1"/>
  <c r="J123" i="7"/>
  <c r="B124" i="7" l="1"/>
  <c r="D124" i="7" l="1"/>
  <c r="E124" i="7" s="1"/>
  <c r="F124" i="7" s="1"/>
  <c r="G124" i="7" s="1"/>
  <c r="H124" i="7" l="1"/>
  <c r="I124" i="7" s="1"/>
  <c r="C125" i="7" l="1"/>
  <c r="J124" i="7"/>
  <c r="B125" i="7" l="1"/>
  <c r="D125" i="7" l="1"/>
  <c r="E125" i="7" s="1"/>
  <c r="F125" i="7" s="1"/>
  <c r="G125" i="7" s="1"/>
  <c r="H125" i="7" l="1"/>
  <c r="I125" i="7"/>
  <c r="C126" i="7" s="1"/>
  <c r="J125" i="7" l="1"/>
  <c r="B126" i="7"/>
  <c r="D126" i="7" l="1"/>
  <c r="E126" i="7" s="1"/>
  <c r="F126" i="7" s="1"/>
  <c r="G126" i="7" s="1"/>
  <c r="H126" i="7" l="1"/>
  <c r="I126" i="7"/>
  <c r="C127" i="7" s="1"/>
  <c r="B127" i="7" l="1"/>
  <c r="J126" i="7"/>
  <c r="D127" i="7" l="1"/>
  <c r="E127" i="7" s="1"/>
  <c r="F127" i="7" s="1"/>
  <c r="G127" i="7" s="1"/>
  <c r="H127" i="7" l="1"/>
  <c r="I127" i="7"/>
  <c r="C128" i="7" s="1"/>
  <c r="J127" i="7" l="1"/>
  <c r="B128" i="7"/>
  <c r="D128" i="7" l="1"/>
  <c r="E128" i="7" s="1"/>
  <c r="F128" i="7" s="1"/>
  <c r="G128" i="7" s="1"/>
  <c r="H128" i="7" l="1"/>
  <c r="I128" i="7"/>
  <c r="C129" i="7" s="1"/>
  <c r="J128" i="7" l="1"/>
  <c r="B129" i="7"/>
  <c r="D129" i="7" l="1"/>
  <c r="E129" i="7" s="1"/>
  <c r="F129" i="7" s="1"/>
  <c r="G129" i="7" s="1"/>
  <c r="H129" i="7" l="1"/>
  <c r="I129" i="7" l="1"/>
  <c r="C130" i="7" s="1"/>
  <c r="B130" i="7" l="1"/>
  <c r="J129" i="7"/>
  <c r="D130" i="7" l="1"/>
  <c r="E130" i="7" s="1"/>
  <c r="F130" i="7" s="1"/>
  <c r="G130" i="7" s="1"/>
  <c r="H130" i="7" l="1"/>
  <c r="I130" i="7" s="1"/>
  <c r="C131" i="7" s="1"/>
  <c r="B131" i="7" l="1"/>
  <c r="J130" i="7"/>
  <c r="D131" i="7" l="1"/>
  <c r="E131" i="7"/>
  <c r="F131" i="7" s="1"/>
  <c r="G131" i="7" s="1"/>
  <c r="H131" i="7" l="1"/>
  <c r="I131" i="7"/>
  <c r="C132" i="7" s="1"/>
  <c r="J131" i="7" l="1"/>
  <c r="B132" i="7"/>
  <c r="D132" i="7" l="1"/>
  <c r="E132" i="7" s="1"/>
  <c r="F132" i="7" s="1"/>
  <c r="G132" i="7" s="1"/>
  <c r="H132" i="7" l="1"/>
  <c r="I132" i="7"/>
  <c r="C133" i="7" s="1"/>
  <c r="B133" i="7" l="1"/>
  <c r="J132" i="7"/>
  <c r="D133" i="7" l="1"/>
  <c r="E133" i="7" s="1"/>
  <c r="F133" i="7" s="1"/>
  <c r="G133" i="7" s="1"/>
  <c r="H133" i="7" l="1"/>
  <c r="I133" i="7" s="1"/>
  <c r="C134" i="7" s="1"/>
  <c r="B134" i="7" l="1"/>
  <c r="J133" i="7"/>
  <c r="D134" i="7" l="1"/>
  <c r="E134" i="7"/>
  <c r="F134" i="7" s="1"/>
  <c r="G134" i="7" s="1"/>
  <c r="H134" i="7" l="1"/>
  <c r="I134" i="7" s="1"/>
  <c r="C135" i="7" l="1"/>
  <c r="J134" i="7"/>
  <c r="B135" i="7" l="1"/>
  <c r="D135" i="7" l="1"/>
  <c r="E135" i="7" s="1"/>
  <c r="F135" i="7" s="1"/>
  <c r="G135" i="7" s="1"/>
  <c r="H135" i="7" l="1"/>
  <c r="I135" i="7"/>
  <c r="C136" i="7" s="1"/>
  <c r="B136" i="7" l="1"/>
  <c r="J135" i="7"/>
  <c r="D136" i="7" l="1"/>
  <c r="E136" i="7"/>
  <c r="F136" i="7" s="1"/>
  <c r="G136" i="7" s="1"/>
  <c r="H136" i="7" l="1"/>
  <c r="I136" i="7" s="1"/>
  <c r="C137" i="7" l="1"/>
  <c r="J136" i="7"/>
  <c r="B137" i="7" l="1"/>
  <c r="D137" i="7" l="1"/>
  <c r="E137" i="7" s="1"/>
  <c r="F137" i="7" s="1"/>
  <c r="G137" i="7" s="1"/>
  <c r="H137" i="7" l="1"/>
  <c r="I137" i="7"/>
  <c r="C138" i="7" s="1"/>
  <c r="J137" i="7"/>
  <c r="B138" i="7" l="1"/>
  <c r="D138" i="7" l="1"/>
  <c r="E138" i="7" s="1"/>
  <c r="F138" i="7" s="1"/>
  <c r="G138" i="7" s="1"/>
  <c r="H138" i="7" l="1"/>
  <c r="I138" i="7"/>
  <c r="C139" i="7" s="1"/>
  <c r="J138" i="7" l="1"/>
  <c r="B139" i="7"/>
  <c r="D139" i="7" l="1"/>
  <c r="E139" i="7" s="1"/>
  <c r="F139" i="7" s="1"/>
  <c r="G139" i="7" s="1"/>
  <c r="H139" i="7" l="1"/>
  <c r="I139" i="7" s="1"/>
  <c r="C140" i="7" s="1"/>
  <c r="B140" i="7" l="1"/>
  <c r="J139" i="7"/>
  <c r="D140" i="7" l="1"/>
  <c r="E140" i="7" s="1"/>
  <c r="F140" i="7" s="1"/>
  <c r="G140" i="7" s="1"/>
  <c r="H140" i="7" l="1"/>
  <c r="I140" i="7" s="1"/>
  <c r="C141" i="7" s="1"/>
  <c r="B141" i="7" l="1"/>
  <c r="J140" i="7"/>
  <c r="D141" i="7" l="1"/>
  <c r="E141" i="7" s="1"/>
  <c r="F141" i="7" s="1"/>
  <c r="G141" i="7" s="1"/>
  <c r="H141" i="7" l="1"/>
  <c r="I141" i="7"/>
  <c r="C142" i="7" s="1"/>
  <c r="J141" i="7" l="1"/>
  <c r="B142" i="7"/>
  <c r="D142" i="7" l="1"/>
  <c r="E142" i="7" s="1"/>
  <c r="F142" i="7" s="1"/>
  <c r="G142" i="7" s="1"/>
  <c r="H142" i="7" l="1"/>
  <c r="I142" i="7"/>
  <c r="C143" i="7" s="1"/>
  <c r="J142" i="7" l="1"/>
  <c r="B143" i="7"/>
  <c r="D143" i="7" l="1"/>
  <c r="E143" i="7" s="1"/>
  <c r="F143" i="7" s="1"/>
  <c r="G143" i="7" s="1"/>
  <c r="H143" i="7" l="1"/>
  <c r="I143" i="7" s="1"/>
  <c r="C144" i="7" s="1"/>
  <c r="B144" i="7" l="1"/>
  <c r="J143" i="7"/>
  <c r="D144" i="7" l="1"/>
  <c r="E144" i="7" s="1"/>
  <c r="F144" i="7" s="1"/>
  <c r="G144" i="7" s="1"/>
  <c r="H144" i="7" l="1"/>
  <c r="I144" i="7" l="1"/>
  <c r="C145" i="7" s="1"/>
  <c r="B145" i="7" l="1"/>
  <c r="J144" i="7"/>
  <c r="D145" i="7" l="1"/>
  <c r="E145" i="7" s="1"/>
  <c r="F145" i="7" s="1"/>
  <c r="G145" i="7" s="1"/>
  <c r="H145" i="7" l="1"/>
  <c r="I145" i="7" s="1"/>
  <c r="C146" i="7" s="1"/>
  <c r="B146" i="7" l="1"/>
  <c r="J145" i="7"/>
  <c r="D146" i="7" l="1"/>
  <c r="E146" i="7"/>
  <c r="F146" i="7"/>
  <c r="G146" i="7"/>
  <c r="H146" i="7" l="1"/>
  <c r="I146" i="7" s="1"/>
  <c r="C147" i="7" l="1"/>
  <c r="J146" i="7"/>
  <c r="B147" i="7" l="1"/>
  <c r="D147" i="7" l="1"/>
  <c r="E147" i="7" s="1"/>
  <c r="F147" i="7" s="1"/>
  <c r="G147" i="7" s="1"/>
  <c r="H147" i="7" l="1"/>
  <c r="I147" i="7"/>
  <c r="C148" i="7" s="1"/>
  <c r="J147" i="7" l="1"/>
  <c r="B148" i="7"/>
  <c r="D148" i="7" l="1"/>
  <c r="E148" i="7" s="1"/>
  <c r="F148" i="7" s="1"/>
  <c r="G148" i="7" s="1"/>
  <c r="H148" i="7" l="1"/>
  <c r="I148" i="7"/>
  <c r="C149" i="7" s="1"/>
  <c r="J148" i="7" l="1"/>
  <c r="B149" i="7"/>
  <c r="D149" i="7" l="1"/>
  <c r="E149" i="7" s="1"/>
  <c r="F149" i="7" s="1"/>
  <c r="G149" i="7" s="1"/>
  <c r="H149" i="7" l="1"/>
  <c r="J149" i="7" s="1"/>
  <c r="I149" i="7"/>
  <c r="C150" i="7" s="1"/>
  <c r="B150" i="7" l="1"/>
  <c r="D150" i="7" l="1"/>
  <c r="E150" i="7" s="1"/>
  <c r="F150" i="7" s="1"/>
  <c r="G150" i="7" s="1"/>
  <c r="H150" i="7" l="1"/>
  <c r="I150" i="7" l="1"/>
  <c r="C151" i="7" s="1"/>
  <c r="B151" i="7" l="1"/>
  <c r="J150" i="7"/>
  <c r="D151" i="7" l="1"/>
  <c r="E151" i="7" s="1"/>
  <c r="F151" i="7" s="1"/>
  <c r="G151" i="7" s="1"/>
  <c r="H151" i="7" l="1"/>
  <c r="I151" i="7"/>
  <c r="C152" i="7" s="1"/>
  <c r="B152" i="7" l="1"/>
  <c r="J151" i="7"/>
  <c r="D152" i="7" l="1"/>
  <c r="E152" i="7"/>
  <c r="F152" i="7"/>
  <c r="G152" i="7" s="1"/>
  <c r="H152" i="7" l="1"/>
  <c r="I152" i="7" s="1"/>
  <c r="C153" i="7" s="1"/>
  <c r="B153" i="7" l="1"/>
  <c r="J152" i="7"/>
  <c r="D153" i="7" l="1"/>
  <c r="E153" i="7" s="1"/>
  <c r="F153" i="7" s="1"/>
  <c r="G153" i="7" s="1"/>
  <c r="H153" i="7" l="1"/>
  <c r="I153" i="7"/>
  <c r="C154" i="7" s="1"/>
  <c r="J153" i="7" l="1"/>
  <c r="B154" i="7"/>
  <c r="D154" i="7" l="1"/>
  <c r="E154" i="7" s="1"/>
  <c r="F154" i="7" s="1"/>
  <c r="G154" i="7" s="1"/>
  <c r="H154" i="7" l="1"/>
  <c r="I154" i="7"/>
  <c r="C155" i="7" s="1"/>
  <c r="J154" i="7" l="1"/>
  <c r="B155" i="7"/>
  <c r="D155" i="7" l="1"/>
  <c r="E155" i="7" s="1"/>
  <c r="F155" i="7" s="1"/>
  <c r="G155" i="7" s="1"/>
  <c r="H155" i="7" l="1"/>
  <c r="I155" i="7"/>
  <c r="C156" i="7" s="1"/>
  <c r="J155" i="7"/>
  <c r="B156" i="7" l="1"/>
  <c r="D156" i="7" l="1"/>
  <c r="E156" i="7" s="1"/>
  <c r="F156" i="7" s="1"/>
  <c r="G156" i="7" s="1"/>
  <c r="H156" i="7" l="1"/>
  <c r="I156" i="7"/>
  <c r="C157" i="7" s="1"/>
  <c r="J156" i="7"/>
  <c r="B157" i="7" l="1"/>
  <c r="D157" i="7" l="1"/>
  <c r="E157" i="7" s="1"/>
  <c r="F157" i="7" s="1"/>
  <c r="G157" i="7" s="1"/>
  <c r="H157" i="7" l="1"/>
  <c r="I157" i="7"/>
  <c r="C158" i="7" s="1"/>
  <c r="J157" i="7" l="1"/>
  <c r="B158" i="7"/>
  <c r="D158" i="7" l="1"/>
  <c r="E158" i="7" s="1"/>
  <c r="F158" i="7" s="1"/>
  <c r="G158" i="7" s="1"/>
  <c r="H158" i="7" l="1"/>
  <c r="I158" i="7"/>
  <c r="C159" i="7" s="1"/>
  <c r="J158" i="7" l="1"/>
  <c r="B159" i="7"/>
  <c r="D159" i="7" l="1"/>
  <c r="E159" i="7" s="1"/>
  <c r="F159" i="7" s="1"/>
  <c r="G159" i="7" s="1"/>
  <c r="H159" i="7" l="1"/>
  <c r="I159" i="7"/>
  <c r="C160" i="7" s="1"/>
  <c r="B160" i="7" l="1"/>
  <c r="J159" i="7"/>
  <c r="D160" i="7" l="1"/>
  <c r="E160" i="7"/>
  <c r="F160" i="7" s="1"/>
  <c r="G160" i="7" s="1"/>
  <c r="H160" i="7" l="1"/>
  <c r="I160" i="7" s="1"/>
  <c r="C161" i="7" l="1"/>
  <c r="B161" i="7" s="1"/>
  <c r="J160" i="7"/>
  <c r="D161" i="7"/>
  <c r="E161" i="7" s="1"/>
  <c r="F161" i="7" s="1"/>
  <c r="G161" i="7" s="1"/>
  <c r="H161" i="7" l="1"/>
  <c r="I161" i="7" s="1"/>
  <c r="J161" i="7" s="1"/>
</calcChain>
</file>

<file path=xl/sharedStrings.xml><?xml version="1.0" encoding="utf-8"?>
<sst xmlns="http://schemas.openxmlformats.org/spreadsheetml/2006/main" count="105" uniqueCount="86">
  <si>
    <t>Periodicidad de Pago</t>
  </si>
  <si>
    <t>Mensual</t>
  </si>
  <si>
    <t>Monto Solicitado</t>
  </si>
  <si>
    <t>IVA</t>
  </si>
  <si>
    <t>Comisión de Apertura</t>
  </si>
  <si>
    <t>Cotización de Crédito</t>
  </si>
  <si>
    <t>Tasa de Interés a aplicar</t>
  </si>
  <si>
    <t>Tasa de Interés  a aplicar por periodo</t>
  </si>
  <si>
    <t>Tasa de Interés  a aplicar por periodo, incluyendo IVA</t>
  </si>
  <si>
    <t>Fecha de Disposición</t>
  </si>
  <si>
    <t>Fecha de Primer Pago</t>
  </si>
  <si>
    <t>IVA de la Comisión de Apertura</t>
  </si>
  <si>
    <t>Total a financiar</t>
  </si>
  <si>
    <t>Monto correspondiente al Seguro de Auto</t>
  </si>
  <si>
    <t>Monto correspondiente al IVA del Seguro de Auto</t>
  </si>
  <si>
    <t>Monto correspondiente al Dispositivo Antirrobo</t>
  </si>
  <si>
    <t>Monto correspondiente al IVA del Dispositivo Antirrobo</t>
  </si>
  <si>
    <t>Monto correspondiente a la Comisión por apertura</t>
  </si>
  <si>
    <t>CONCEPTO</t>
  </si>
  <si>
    <t>VALOR</t>
  </si>
  <si>
    <t>Número de cliente</t>
  </si>
  <si>
    <t>Nombre del cliente</t>
  </si>
  <si>
    <t>Monto total del financiamiento</t>
  </si>
  <si>
    <t>Instrucciones:</t>
  </si>
  <si>
    <t>Descripción del campo</t>
  </si>
  <si>
    <t>Comisión de Apertura (%)</t>
  </si>
  <si>
    <t>Período</t>
  </si>
  <si>
    <t>Saldo Insoluto</t>
  </si>
  <si>
    <t>Fecha de pago</t>
  </si>
  <si>
    <t>Días</t>
  </si>
  <si>
    <t>Pago de Interés Ordinario</t>
  </si>
  <si>
    <t>Pago de Capital</t>
  </si>
  <si>
    <t>Plazo en meses</t>
  </si>
  <si>
    <t>Interés del periodo (ip)</t>
  </si>
  <si>
    <t>Ocultar</t>
  </si>
  <si>
    <t>Parámetros del Financiamiento</t>
  </si>
  <si>
    <t>Cálculos</t>
  </si>
  <si>
    <t>Sólo puede capturarse en los valores en celdas blancas.</t>
  </si>
  <si>
    <t>Monto Solicitado + accesorios</t>
  </si>
  <si>
    <t>Tabla de Pagos</t>
  </si>
  <si>
    <t>Préstamo autos</t>
  </si>
  <si>
    <t>Ocultar, está aquí por si luego hay otras periodicidades</t>
  </si>
  <si>
    <t>Pago mensual sin IVA</t>
  </si>
  <si>
    <t>Pago mensual con IVA</t>
  </si>
  <si>
    <t>IVA Interés Ordinario</t>
  </si>
  <si>
    <t>Pago mensual incluyendo IVA Interés</t>
  </si>
  <si>
    <t>Nace simulador para Crédito automotriz</t>
  </si>
  <si>
    <t>Control de cambios</t>
  </si>
  <si>
    <t>Parámetros</t>
  </si>
  <si>
    <t>Concepto</t>
  </si>
  <si>
    <t>Parámetro</t>
  </si>
  <si>
    <t>Monto mínimio</t>
  </si>
  <si>
    <t>Monto máximo</t>
  </si>
  <si>
    <t>Tasa mínima</t>
  </si>
  <si>
    <t>Tasa máxima</t>
  </si>
  <si>
    <t>Comisión mínima</t>
  </si>
  <si>
    <t>Comisión máxima</t>
  </si>
  <si>
    <t>Plazo mínimo</t>
  </si>
  <si>
    <t>Plazo máximo</t>
  </si>
  <si>
    <t>TIR</t>
  </si>
  <si>
    <t>CAT</t>
  </si>
  <si>
    <t>Tasa Interés</t>
  </si>
  <si>
    <t>Seguro</t>
  </si>
  <si>
    <t>Otros accesorios</t>
  </si>
  <si>
    <t>IVA de otros accesorios</t>
  </si>
  <si>
    <t>IVA del Seguro</t>
  </si>
  <si>
    <t>Costo Anual Total (CAT)</t>
  </si>
  <si>
    <t>Costo Anual Total calculado</t>
  </si>
  <si>
    <t>Monto solicitado</t>
  </si>
  <si>
    <t>Plazo del crédito enmeses</t>
  </si>
  <si>
    <t>Tasa de Interés anual</t>
  </si>
  <si>
    <t>Monto correspondiente al Seguro</t>
  </si>
  <si>
    <t>Monto correspondiente al IVA del Seguro</t>
  </si>
  <si>
    <t>Monto solicitado con gastos incluidos</t>
  </si>
  <si>
    <t>% Comisión aplicando sobre el Monto solicitado con gastos incluidos</t>
  </si>
  <si>
    <t>Monto correspondiente al IVA de la Comisión de Apertura</t>
  </si>
  <si>
    <t>Monto correspondiente al pago mensual sin IVA</t>
  </si>
  <si>
    <t>Monto correspondiente al pago mensual incluyendo IVA</t>
  </si>
  <si>
    <t>Tasa de Interés del producto (%)</t>
  </si>
  <si>
    <t>Se aplica fórmula al campo IVA del Seguro</t>
  </si>
  <si>
    <t>Se configura los criterios de validación de datos de los campos Plazo, Tasa de intéres y Comisión (Hoja "Parámetros")</t>
  </si>
  <si>
    <t>Se ajusta la Fecha de pago de la Tabla de Pagos, para cuando se selecciona los días 29, 30 o 31 como Fecha de Disposición.</t>
  </si>
  <si>
    <t>Se ajusta el campo Fecha de Primer Pago, para cuando se selecciona los días 29, 30 o 31 como Fecha de Disposición.</t>
  </si>
  <si>
    <t>NOMBRE</t>
  </si>
  <si>
    <t>Cotización de Financiamiento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</si>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</sst>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0.0%"/>
    <numFmt numFmtId="165" formatCode="[$-80A]d&quot; de &quot;mmmm&quot; de &quot;yyyy;@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sz val="11"/>
      <color indexed="23"/>
      <name val="Calibri"/>
      <family val="2"/>
    </font>
    <font>
      <b/>
      <sz val="16"/>
      <color indexed="8"/>
      <name val="Calibri"/>
      <family val="2"/>
    </font>
    <font>
      <b/>
      <sz val="12"/>
      <color indexed="9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9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/>
      <bottom style="thin">
        <color indexed="55"/>
      </bottom>
      <diagonal/>
    </border>
    <border>
      <left style="thin">
        <color indexed="23"/>
      </left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/>
      <top style="thin">
        <color indexed="22"/>
      </top>
      <bottom style="thin">
        <color indexed="23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2"/>
      </bottom>
      <diagonal/>
    </border>
    <border>
      <left/>
      <right style="thin">
        <color indexed="23"/>
      </right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7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3" xfId="0" applyBorder="1" applyProtection="1">
      <protection hidden="1"/>
    </xf>
    <xf numFmtId="0" fontId="10" fillId="0" borderId="0" xfId="0" applyFont="1" applyAlignment="1" applyProtection="1">
      <alignment horizontal="right" indent="7"/>
      <protection hidden="1"/>
    </xf>
    <xf numFmtId="0" fontId="0" fillId="0" borderId="2" xfId="0" applyBorder="1" applyProtection="1">
      <protection locked="0"/>
    </xf>
    <xf numFmtId="0" fontId="8" fillId="0" borderId="3" xfId="0" applyFont="1" applyBorder="1" applyProtection="1">
      <protection hidden="1"/>
    </xf>
    <xf numFmtId="164" fontId="13" fillId="0" borderId="2" xfId="1" applyNumberFormat="1" applyFont="1" applyBorder="1" applyProtection="1">
      <protection locked="0"/>
    </xf>
    <xf numFmtId="0" fontId="2" fillId="0" borderId="1" xfId="0" applyFont="1" applyBorder="1" applyProtection="1">
      <protection hidden="1"/>
    </xf>
    <xf numFmtId="3" fontId="6" fillId="3" borderId="5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hidden="1"/>
    </xf>
    <xf numFmtId="0" fontId="15" fillId="0" borderId="0" xfId="0" applyFont="1"/>
    <xf numFmtId="0" fontId="15" fillId="0" borderId="0" xfId="0" applyFo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9" fontId="0" fillId="5" borderId="0" xfId="0" applyNumberFormat="1" applyFill="1" applyProtection="1">
      <protection locked="0"/>
    </xf>
    <xf numFmtId="0" fontId="16" fillId="6" borderId="1" xfId="0" applyFont="1" applyFill="1" applyBorder="1" applyAlignment="1" applyProtection="1">
      <alignment horizontal="center"/>
      <protection hidden="1"/>
    </xf>
    <xf numFmtId="0" fontId="11" fillId="10" borderId="15" xfId="0" applyFont="1" applyFill="1" applyBorder="1" applyProtection="1">
      <protection hidden="1"/>
    </xf>
    <xf numFmtId="0" fontId="3" fillId="10" borderId="15" xfId="0" applyFont="1" applyFill="1" applyBorder="1" applyProtection="1">
      <protection hidden="1"/>
    </xf>
    <xf numFmtId="0" fontId="3" fillId="10" borderId="0" xfId="0" applyFont="1" applyFill="1" applyProtection="1">
      <protection hidden="1"/>
    </xf>
    <xf numFmtId="0" fontId="17" fillId="8" borderId="17" xfId="0" applyFont="1" applyFill="1" applyBorder="1" applyAlignment="1" applyProtection="1">
      <alignment horizontal="center" vertical="center" wrapText="1"/>
      <protection hidden="1"/>
    </xf>
    <xf numFmtId="0" fontId="0" fillId="9" borderId="16" xfId="0" applyFill="1" applyBorder="1" applyAlignment="1" applyProtection="1">
      <alignment horizontal="center"/>
      <protection hidden="1"/>
    </xf>
    <xf numFmtId="14" fontId="0" fillId="9" borderId="16" xfId="0" applyNumberFormat="1" applyFill="1" applyBorder="1" applyProtection="1">
      <protection hidden="1"/>
    </xf>
    <xf numFmtId="0" fontId="0" fillId="0" borderId="16" xfId="0" applyBorder="1" applyProtection="1">
      <protection hidden="1"/>
    </xf>
    <xf numFmtId="164" fontId="13" fillId="0" borderId="16" xfId="1" applyNumberFormat="1" applyFont="1" applyBorder="1" applyProtection="1">
      <protection hidden="1"/>
    </xf>
    <xf numFmtId="0" fontId="16" fillId="6" borderId="1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19" xfId="0" applyBorder="1" applyProtection="1">
      <protection hidden="1"/>
    </xf>
    <xf numFmtId="14" fontId="0" fillId="0" borderId="2" xfId="0" applyNumberFormat="1" applyBorder="1" applyProtection="1">
      <protection locked="0"/>
    </xf>
    <xf numFmtId="165" fontId="0" fillId="0" borderId="0" xfId="0" applyNumberFormat="1" applyAlignment="1" applyProtection="1">
      <alignment horizontal="center"/>
      <protection hidden="1"/>
    </xf>
    <xf numFmtId="0" fontId="0" fillId="11" borderId="0" xfId="0" applyFill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Protection="1">
      <protection hidden="1"/>
    </xf>
    <xf numFmtId="9" fontId="19" fillId="0" borderId="0" xfId="1" applyFont="1" applyProtection="1">
      <protection hidden="1"/>
    </xf>
    <xf numFmtId="9" fontId="18" fillId="0" borderId="0" xfId="1" applyFont="1" applyProtection="1">
      <protection hidden="1"/>
    </xf>
    <xf numFmtId="3" fontId="18" fillId="0" borderId="0" xfId="0" applyNumberFormat="1" applyFont="1" applyProtection="1">
      <protection hidden="1"/>
    </xf>
    <xf numFmtId="9" fontId="18" fillId="0" borderId="0" xfId="0" applyNumberFormat="1" applyFont="1" applyProtection="1">
      <protection hidden="1"/>
    </xf>
    <xf numFmtId="8" fontId="18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left"/>
      <protection hidden="1"/>
    </xf>
    <xf numFmtId="1" fontId="0" fillId="0" borderId="0" xfId="0" applyNumberFormat="1" applyAlignment="1" applyProtection="1">
      <alignment horizontal="left"/>
      <protection hidden="1"/>
    </xf>
    <xf numFmtId="14" fontId="1" fillId="0" borderId="0" xfId="0" applyNumberFormat="1" applyFont="1"/>
    <xf numFmtId="0" fontId="0" fillId="0" borderId="18" xfId="0" applyBorder="1" applyProtection="1">
      <protection hidden="1"/>
    </xf>
    <xf numFmtId="166" fontId="0" fillId="0" borderId="0" xfId="0" applyNumberFormat="1" applyProtection="1">
      <protection hidden="1"/>
    </xf>
    <xf numFmtId="0" fontId="20" fillId="6" borderId="0" xfId="0" applyFont="1" applyFill="1"/>
    <xf numFmtId="0" fontId="0" fillId="9" borderId="0" xfId="0" applyFill="1" applyProtection="1">
      <protection hidden="1"/>
    </xf>
    <xf numFmtId="9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4" fontId="0" fillId="0" borderId="4" xfId="0" applyNumberFormat="1" applyBorder="1" applyProtection="1">
      <protection locked="0"/>
    </xf>
    <xf numFmtId="166" fontId="0" fillId="0" borderId="0" xfId="0" applyNumberFormat="1" applyAlignment="1" applyProtection="1">
      <alignment horizontal="center" vertical="center" wrapText="1"/>
      <protection hidden="1"/>
    </xf>
    <xf numFmtId="164" fontId="0" fillId="5" borderId="0" xfId="0" applyNumberFormat="1" applyFill="1" applyProtection="1">
      <protection hidden="1"/>
    </xf>
    <xf numFmtId="4" fontId="0" fillId="9" borderId="16" xfId="0" applyNumberFormat="1" applyFill="1" applyBorder="1" applyProtection="1">
      <protection hidden="1"/>
    </xf>
    <xf numFmtId="4" fontId="0" fillId="0" borderId="16" xfId="0" applyNumberFormat="1" applyBorder="1" applyProtection="1">
      <protection hidden="1"/>
    </xf>
    <xf numFmtId="4" fontId="0" fillId="7" borderId="11" xfId="0" applyNumberFormat="1" applyFill="1" applyBorder="1" applyProtection="1">
      <protection hidden="1"/>
    </xf>
    <xf numFmtId="4" fontId="0" fillId="7" borderId="13" xfId="0" applyNumberFormat="1" applyFill="1" applyBorder="1" applyProtection="1">
      <protection hidden="1"/>
    </xf>
    <xf numFmtId="4" fontId="2" fillId="8" borderId="12" xfId="0" applyNumberFormat="1" applyFont="1" applyFill="1" applyBorder="1" applyProtection="1">
      <protection hidden="1"/>
    </xf>
    <xf numFmtId="4" fontId="5" fillId="7" borderId="20" xfId="0" applyNumberFormat="1" applyFont="1" applyFill="1" applyBorder="1" applyProtection="1">
      <protection hidden="1"/>
    </xf>
    <xf numFmtId="4" fontId="5" fillId="7" borderId="21" xfId="0" applyNumberFormat="1" applyFont="1" applyFill="1" applyBorder="1" applyProtection="1">
      <protection hidden="1"/>
    </xf>
    <xf numFmtId="4" fontId="0" fillId="0" borderId="11" xfId="0" applyNumberFormat="1" applyBorder="1" applyProtection="1">
      <protection locked="0"/>
    </xf>
    <xf numFmtId="4" fontId="0" fillId="7" borderId="14" xfId="0" applyNumberFormat="1" applyFill="1" applyBorder="1" applyProtection="1">
      <protection hidden="1"/>
    </xf>
    <xf numFmtId="164" fontId="13" fillId="0" borderId="11" xfId="1" applyNumberFormat="1" applyFont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0" borderId="16" xfId="0" applyBorder="1" applyAlignment="1" applyProtection="1">
      <alignment horizontal="center"/>
      <protection hidden="1"/>
    </xf>
    <xf numFmtId="14" fontId="0" fillId="0" borderId="16" xfId="0" applyNumberFormat="1" applyBorder="1" applyProtection="1">
      <protection hidden="1"/>
    </xf>
    <xf numFmtId="14" fontId="0" fillId="12" borderId="10" xfId="0" applyNumberFormat="1" applyFill="1" applyBorder="1" applyProtection="1">
      <protection hidden="1"/>
    </xf>
    <xf numFmtId="14" fontId="0" fillId="0" borderId="0" xfId="0" applyNumberFormat="1"/>
    <xf numFmtId="9" fontId="0" fillId="0" borderId="0" xfId="1" applyFont="1" applyProtection="1">
      <protection hidden="1"/>
    </xf>
    <xf numFmtId="3" fontId="21" fillId="0" borderId="22" xfId="0" applyNumberFormat="1" applyFont="1" applyBorder="1" applyAlignment="1" applyProtection="1">
      <alignment horizontal="center"/>
      <protection locked="0"/>
    </xf>
    <xf numFmtId="3" fontId="21" fillId="0" borderId="23" xfId="0" applyNumberFormat="1" applyFon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3" fontId="2" fillId="0" borderId="7" xfId="0" applyNumberFormat="1" applyFont="1" applyBorder="1" applyAlignment="1" applyProtection="1">
      <alignment horizontal="left"/>
      <protection hidden="1"/>
    </xf>
    <xf numFmtId="3" fontId="2" fillId="0" borderId="8" xfId="0" applyNumberFormat="1" applyFont="1" applyBorder="1" applyAlignment="1" applyProtection="1">
      <alignment horizontal="left"/>
      <protection hidden="1"/>
    </xf>
    <xf numFmtId="0" fontId="22" fillId="0" borderId="0" xfId="0" applyFont="1" applyProtection="1">
      <protection hidden="1"/>
    </xf>
  </cellXfs>
  <cellStyles count="2">
    <cellStyle name="Normal" xfId="0" builtinId="0"/>
    <cellStyle name="Porcentaje" xfId="1" builtinId="5"/>
  </cellStyles>
  <dxfs count="2">
    <dxf>
      <font>
        <color theme="0"/>
      </font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360641</xdr:colOff>
      <xdr:row>0</xdr:row>
      <xdr:rowOff>102188</xdr:rowOff>
    </xdr:from>
    <xdr:to>
      <xdr:col>3</xdr:col>
      <xdr:colOff>679111</xdr:colOff>
      <xdr:row>2</xdr:row>
      <xdr:rowOff>156761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CE6F10-7FA5-05CC-503C-34C007582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" y="102188"/>
          <a:ext cx="1103737" cy="432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434340</xdr:colOff>
      <xdr:row>2</xdr:row>
      <xdr:rowOff>7620</xdr:rowOff>
    </xdr:from>
    <xdr:to>
      <xdr:col>9</xdr:col>
      <xdr:colOff>753217</xdr:colOff>
      <xdr:row>3</xdr:row>
      <xdr:rowOff>257405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84F24-CE82-43F9-81DF-20BC6A319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160" y="373380"/>
          <a:ext cx="1103737" cy="432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showGridLines="0" workbookViewId="0">
      <selection activeCell="A9" sqref="A9"/>
    </sheetView>
  </sheetViews>
  <sheetFormatPr baseColWidth="10" defaultRowHeight="14.4" x14ac:dyDescent="0.3"/>
  <cols>
    <col min="2" max="2" width="50.6640625" customWidth="1"/>
  </cols>
  <sheetData>
    <row r="2" spans="1:2" x14ac:dyDescent="0.3">
      <c r="A2" s="21" t="s">
        <v>47</v>
      </c>
    </row>
    <row r="4" spans="1:2" x14ac:dyDescent="0.3">
      <c r="A4" s="51">
        <v>41329</v>
      </c>
      <c r="B4" t="s">
        <v>46</v>
      </c>
    </row>
    <row r="5" spans="1:2" x14ac:dyDescent="0.3">
      <c r="A5" s="76">
        <v>42524</v>
      </c>
      <c r="B5" t="s">
        <v>80</v>
      </c>
    </row>
    <row r="6" spans="1:2" x14ac:dyDescent="0.3">
      <c r="A6" s="76">
        <v>42524</v>
      </c>
      <c r="B6" t="s">
        <v>79</v>
      </c>
    </row>
    <row r="7" spans="1:2" x14ac:dyDescent="0.3">
      <c r="A7" s="76">
        <v>42524</v>
      </c>
      <c r="B7" t="s">
        <v>79</v>
      </c>
    </row>
    <row r="8" spans="1:2" x14ac:dyDescent="0.3">
      <c r="A8" s="76">
        <v>42524</v>
      </c>
      <c r="B8" t="s">
        <v>81</v>
      </c>
    </row>
    <row r="9" spans="1:2" x14ac:dyDescent="0.3">
      <c r="A9" s="76">
        <v>42524</v>
      </c>
      <c r="B9" t="s">
        <v>82</v>
      </c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-0.499984740745262"/>
  </sheetPr>
  <dimension ref="B1:R49"/>
  <sheetViews>
    <sheetView showGridLines="0" zoomScale="131" zoomScaleNormal="90" workbookViewId="0">
      <selection activeCell="N5" sqref="N5"/>
    </sheetView>
  </sheetViews>
  <sheetFormatPr baseColWidth="10" defaultColWidth="11.44140625" defaultRowHeight="14.4" x14ac:dyDescent="0.3"/>
  <cols>
    <col min="1" max="2" width="6.77734375" style="2" customWidth="1"/>
    <col min="3" max="4" width="11.44140625" style="2" customWidth="1"/>
    <col min="5" max="5" width="6.109375" style="2" customWidth="1"/>
    <col min="6" max="6" width="12.77734375" style="2" customWidth="1"/>
    <col min="7" max="7" width="12.33203125" style="43" customWidth="1"/>
    <col min="8" max="8" width="11.44140625" style="11" hidden="1" customWidth="1"/>
    <col min="9" max="13" width="11.44140625" style="2" hidden="1" customWidth="1"/>
    <col min="14" max="14" width="11.44140625" style="2"/>
    <col min="15" max="15" width="12.6640625" style="2" customWidth="1"/>
    <col min="16" max="16" width="12" style="2" bestFit="1" customWidth="1"/>
    <col min="17" max="16384" width="11.44140625" style="2"/>
  </cols>
  <sheetData>
    <row r="1" spans="2:18" ht="15.6" x14ac:dyDescent="0.3">
      <c r="C1" s="1"/>
      <c r="D1" s="1"/>
      <c r="E1" s="1"/>
      <c r="H1" s="27" t="s">
        <v>23</v>
      </c>
      <c r="I1" s="28"/>
      <c r="J1" s="28"/>
      <c r="K1" s="28"/>
      <c r="L1" s="28"/>
      <c r="M1" s="28"/>
    </row>
    <row r="2" spans="2:18" x14ac:dyDescent="0.3">
      <c r="C2" s="3"/>
      <c r="D2" s="3"/>
      <c r="E2" s="3"/>
      <c r="F2" s="82"/>
      <c r="G2" s="82"/>
      <c r="H2" s="29" t="s">
        <v>37</v>
      </c>
      <c r="I2" s="29"/>
      <c r="J2" s="29"/>
      <c r="K2" s="29"/>
      <c r="L2" s="29"/>
      <c r="M2" s="29"/>
    </row>
    <row r="3" spans="2:18" x14ac:dyDescent="0.3">
      <c r="C3" s="3"/>
      <c r="D3" s="3"/>
      <c r="E3" s="3"/>
      <c r="H3" s="2"/>
    </row>
    <row r="4" spans="2:18" ht="21" x14ac:dyDescent="0.4">
      <c r="C4" s="4"/>
      <c r="D4" s="4"/>
      <c r="E4" s="4"/>
      <c r="F4" s="14" t="s">
        <v>84</v>
      </c>
      <c r="H4" s="2"/>
    </row>
    <row r="5" spans="2:18" x14ac:dyDescent="0.3">
      <c r="C5" s="3"/>
      <c r="D5" s="3"/>
      <c r="E5" s="3"/>
    </row>
    <row r="6" spans="2:18" x14ac:dyDescent="0.3">
      <c r="B6" s="4" t="s">
        <v>21</v>
      </c>
      <c r="D6" s="12"/>
      <c r="E6" s="12"/>
      <c r="F6" s="78" t="s">
        <v>83</v>
      </c>
      <c r="G6" s="79"/>
      <c r="H6" s="2" t="s">
        <v>3</v>
      </c>
      <c r="I6" s="25">
        <v>0.16</v>
      </c>
    </row>
    <row r="7" spans="2:18" x14ac:dyDescent="0.3">
      <c r="B7" s="4" t="s">
        <v>20</v>
      </c>
      <c r="D7" s="12"/>
      <c r="E7" s="12"/>
      <c r="F7" s="80" t="s">
        <v>85</v>
      </c>
      <c r="G7" s="81"/>
      <c r="H7" s="2"/>
    </row>
    <row r="10" spans="2:18" x14ac:dyDescent="0.3">
      <c r="B10" s="37" t="s">
        <v>35</v>
      </c>
      <c r="D10" s="22"/>
      <c r="E10" s="22"/>
    </row>
    <row r="11" spans="2:18" ht="15" thickBot="1" x14ac:dyDescent="0.35">
      <c r="B11" s="35" t="s">
        <v>18</v>
      </c>
      <c r="C11" s="26"/>
      <c r="D11" s="26"/>
      <c r="E11" s="26"/>
      <c r="F11" s="26" t="s">
        <v>19</v>
      </c>
      <c r="H11" s="16" t="s">
        <v>24</v>
      </c>
      <c r="I11" s="16"/>
    </row>
    <row r="12" spans="2:18" ht="15" thickTop="1" x14ac:dyDescent="0.3">
      <c r="B12" s="2" t="s">
        <v>2</v>
      </c>
      <c r="E12" s="38"/>
      <c r="F12" s="58">
        <v>700000</v>
      </c>
      <c r="G12" s="44"/>
      <c r="H12" s="10" t="s">
        <v>68</v>
      </c>
    </row>
    <row r="13" spans="2:18" ht="15" customHeight="1" x14ac:dyDescent="0.3">
      <c r="B13" s="2" t="s">
        <v>32</v>
      </c>
      <c r="F13" s="15">
        <v>60</v>
      </c>
      <c r="G13" s="42"/>
      <c r="H13" s="10" t="s">
        <v>69</v>
      </c>
    </row>
    <row r="14" spans="2:18" ht="15.6" hidden="1" x14ac:dyDescent="0.3">
      <c r="B14" s="18" t="s">
        <v>0</v>
      </c>
      <c r="C14" s="18"/>
      <c r="D14" s="18"/>
      <c r="E14" s="18"/>
      <c r="F14" s="19" t="s">
        <v>1</v>
      </c>
      <c r="G14" s="42"/>
      <c r="H14" s="10" t="s">
        <v>0</v>
      </c>
    </row>
    <row r="15" spans="2:18" x14ac:dyDescent="0.3">
      <c r="B15" s="2" t="s">
        <v>78</v>
      </c>
      <c r="F15" s="17">
        <v>0.2</v>
      </c>
      <c r="G15" s="45"/>
      <c r="H15" s="10" t="s">
        <v>70</v>
      </c>
    </row>
    <row r="16" spans="2:18" ht="15" hidden="1" customHeight="1" x14ac:dyDescent="0.3">
      <c r="B16" s="36" t="s">
        <v>6</v>
      </c>
      <c r="C16" s="36"/>
      <c r="D16" s="36"/>
      <c r="E16" s="36"/>
      <c r="F16" s="71">
        <f>F15</f>
        <v>0.2</v>
      </c>
      <c r="H16" s="10" t="s">
        <v>6</v>
      </c>
      <c r="J16" s="23" t="s">
        <v>41</v>
      </c>
      <c r="R16" s="5"/>
    </row>
    <row r="17" spans="2:18" ht="15" hidden="1" customHeight="1" x14ac:dyDescent="0.3">
      <c r="B17" s="2" t="s">
        <v>7</v>
      </c>
      <c r="F17" s="71">
        <f>IF(F$14="Mensual",F16/360*30,IF(F$14="Quincenal",F16/360*15,IF(F$14="Catorcenal",F16/360*14,IF(F$14="Semanal",F16/360*7,0))))</f>
        <v>1.6666666666666666E-2</v>
      </c>
      <c r="H17" s="10" t="s">
        <v>7</v>
      </c>
      <c r="J17" s="23" t="s">
        <v>34</v>
      </c>
    </row>
    <row r="18" spans="2:18" ht="15" hidden="1" customHeight="1" x14ac:dyDescent="0.3">
      <c r="B18" s="2" t="s">
        <v>8</v>
      </c>
      <c r="F18" s="71">
        <f>F17*(1+I6)</f>
        <v>1.9333333333333331E-2</v>
      </c>
      <c r="H18" s="10" t="s">
        <v>8</v>
      </c>
      <c r="J18" s="23" t="s">
        <v>34</v>
      </c>
      <c r="R18" s="5"/>
    </row>
    <row r="19" spans="2:18" ht="15" hidden="1" customHeight="1" x14ac:dyDescent="0.3">
      <c r="B19" s="2" t="s">
        <v>66</v>
      </c>
      <c r="F19" s="72">
        <f>TablaPagos!J8</f>
        <v>0.22313141463554587</v>
      </c>
      <c r="H19" s="10" t="s">
        <v>67</v>
      </c>
      <c r="R19" s="5"/>
    </row>
    <row r="20" spans="2:18" ht="15" customHeight="1" x14ac:dyDescent="0.3">
      <c r="B20" s="2" t="s">
        <v>9</v>
      </c>
      <c r="F20" s="39">
        <v>45717</v>
      </c>
      <c r="H20" s="10" t="s">
        <v>9</v>
      </c>
    </row>
    <row r="21" spans="2:18" ht="15" customHeight="1" x14ac:dyDescent="0.3">
      <c r="B21" s="2" t="s">
        <v>10</v>
      </c>
      <c r="F21" s="75">
        <f>EDATE($F$20,1)</f>
        <v>45748</v>
      </c>
      <c r="H21" s="10" t="s">
        <v>10</v>
      </c>
    </row>
    <row r="22" spans="2:18" ht="15.75" customHeight="1" x14ac:dyDescent="0.3">
      <c r="H22" s="10"/>
    </row>
    <row r="23" spans="2:18" x14ac:dyDescent="0.3">
      <c r="B23" s="37" t="s">
        <v>36</v>
      </c>
      <c r="C23" s="22"/>
      <c r="D23" s="22"/>
      <c r="E23" s="22"/>
      <c r="F23" s="6"/>
      <c r="H23" s="10"/>
    </row>
    <row r="24" spans="2:18" x14ac:dyDescent="0.3">
      <c r="B24" s="35" t="s">
        <v>18</v>
      </c>
      <c r="C24" s="26"/>
      <c r="D24" s="26"/>
      <c r="E24" s="26"/>
      <c r="F24" s="26" t="s">
        <v>19</v>
      </c>
      <c r="G24" s="46"/>
      <c r="H24" s="10"/>
    </row>
    <row r="25" spans="2:18" x14ac:dyDescent="0.3">
      <c r="B25" s="7" t="str">
        <f>B12</f>
        <v>Monto Solicitado</v>
      </c>
      <c r="C25" s="7"/>
      <c r="D25" s="7"/>
      <c r="E25" s="7"/>
      <c r="F25" s="63">
        <f>F12</f>
        <v>700000</v>
      </c>
      <c r="H25" s="10" t="s">
        <v>68</v>
      </c>
    </row>
    <row r="26" spans="2:18" x14ac:dyDescent="0.3">
      <c r="B26" s="7" t="s">
        <v>62</v>
      </c>
      <c r="C26" s="7"/>
      <c r="D26" s="7"/>
      <c r="E26" s="7"/>
      <c r="F26" s="68">
        <v>0</v>
      </c>
      <c r="H26" s="10" t="s">
        <v>71</v>
      </c>
    </row>
    <row r="27" spans="2:18" x14ac:dyDescent="0.3">
      <c r="B27" s="7" t="s">
        <v>65</v>
      </c>
      <c r="C27" s="7"/>
      <c r="D27" s="7"/>
      <c r="E27" s="7"/>
      <c r="F27" s="63">
        <f>F26*I6</f>
        <v>0</v>
      </c>
      <c r="H27" s="10" t="s">
        <v>72</v>
      </c>
    </row>
    <row r="28" spans="2:18" ht="15" hidden="1" customHeight="1" x14ac:dyDescent="0.3">
      <c r="B28" s="7" t="s">
        <v>63</v>
      </c>
      <c r="C28" s="7"/>
      <c r="D28" s="7"/>
      <c r="E28" s="7"/>
      <c r="F28" s="68">
        <v>0</v>
      </c>
      <c r="H28" s="10" t="s">
        <v>13</v>
      </c>
      <c r="J28" s="41" t="s">
        <v>40</v>
      </c>
    </row>
    <row r="29" spans="2:18" ht="18.75" hidden="1" customHeight="1" x14ac:dyDescent="0.3">
      <c r="B29" s="7" t="s">
        <v>64</v>
      </c>
      <c r="C29" s="7"/>
      <c r="D29" s="7"/>
      <c r="E29" s="7"/>
      <c r="F29" s="63">
        <f>F28*I$6</f>
        <v>0</v>
      </c>
      <c r="H29" s="10" t="s">
        <v>14</v>
      </c>
      <c r="J29" s="41" t="s">
        <v>40</v>
      </c>
    </row>
    <row r="30" spans="2:18" ht="15" hidden="1" customHeight="1" x14ac:dyDescent="0.3">
      <c r="B30" s="7" t="s">
        <v>63</v>
      </c>
      <c r="C30" s="7"/>
      <c r="D30" s="7"/>
      <c r="E30" s="7"/>
      <c r="F30" s="68">
        <v>0</v>
      </c>
      <c r="H30" s="10" t="s">
        <v>15</v>
      </c>
      <c r="J30" s="41" t="s">
        <v>40</v>
      </c>
    </row>
    <row r="31" spans="2:18" ht="15" hidden="1" customHeight="1" x14ac:dyDescent="0.3">
      <c r="B31" s="8" t="s">
        <v>64</v>
      </c>
      <c r="C31" s="8"/>
      <c r="D31" s="8"/>
      <c r="E31" s="8"/>
      <c r="F31" s="64">
        <v>0</v>
      </c>
      <c r="H31" s="10" t="s">
        <v>16</v>
      </c>
      <c r="J31" s="41" t="s">
        <v>40</v>
      </c>
    </row>
    <row r="32" spans="2:18" x14ac:dyDescent="0.3">
      <c r="B32" s="2" t="s">
        <v>38</v>
      </c>
      <c r="F32" s="69">
        <f>SUM(F25:F31)</f>
        <v>700000</v>
      </c>
      <c r="H32" s="10" t="s">
        <v>73</v>
      </c>
    </row>
    <row r="33" spans="2:16" x14ac:dyDescent="0.3">
      <c r="B33" s="2" t="s">
        <v>25</v>
      </c>
      <c r="F33" s="70">
        <v>0</v>
      </c>
      <c r="H33" s="10" t="s">
        <v>74</v>
      </c>
    </row>
    <row r="34" spans="2:16" x14ac:dyDescent="0.3">
      <c r="B34" s="2" t="s">
        <v>4</v>
      </c>
      <c r="F34" s="63">
        <f>F32*F33</f>
        <v>0</v>
      </c>
      <c r="G34" s="47"/>
      <c r="H34" s="10" t="s">
        <v>17</v>
      </c>
    </row>
    <row r="35" spans="2:16" x14ac:dyDescent="0.3">
      <c r="B35" s="9" t="s">
        <v>11</v>
      </c>
      <c r="C35" s="9"/>
      <c r="D35" s="9"/>
      <c r="E35" s="9"/>
      <c r="F35" s="64">
        <f>F34*I6</f>
        <v>0</v>
      </c>
      <c r="H35" s="10" t="s">
        <v>75</v>
      </c>
    </row>
    <row r="36" spans="2:16" x14ac:dyDescent="0.3">
      <c r="B36" s="20" t="s">
        <v>12</v>
      </c>
      <c r="C36" s="20"/>
      <c r="D36" s="20"/>
      <c r="E36" s="20"/>
      <c r="F36" s="65">
        <f>SUM(F32,F34:F35)</f>
        <v>700000</v>
      </c>
      <c r="H36" s="10" t="s">
        <v>22</v>
      </c>
    </row>
    <row r="37" spans="2:16" x14ac:dyDescent="0.3">
      <c r="B37" s="52" t="s">
        <v>42</v>
      </c>
      <c r="C37" s="52"/>
      <c r="D37" s="52"/>
      <c r="E37" s="52"/>
      <c r="F37" s="66">
        <f>($F$36)*(($F$17*((1+$F$17)^$F$13)/(((1+$F$17)^$F$13)-1)))</f>
        <v>18545.718600490294</v>
      </c>
      <c r="H37" s="10" t="s">
        <v>76</v>
      </c>
      <c r="O37" s="6"/>
      <c r="P37" s="6"/>
    </row>
    <row r="38" spans="2:16" ht="15" thickBot="1" x14ac:dyDescent="0.35">
      <c r="B38" s="13" t="s">
        <v>43</v>
      </c>
      <c r="C38" s="13"/>
      <c r="D38" s="13"/>
      <c r="E38" s="13"/>
      <c r="F38" s="67">
        <f>($F$36)*(($F$18*((1+$F$18)^$F$13)/(((1+$F$18)^$F$13)-1)))</f>
        <v>19813.848243113345</v>
      </c>
      <c r="G38" s="48"/>
      <c r="H38" s="10" t="s">
        <v>77</v>
      </c>
      <c r="O38" s="6"/>
      <c r="P38" s="6"/>
    </row>
    <row r="39" spans="2:16" ht="15" thickTop="1" x14ac:dyDescent="0.3"/>
    <row r="40" spans="2:16" x14ac:dyDescent="0.3">
      <c r="B40" s="83" t="str">
        <f>IF(OR(F36&lt;Parámetros!C4,F36&gt;Parámetros!C5),"Total a financiar fuera de política. Debe estar entre $10mil y $5millones","")</f>
        <v/>
      </c>
      <c r="C40" s="83"/>
      <c r="D40" s="83"/>
      <c r="E40" s="83"/>
      <c r="F40" s="83"/>
      <c r="H40" s="2"/>
    </row>
    <row r="41" spans="2:16" x14ac:dyDescent="0.3">
      <c r="B41" s="84"/>
      <c r="C41" s="84"/>
      <c r="D41" s="84"/>
      <c r="E41" s="84"/>
      <c r="F41" s="84"/>
      <c r="H41" s="2"/>
    </row>
    <row r="42" spans="2:16" x14ac:dyDescent="0.3">
      <c r="H42" s="2"/>
    </row>
    <row r="43" spans="2:16" x14ac:dyDescent="0.3">
      <c r="H43" s="2"/>
    </row>
    <row r="44" spans="2:16" x14ac:dyDescent="0.3">
      <c r="H44" s="2"/>
    </row>
    <row r="45" spans="2:16" x14ac:dyDescent="0.3">
      <c r="H45" s="2"/>
    </row>
    <row r="46" spans="2:16" x14ac:dyDescent="0.3">
      <c r="H46" s="2"/>
    </row>
    <row r="47" spans="2:16" x14ac:dyDescent="0.3">
      <c r="H47" s="2"/>
    </row>
    <row r="48" spans="2:16" x14ac:dyDescent="0.3">
      <c r="H48" s="2"/>
    </row>
    <row r="49" spans="8:8" x14ac:dyDescent="0.3">
      <c r="H49" s="2"/>
    </row>
  </sheetData>
  <mergeCells count="4">
    <mergeCell ref="F6:G6"/>
    <mergeCell ref="F7:G7"/>
    <mergeCell ref="F2:G2"/>
    <mergeCell ref="B40:F41"/>
  </mergeCells>
  <phoneticPr fontId="0" type="noConversion"/>
  <dataValidations count="2">
    <dataValidation type="list" allowBlank="1" showInputMessage="1" showErrorMessage="1" sqref="F14" xr:uid="{00000000-0002-0000-0100-000000000000}">
      <formula1>"Mensual, Quincenal, Semanal"</formula1>
    </dataValidation>
    <dataValidation type="list" allowBlank="1" showInputMessage="1" showErrorMessage="1" sqref="I6" xr:uid="{00000000-0002-0000-0100-000001000000}">
      <formula1>"11%, 16%"</formula1>
    </dataValidation>
  </dataValidations>
  <pageMargins left="0.25" right="0.25" top="0.75" bottom="0.75" header="0.3" footer="0.3"/>
  <pageSetup scale="120" fitToHeight="2" orientation="portrait" r:id="rId1"/>
  <ignoredErrors>
    <ignoredError sqref="F2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1ED2340-6DBE-490B-BD99-548816F861C2}">
            <xm:f>OR(F36&lt;Parámetros!C4,F36&gt;Parámetros!C5)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B40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decimal" allowBlank="1" showErrorMessage="1" errorTitle="Atención" error="El valor capturado está fuera de parámetro" promptTitle="Atención" xr:uid="{00000000-0002-0000-0100-000002000000}">
          <x14:formula1>
            <xm:f>Parámetros!C8</xm:f>
          </x14:formula1>
          <x14:formula2>
            <xm:f>Parámetros!C9</xm:f>
          </x14:formula2>
          <xm:sqref>F33</xm:sqref>
        </x14:dataValidation>
        <x14:dataValidation type="decimal" allowBlank="1" showErrorMessage="1" errorTitle="Atención" error="El valor capturado está fuera de parámetro" promptTitle="Atención" xr:uid="{00000000-0002-0000-0100-000003000000}">
          <x14:formula1>
            <xm:f>Parámetros!C6</xm:f>
          </x14:formula1>
          <x14:formula2>
            <xm:f>Parámetros!C7</xm:f>
          </x14:formula2>
          <xm:sqref>F15</xm:sqref>
        </x14:dataValidation>
        <x14:dataValidation type="whole" allowBlank="1" showErrorMessage="1" errorTitle="Atención" error="El valor capturado está fuera de parámetro." promptTitle="Atención" xr:uid="{00000000-0002-0000-0100-000004000000}">
          <x14:formula1>
            <xm:f>Parámetros!C10</xm:f>
          </x14:formula1>
          <x14:formula2>
            <xm:f>Parámetros!C11</xm:f>
          </x14:formula2>
          <xm:sqref>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1:N161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N6" sqref="N6"/>
    </sheetView>
  </sheetViews>
  <sheetFormatPr baseColWidth="10" defaultColWidth="11.44140625" defaultRowHeight="14.4" x14ac:dyDescent="0.3"/>
  <cols>
    <col min="1" max="2" width="6.77734375" style="2" customWidth="1"/>
    <col min="3" max="4" width="11.44140625" style="2" customWidth="1"/>
    <col min="5" max="5" width="7.33203125" style="2" customWidth="1"/>
    <col min="6" max="6" width="12.33203125" style="2" customWidth="1"/>
    <col min="7" max="8" width="11.44140625" style="2" customWidth="1"/>
    <col min="9" max="9" width="11.44140625" style="11" customWidth="1"/>
    <col min="10" max="11" width="11.44140625" style="2"/>
    <col min="12" max="12" width="11.33203125" style="2" hidden="1" customWidth="1"/>
    <col min="13" max="13" width="12.6640625" style="2" customWidth="1"/>
    <col min="14" max="14" width="12" style="2" bestFit="1" customWidth="1"/>
    <col min="15" max="16384" width="11.44140625" style="2"/>
  </cols>
  <sheetData>
    <row r="1" spans="2:14" x14ac:dyDescent="0.3">
      <c r="C1" s="1"/>
      <c r="D1" s="1"/>
      <c r="E1" s="1"/>
      <c r="I1" s="2"/>
    </row>
    <row r="2" spans="2:14" x14ac:dyDescent="0.3">
      <c r="C2" s="3"/>
      <c r="D2" s="3"/>
      <c r="E2" s="3"/>
      <c r="F2" s="82">
        <f ca="1">TODAY()</f>
        <v>45709</v>
      </c>
      <c r="G2" s="82"/>
      <c r="H2" s="40"/>
      <c r="I2" s="2"/>
    </row>
    <row r="3" spans="2:14" x14ac:dyDescent="0.3">
      <c r="C3" s="3"/>
      <c r="D3" s="3"/>
      <c r="E3" s="3"/>
      <c r="I3" s="2"/>
    </row>
    <row r="4" spans="2:14" ht="21" x14ac:dyDescent="0.4">
      <c r="C4" s="4"/>
      <c r="D4" s="4"/>
      <c r="E4" s="4"/>
      <c r="F4" s="14" t="s">
        <v>5</v>
      </c>
      <c r="I4" s="2"/>
    </row>
    <row r="5" spans="2:14" x14ac:dyDescent="0.3">
      <c r="C5" s="3"/>
      <c r="D5" s="3"/>
      <c r="E5" s="3"/>
    </row>
    <row r="6" spans="2:14" x14ac:dyDescent="0.3">
      <c r="B6" s="4" t="s">
        <v>21</v>
      </c>
      <c r="D6" s="12"/>
      <c r="E6" s="12"/>
      <c r="F6" s="85" t="str">
        <f>IF(SimuladorSLW!F6="","",SimuladorSLW!F6)</f>
        <v>NOMBRE</v>
      </c>
      <c r="G6" s="86"/>
      <c r="H6" s="49"/>
      <c r="I6" s="2" t="s">
        <v>3</v>
      </c>
      <c r="J6" s="60">
        <f>SimuladorSLW!I6</f>
        <v>0.16</v>
      </c>
      <c r="L6" s="2" t="s">
        <v>59</v>
      </c>
      <c r="N6" s="87"/>
    </row>
    <row r="7" spans="2:14" x14ac:dyDescent="0.3">
      <c r="B7" s="4" t="s">
        <v>20</v>
      </c>
      <c r="D7" s="12"/>
      <c r="E7" s="12"/>
      <c r="F7" s="85" t="str">
        <f>IF(SimuladorSLW!F7="","",SimuladorSLW!F7)</f>
        <v>NA</v>
      </c>
      <c r="G7" s="86"/>
      <c r="H7" s="50"/>
      <c r="I7" s="2" t="s">
        <v>61</v>
      </c>
      <c r="J7" s="60">
        <f>SimuladorSLW!F15</f>
        <v>0.2</v>
      </c>
      <c r="L7" s="57">
        <f>IRR(L11:L71)*12</f>
        <v>0.20311412225587233</v>
      </c>
    </row>
    <row r="8" spans="2:14" x14ac:dyDescent="0.3">
      <c r="I8" s="2" t="s">
        <v>60</v>
      </c>
      <c r="J8" s="60">
        <f>EFFECT(L7,12)</f>
        <v>0.22313141463554587</v>
      </c>
    </row>
    <row r="10" spans="2:14" x14ac:dyDescent="0.3">
      <c r="B10" s="37" t="s">
        <v>39</v>
      </c>
    </row>
    <row r="11" spans="2:14" s="24" customFormat="1" ht="55.2" x14ac:dyDescent="0.3">
      <c r="B11" s="30" t="s">
        <v>26</v>
      </c>
      <c r="C11" s="30" t="s">
        <v>27</v>
      </c>
      <c r="D11" s="30" t="s">
        <v>28</v>
      </c>
      <c r="E11" s="30" t="s">
        <v>29</v>
      </c>
      <c r="F11" s="30" t="s">
        <v>33</v>
      </c>
      <c r="G11" s="30" t="s">
        <v>30</v>
      </c>
      <c r="H11" s="30" t="s">
        <v>44</v>
      </c>
      <c r="I11" s="30" t="s">
        <v>31</v>
      </c>
      <c r="J11" s="30" t="s">
        <v>45</v>
      </c>
      <c r="L11" s="59">
        <f>-(SimuladorSLW!F25+SimuladorSLW!F35+SimuladorSLW!F27)</f>
        <v>-700000</v>
      </c>
    </row>
    <row r="12" spans="2:14" x14ac:dyDescent="0.3">
      <c r="B12" s="31">
        <v>1</v>
      </c>
      <c r="C12" s="62">
        <f>SimuladorSLW!F36</f>
        <v>700000</v>
      </c>
      <c r="D12" s="32">
        <f>SimuladorSLW!F21</f>
        <v>45748</v>
      </c>
      <c r="E12" s="33">
        <f>D12-SimuladorSLW!F20</f>
        <v>31</v>
      </c>
      <c r="F12" s="34">
        <f>SimuladorSLW!$F$15/360*E12</f>
        <v>1.7222222222222222E-2</v>
      </c>
      <c r="G12" s="62">
        <f>F12*C12</f>
        <v>12055.555555555555</v>
      </c>
      <c r="H12" s="62">
        <f>G12*J$6</f>
        <v>1928.8888888888887</v>
      </c>
      <c r="I12" s="62">
        <f>IF(B12="","",IF(B12=SimuladorSLW!F$13,C12,SimuladorSLW!$F$38-G12-H12))</f>
        <v>5829.4037986689018</v>
      </c>
      <c r="J12" s="61">
        <f>IF(B12="","",SUM(G12:I12))</f>
        <v>19813.848243113345</v>
      </c>
      <c r="L12" s="53">
        <f>IF(B12="","",(J12-H12))</f>
        <v>17884.959354224455</v>
      </c>
    </row>
    <row r="13" spans="2:14" x14ac:dyDescent="0.3">
      <c r="B13" s="31">
        <f t="shared" ref="B13" si="0">IF(AND(C13&lt;=0.001,C13&gt;=-0.001),"",B12+1)</f>
        <v>2</v>
      </c>
      <c r="C13" s="62">
        <f t="shared" ref="C13" si="1">IF(AND(C12&lt;=0.001,C12&gt;=-0.001),0,C12-I12)</f>
        <v>694170.59620133112</v>
      </c>
      <c r="D13" s="32">
        <f>IF(B13="","",EDATE($D$12,B13-1))</f>
        <v>45778</v>
      </c>
      <c r="E13" s="33">
        <f t="shared" ref="E13" si="2">IF(B13="","",D13-D12)</f>
        <v>30</v>
      </c>
      <c r="F13" s="34">
        <f>IF(B13="","",SimuladorSLW!$F$15/360*E13)</f>
        <v>1.6666666666666666E-2</v>
      </c>
      <c r="G13" s="62">
        <f t="shared" ref="G13" si="3">IF(B13="","",F13*C13)</f>
        <v>11569.509936688852</v>
      </c>
      <c r="H13" s="62">
        <f t="shared" ref="H13" si="4">IF(B13="","",G13*J$6)</f>
        <v>1851.1215898702162</v>
      </c>
      <c r="I13" s="62">
        <f>IF(B13="","",IF(B13=SimuladorSLW!F$13,C13,SimuladorSLW!$F$38-G13-H13))</f>
        <v>6393.2167165542778</v>
      </c>
      <c r="J13" s="61">
        <f t="shared" ref="J13" si="5">IF(B13="","",SUM(G13:I13))</f>
        <v>19813.848243113345</v>
      </c>
      <c r="L13" s="53">
        <f>IF(B13="","",(J13-H13))</f>
        <v>17962.726653243128</v>
      </c>
    </row>
    <row r="14" spans="2:14" x14ac:dyDescent="0.3">
      <c r="B14" s="31">
        <f t="shared" ref="B14:B77" si="6">IF(AND(C14&lt;=0.001,C14&gt;=-0.001),"",B13+1)</f>
        <v>3</v>
      </c>
      <c r="C14" s="62">
        <f t="shared" ref="C14:C77" si="7">IF(AND(C13&lt;=0.001,C13&gt;=-0.001),0,C13-I13)</f>
        <v>687777.37948477687</v>
      </c>
      <c r="D14" s="32">
        <f t="shared" ref="D14:D77" si="8">IF(B14="","",EDATE($D$12,B14-1))</f>
        <v>45809</v>
      </c>
      <c r="E14" s="33">
        <f t="shared" ref="E14:E77" si="9">IF(B14="","",D14-D13)</f>
        <v>31</v>
      </c>
      <c r="F14" s="34">
        <f>IF(B14="","",SimuladorSLW!$F$15/360*E14)</f>
        <v>1.7222222222222222E-2</v>
      </c>
      <c r="G14" s="62">
        <f t="shared" ref="G14:G77" si="10">IF(B14="","",F14*C14)</f>
        <v>11845.05486890449</v>
      </c>
      <c r="H14" s="62">
        <f t="shared" ref="H14:H77" si="11">IF(B14="","",G14*J$6)</f>
        <v>1895.2087790247185</v>
      </c>
      <c r="I14" s="62">
        <f>IF(B14="","",IF(B14=SimuladorSLW!F$13,C14,SimuladorSLW!$F$38-G14-H14))</f>
        <v>6073.5845951841366</v>
      </c>
      <c r="J14" s="61">
        <f t="shared" ref="J14:J77" si="12">IF(B14="","",SUM(G14:I14))</f>
        <v>19813.848243113345</v>
      </c>
      <c r="L14" s="53">
        <f t="shared" ref="L14:L71" si="13">IF(B14="","",(J14-H14))</f>
        <v>17918.639464088628</v>
      </c>
      <c r="M14" s="77"/>
    </row>
    <row r="15" spans="2:14" x14ac:dyDescent="0.3">
      <c r="B15" s="31">
        <f t="shared" si="6"/>
        <v>4</v>
      </c>
      <c r="C15" s="62">
        <f t="shared" si="7"/>
        <v>681703.79488959268</v>
      </c>
      <c r="D15" s="32">
        <f t="shared" si="8"/>
        <v>45839</v>
      </c>
      <c r="E15" s="33">
        <f t="shared" si="9"/>
        <v>30</v>
      </c>
      <c r="F15" s="34">
        <f>IF(B15="","",SimuladorSLW!$F$15/360*E15)</f>
        <v>1.6666666666666666E-2</v>
      </c>
      <c r="G15" s="62">
        <f t="shared" si="10"/>
        <v>11361.729914826545</v>
      </c>
      <c r="H15" s="62">
        <f t="shared" si="11"/>
        <v>1817.8767863722471</v>
      </c>
      <c r="I15" s="62">
        <f>IF(B15="","",IF(B15=SimuladorSLW!F$13,C15,SimuladorSLW!$F$38-G15-H15))</f>
        <v>6634.2415419145536</v>
      </c>
      <c r="J15" s="61">
        <f t="shared" si="12"/>
        <v>19813.848243113345</v>
      </c>
      <c r="L15" s="53">
        <f t="shared" si="13"/>
        <v>17995.971456741099</v>
      </c>
    </row>
    <row r="16" spans="2:14" x14ac:dyDescent="0.3">
      <c r="B16" s="31">
        <f t="shared" si="6"/>
        <v>5</v>
      </c>
      <c r="C16" s="62">
        <f t="shared" si="7"/>
        <v>675069.55334767816</v>
      </c>
      <c r="D16" s="32">
        <f t="shared" si="8"/>
        <v>45870</v>
      </c>
      <c r="E16" s="33">
        <f t="shared" si="9"/>
        <v>31</v>
      </c>
      <c r="F16" s="34">
        <f>IF(B16="","",SimuladorSLW!$F$15/360*E16)</f>
        <v>1.7222222222222222E-2</v>
      </c>
      <c r="G16" s="62">
        <f t="shared" si="10"/>
        <v>11626.197863210013</v>
      </c>
      <c r="H16" s="62">
        <f t="shared" si="11"/>
        <v>1860.191658113602</v>
      </c>
      <c r="I16" s="62">
        <f>IF(B16="","",IF(B16=SimuladorSLW!F$13,C16,SimuladorSLW!$F$38-G16-H16))</f>
        <v>6327.4587217897306</v>
      </c>
      <c r="J16" s="61">
        <f t="shared" si="12"/>
        <v>19813.848243113345</v>
      </c>
      <c r="L16" s="53">
        <f t="shared" si="13"/>
        <v>17953.656584999742</v>
      </c>
    </row>
    <row r="17" spans="2:12" x14ac:dyDescent="0.3">
      <c r="B17" s="31">
        <f t="shared" si="6"/>
        <v>6</v>
      </c>
      <c r="C17" s="62">
        <f t="shared" si="7"/>
        <v>668742.09462588839</v>
      </c>
      <c r="D17" s="32">
        <f t="shared" si="8"/>
        <v>45901</v>
      </c>
      <c r="E17" s="33">
        <f t="shared" si="9"/>
        <v>31</v>
      </c>
      <c r="F17" s="34">
        <f>IF(B17="","",SimuladorSLW!$F$15/360*E17)</f>
        <v>1.7222222222222222E-2</v>
      </c>
      <c r="G17" s="62">
        <f t="shared" si="10"/>
        <v>11517.22496300141</v>
      </c>
      <c r="H17" s="62">
        <f t="shared" si="11"/>
        <v>1842.7559940802257</v>
      </c>
      <c r="I17" s="62">
        <f>IF(B17="","",IF(B17=SimuladorSLW!F$13,C17,SimuladorSLW!$F$38-G17-H17))</f>
        <v>6453.8672860317092</v>
      </c>
      <c r="J17" s="61">
        <f t="shared" si="12"/>
        <v>19813.848243113345</v>
      </c>
      <c r="L17" s="53">
        <f t="shared" si="13"/>
        <v>17971.092249033121</v>
      </c>
    </row>
    <row r="18" spans="2:12" x14ac:dyDescent="0.3">
      <c r="B18" s="31">
        <f t="shared" si="6"/>
        <v>7</v>
      </c>
      <c r="C18" s="62">
        <f t="shared" si="7"/>
        <v>662288.22733985668</v>
      </c>
      <c r="D18" s="32">
        <f t="shared" si="8"/>
        <v>45931</v>
      </c>
      <c r="E18" s="33">
        <f t="shared" si="9"/>
        <v>30</v>
      </c>
      <c r="F18" s="34">
        <f>IF(B18="","",SimuladorSLW!$F$15/360*E18)</f>
        <v>1.6666666666666666E-2</v>
      </c>
      <c r="G18" s="62">
        <f t="shared" si="10"/>
        <v>11038.137122330945</v>
      </c>
      <c r="H18" s="62">
        <f t="shared" si="11"/>
        <v>1766.1019395729513</v>
      </c>
      <c r="I18" s="62">
        <f>IF(B18="","",IF(B18=SimuladorSLW!F$13,C18,SimuladorSLW!$F$38-G18-H18))</f>
        <v>7009.6091812094492</v>
      </c>
      <c r="J18" s="61">
        <f t="shared" si="12"/>
        <v>19813.848243113345</v>
      </c>
      <c r="L18" s="53">
        <f t="shared" si="13"/>
        <v>18047.746303540393</v>
      </c>
    </row>
    <row r="19" spans="2:12" x14ac:dyDescent="0.3">
      <c r="B19" s="31">
        <f t="shared" si="6"/>
        <v>8</v>
      </c>
      <c r="C19" s="62">
        <f t="shared" si="7"/>
        <v>655278.61815864721</v>
      </c>
      <c r="D19" s="32">
        <f t="shared" si="8"/>
        <v>45962</v>
      </c>
      <c r="E19" s="33">
        <f t="shared" si="9"/>
        <v>31</v>
      </c>
      <c r="F19" s="34">
        <f>IF(B19="","",SimuladorSLW!$F$15/360*E19)</f>
        <v>1.7222222222222222E-2</v>
      </c>
      <c r="G19" s="62">
        <f t="shared" si="10"/>
        <v>11285.353979398924</v>
      </c>
      <c r="H19" s="62">
        <f t="shared" si="11"/>
        <v>1805.6566367038279</v>
      </c>
      <c r="I19" s="62">
        <f>IF(B19="","",IF(B19=SimuladorSLW!F$13,C19,SimuladorSLW!$F$38-G19-H19))</f>
        <v>6722.8376270105937</v>
      </c>
      <c r="J19" s="61">
        <f t="shared" si="12"/>
        <v>19813.848243113345</v>
      </c>
      <c r="L19" s="53">
        <f t="shared" si="13"/>
        <v>18008.191606409517</v>
      </c>
    </row>
    <row r="20" spans="2:12" x14ac:dyDescent="0.3">
      <c r="B20" s="31">
        <f t="shared" si="6"/>
        <v>9</v>
      </c>
      <c r="C20" s="62">
        <f t="shared" si="7"/>
        <v>648555.78053163667</v>
      </c>
      <c r="D20" s="32">
        <f t="shared" si="8"/>
        <v>45992</v>
      </c>
      <c r="E20" s="33">
        <f t="shared" si="9"/>
        <v>30</v>
      </c>
      <c r="F20" s="34">
        <f>IF(B20="","",SimuladorSLW!$F$15/360*E20)</f>
        <v>1.6666666666666666E-2</v>
      </c>
      <c r="G20" s="62">
        <f t="shared" si="10"/>
        <v>10809.263008860611</v>
      </c>
      <c r="H20" s="62">
        <f t="shared" si="11"/>
        <v>1729.4820814176978</v>
      </c>
      <c r="I20" s="62">
        <f>IF(B20="","",IF(B20=SimuladorSLW!F$13,C20,SimuladorSLW!$F$38-G20-H20))</f>
        <v>7275.1031528350359</v>
      </c>
      <c r="J20" s="61">
        <f t="shared" si="12"/>
        <v>19813.848243113345</v>
      </c>
      <c r="L20" s="53">
        <f t="shared" si="13"/>
        <v>18084.366161695649</v>
      </c>
    </row>
    <row r="21" spans="2:12" x14ac:dyDescent="0.3">
      <c r="B21" s="31">
        <f t="shared" si="6"/>
        <v>10</v>
      </c>
      <c r="C21" s="62">
        <f t="shared" si="7"/>
        <v>641280.67737880163</v>
      </c>
      <c r="D21" s="32">
        <f t="shared" si="8"/>
        <v>46023</v>
      </c>
      <c r="E21" s="33">
        <f t="shared" si="9"/>
        <v>31</v>
      </c>
      <c r="F21" s="34">
        <f>IF(B21="","",SimuladorSLW!$F$15/360*E21)</f>
        <v>1.7222222222222222E-2</v>
      </c>
      <c r="G21" s="62">
        <f t="shared" si="10"/>
        <v>11044.278332634916</v>
      </c>
      <c r="H21" s="62">
        <f t="shared" si="11"/>
        <v>1767.0845332215868</v>
      </c>
      <c r="I21" s="62">
        <f>IF(B21="","",IF(B21=SimuladorSLW!F$13,C21,SimuladorSLW!$F$38-G21-H21))</f>
        <v>7002.4853772568422</v>
      </c>
      <c r="J21" s="61">
        <f t="shared" si="12"/>
        <v>19813.848243113345</v>
      </c>
      <c r="L21" s="53">
        <f t="shared" si="13"/>
        <v>18046.763709891758</v>
      </c>
    </row>
    <row r="22" spans="2:12" x14ac:dyDescent="0.3">
      <c r="B22" s="31">
        <f t="shared" si="6"/>
        <v>11</v>
      </c>
      <c r="C22" s="62">
        <f t="shared" si="7"/>
        <v>634278.19200154475</v>
      </c>
      <c r="D22" s="32">
        <f t="shared" si="8"/>
        <v>46054</v>
      </c>
      <c r="E22" s="33">
        <f t="shared" si="9"/>
        <v>31</v>
      </c>
      <c r="F22" s="34">
        <f>IF(B22="","",SimuladorSLW!$F$15/360*E22)</f>
        <v>1.7222222222222222E-2</v>
      </c>
      <c r="G22" s="62">
        <f t="shared" si="10"/>
        <v>10923.679973359938</v>
      </c>
      <c r="H22" s="62">
        <f t="shared" si="11"/>
        <v>1747.7887957375901</v>
      </c>
      <c r="I22" s="62">
        <f>IF(B22="","",IF(B22=SimuladorSLW!F$13,C22,SimuladorSLW!$F$38-G22-H22))</f>
        <v>7142.3794740158173</v>
      </c>
      <c r="J22" s="61">
        <f t="shared" si="12"/>
        <v>19813.848243113345</v>
      </c>
      <c r="L22" s="53">
        <f t="shared" si="13"/>
        <v>18066.059447375756</v>
      </c>
    </row>
    <row r="23" spans="2:12" x14ac:dyDescent="0.3">
      <c r="B23" s="31">
        <f t="shared" si="6"/>
        <v>12</v>
      </c>
      <c r="C23" s="62">
        <f t="shared" si="7"/>
        <v>627135.81252752896</v>
      </c>
      <c r="D23" s="32">
        <f t="shared" si="8"/>
        <v>46082</v>
      </c>
      <c r="E23" s="33">
        <f t="shared" si="9"/>
        <v>28</v>
      </c>
      <c r="F23" s="34">
        <f>IF(B23="","",SimuladorSLW!$F$15/360*E23)</f>
        <v>1.5555555555555555E-2</v>
      </c>
      <c r="G23" s="62">
        <f t="shared" si="10"/>
        <v>9755.4459726504501</v>
      </c>
      <c r="H23" s="62">
        <f t="shared" si="11"/>
        <v>1560.8713556240721</v>
      </c>
      <c r="I23" s="62">
        <f>IF(B23="","",IF(B23=SimuladorSLW!F$13,C23,SimuladorSLW!$F$38-G23-H23))</f>
        <v>8497.5309148388224</v>
      </c>
      <c r="J23" s="61">
        <f t="shared" si="12"/>
        <v>19813.848243113345</v>
      </c>
      <c r="L23" s="53">
        <f t="shared" si="13"/>
        <v>18252.976887489272</v>
      </c>
    </row>
    <row r="24" spans="2:12" x14ac:dyDescent="0.3">
      <c r="B24" s="31">
        <f t="shared" si="6"/>
        <v>13</v>
      </c>
      <c r="C24" s="62">
        <f t="shared" si="7"/>
        <v>618638.28161269019</v>
      </c>
      <c r="D24" s="32">
        <f t="shared" si="8"/>
        <v>46113</v>
      </c>
      <c r="E24" s="33">
        <f t="shared" si="9"/>
        <v>31</v>
      </c>
      <c r="F24" s="34">
        <f>IF(B24="","",SimuladorSLW!$F$15/360*E24)</f>
        <v>1.7222222222222222E-2</v>
      </c>
      <c r="G24" s="62">
        <f t="shared" si="10"/>
        <v>10654.325961107443</v>
      </c>
      <c r="H24" s="62">
        <f t="shared" si="11"/>
        <v>1704.6921537771909</v>
      </c>
      <c r="I24" s="62">
        <f>IF(B24="","",IF(B24=SimuladorSLW!F$13,C24,SimuladorSLW!$F$38-G24-H24))</f>
        <v>7454.8301282287121</v>
      </c>
      <c r="J24" s="61">
        <f t="shared" si="12"/>
        <v>19813.848243113345</v>
      </c>
      <c r="L24" s="53">
        <f>IF(B24="","",(J24-H24))</f>
        <v>18109.156089336153</v>
      </c>
    </row>
    <row r="25" spans="2:12" x14ac:dyDescent="0.3">
      <c r="B25" s="31">
        <f t="shared" si="6"/>
        <v>14</v>
      </c>
      <c r="C25" s="62">
        <f t="shared" si="7"/>
        <v>611183.45148446143</v>
      </c>
      <c r="D25" s="32">
        <f t="shared" si="8"/>
        <v>46143</v>
      </c>
      <c r="E25" s="33">
        <f t="shared" si="9"/>
        <v>30</v>
      </c>
      <c r="F25" s="34">
        <f>IF(B25="","",SimuladorSLW!$F$15/360*E25)</f>
        <v>1.6666666666666666E-2</v>
      </c>
      <c r="G25" s="62">
        <f t="shared" si="10"/>
        <v>10186.390858074357</v>
      </c>
      <c r="H25" s="62">
        <f t="shared" si="11"/>
        <v>1629.8225372918971</v>
      </c>
      <c r="I25" s="62">
        <f>IF(B25="","",IF(B25=SimuladorSLW!F$13,C25,SimuladorSLW!$F$38-G25-H25))</f>
        <v>7997.634847747091</v>
      </c>
      <c r="J25" s="61">
        <f t="shared" si="12"/>
        <v>19813.848243113345</v>
      </c>
      <c r="L25" s="53">
        <f t="shared" si="13"/>
        <v>18184.025705821448</v>
      </c>
    </row>
    <row r="26" spans="2:12" x14ac:dyDescent="0.3">
      <c r="B26" s="31">
        <f t="shared" si="6"/>
        <v>15</v>
      </c>
      <c r="C26" s="62">
        <f t="shared" si="7"/>
        <v>603185.81663671439</v>
      </c>
      <c r="D26" s="32">
        <f t="shared" si="8"/>
        <v>46174</v>
      </c>
      <c r="E26" s="33">
        <f t="shared" si="9"/>
        <v>31</v>
      </c>
      <c r="F26" s="34">
        <f>IF(B26="","",SimuladorSLW!$F$15/360*E26)</f>
        <v>1.7222222222222222E-2</v>
      </c>
      <c r="G26" s="62">
        <f t="shared" si="10"/>
        <v>10388.20017541008</v>
      </c>
      <c r="H26" s="62">
        <f t="shared" si="11"/>
        <v>1662.1120280656128</v>
      </c>
      <c r="I26" s="62">
        <f>IF(B26="","",IF(B26=SimuladorSLW!F$13,C26,SimuladorSLW!$F$38-G26-H26))</f>
        <v>7763.5360396376527</v>
      </c>
      <c r="J26" s="61">
        <f t="shared" si="12"/>
        <v>19813.848243113345</v>
      </c>
      <c r="L26" s="53">
        <f t="shared" si="13"/>
        <v>18151.736215047731</v>
      </c>
    </row>
    <row r="27" spans="2:12" x14ac:dyDescent="0.3">
      <c r="B27" s="31">
        <f t="shared" si="6"/>
        <v>16</v>
      </c>
      <c r="C27" s="62">
        <f t="shared" si="7"/>
        <v>595422.28059707675</v>
      </c>
      <c r="D27" s="32">
        <f t="shared" si="8"/>
        <v>46204</v>
      </c>
      <c r="E27" s="33">
        <f t="shared" si="9"/>
        <v>30</v>
      </c>
      <c r="F27" s="34">
        <f>IF(B27="","",SimuladorSLW!$F$15/360*E27)</f>
        <v>1.6666666666666666E-2</v>
      </c>
      <c r="G27" s="62">
        <f t="shared" si="10"/>
        <v>9923.7046766179465</v>
      </c>
      <c r="H27" s="62">
        <f t="shared" si="11"/>
        <v>1587.7927482588714</v>
      </c>
      <c r="I27" s="62">
        <f>IF(B27="","",IF(B27=SimuladorSLW!F$13,C27,SimuladorSLW!$F$38-G27-H27))</f>
        <v>8302.3508182365276</v>
      </c>
      <c r="J27" s="61">
        <f t="shared" si="12"/>
        <v>19813.848243113345</v>
      </c>
      <c r="L27" s="53">
        <f t="shared" si="13"/>
        <v>18226.055494854474</v>
      </c>
    </row>
    <row r="28" spans="2:12" x14ac:dyDescent="0.3">
      <c r="B28" s="31">
        <f t="shared" si="6"/>
        <v>17</v>
      </c>
      <c r="C28" s="62">
        <f t="shared" si="7"/>
        <v>587119.92977884028</v>
      </c>
      <c r="D28" s="32">
        <f t="shared" si="8"/>
        <v>46235</v>
      </c>
      <c r="E28" s="33">
        <f t="shared" si="9"/>
        <v>31</v>
      </c>
      <c r="F28" s="34">
        <f>IF(B28="","",SimuladorSLW!$F$15/360*E28)</f>
        <v>1.7222222222222222E-2</v>
      </c>
      <c r="G28" s="62">
        <f t="shared" si="10"/>
        <v>10111.509901746693</v>
      </c>
      <c r="H28" s="62">
        <f t="shared" si="11"/>
        <v>1617.8415842794709</v>
      </c>
      <c r="I28" s="62">
        <f>IF(B28="","",IF(B28=SimuladorSLW!F$13,C28,SimuladorSLW!$F$38-G28-H28))</f>
        <v>8084.4967570871813</v>
      </c>
      <c r="J28" s="61">
        <f t="shared" si="12"/>
        <v>19813.848243113345</v>
      </c>
      <c r="L28" s="53">
        <f t="shared" si="13"/>
        <v>18196.006658833874</v>
      </c>
    </row>
    <row r="29" spans="2:12" x14ac:dyDescent="0.3">
      <c r="B29" s="31">
        <f t="shared" si="6"/>
        <v>18</v>
      </c>
      <c r="C29" s="62">
        <f t="shared" si="7"/>
        <v>579035.4330217531</v>
      </c>
      <c r="D29" s="32">
        <f t="shared" si="8"/>
        <v>46266</v>
      </c>
      <c r="E29" s="33">
        <f t="shared" si="9"/>
        <v>31</v>
      </c>
      <c r="F29" s="34">
        <f>IF(B29="","",SimuladorSLW!$F$15/360*E29)</f>
        <v>1.7222222222222222E-2</v>
      </c>
      <c r="G29" s="62">
        <f t="shared" si="10"/>
        <v>9972.2769020413034</v>
      </c>
      <c r="H29" s="62">
        <f t="shared" si="11"/>
        <v>1595.5643043266086</v>
      </c>
      <c r="I29" s="62">
        <f>IF(B29="","",IF(B29=SimuladorSLW!F$13,C29,SimuladorSLW!$F$38-G29-H29))</f>
        <v>8246.0070367454337</v>
      </c>
      <c r="J29" s="61">
        <f t="shared" si="12"/>
        <v>19813.848243113345</v>
      </c>
      <c r="L29" s="53">
        <f t="shared" si="13"/>
        <v>18218.283938786735</v>
      </c>
    </row>
    <row r="30" spans="2:12" x14ac:dyDescent="0.3">
      <c r="B30" s="31">
        <f t="shared" si="6"/>
        <v>19</v>
      </c>
      <c r="C30" s="62">
        <f t="shared" si="7"/>
        <v>570789.42598500766</v>
      </c>
      <c r="D30" s="32">
        <f t="shared" si="8"/>
        <v>46296</v>
      </c>
      <c r="E30" s="33">
        <f t="shared" si="9"/>
        <v>30</v>
      </c>
      <c r="F30" s="34">
        <f>IF(B30="","",SimuladorSLW!$F$15/360*E30)</f>
        <v>1.6666666666666666E-2</v>
      </c>
      <c r="G30" s="62">
        <f t="shared" si="10"/>
        <v>9513.1570997501276</v>
      </c>
      <c r="H30" s="62">
        <f t="shared" si="11"/>
        <v>1522.1051359600203</v>
      </c>
      <c r="I30" s="62">
        <f>IF(B30="","",IF(B30=SimuladorSLW!F$13,C30,SimuladorSLW!$F$38-G30-H30))</f>
        <v>8778.5860074031971</v>
      </c>
      <c r="J30" s="61">
        <f t="shared" si="12"/>
        <v>19813.848243113345</v>
      </c>
      <c r="L30" s="53">
        <f t="shared" si="13"/>
        <v>18291.743107153325</v>
      </c>
    </row>
    <row r="31" spans="2:12" x14ac:dyDescent="0.3">
      <c r="B31" s="31">
        <f t="shared" si="6"/>
        <v>20</v>
      </c>
      <c r="C31" s="62">
        <f t="shared" si="7"/>
        <v>562010.83997760445</v>
      </c>
      <c r="D31" s="32">
        <f t="shared" si="8"/>
        <v>46327</v>
      </c>
      <c r="E31" s="33">
        <f t="shared" si="9"/>
        <v>31</v>
      </c>
      <c r="F31" s="34">
        <f>IF(B31="","",SimuladorSLW!$F$15/360*E31)</f>
        <v>1.7222222222222222E-2</v>
      </c>
      <c r="G31" s="62">
        <f t="shared" si="10"/>
        <v>9679.0755773920773</v>
      </c>
      <c r="H31" s="62">
        <f t="shared" si="11"/>
        <v>1548.6520923827325</v>
      </c>
      <c r="I31" s="62">
        <f>IF(B31="","",IF(B31=SimuladorSLW!F$13,C31,SimuladorSLW!$F$38-G31-H31))</f>
        <v>8586.1205733385359</v>
      </c>
      <c r="J31" s="61">
        <f t="shared" si="12"/>
        <v>19813.848243113345</v>
      </c>
      <c r="L31" s="53">
        <f t="shared" si="13"/>
        <v>18265.196150730611</v>
      </c>
    </row>
    <row r="32" spans="2:12" x14ac:dyDescent="0.3">
      <c r="B32" s="31">
        <f t="shared" si="6"/>
        <v>21</v>
      </c>
      <c r="C32" s="62">
        <f t="shared" si="7"/>
        <v>553424.71940426587</v>
      </c>
      <c r="D32" s="32">
        <f t="shared" si="8"/>
        <v>46357</v>
      </c>
      <c r="E32" s="33">
        <f t="shared" si="9"/>
        <v>30</v>
      </c>
      <c r="F32" s="34">
        <f>IF(B32="","",SimuladorSLW!$F$15/360*E32)</f>
        <v>1.6666666666666666E-2</v>
      </c>
      <c r="G32" s="62">
        <f t="shared" si="10"/>
        <v>9223.7453234044315</v>
      </c>
      <c r="H32" s="62">
        <f t="shared" si="11"/>
        <v>1475.799251744709</v>
      </c>
      <c r="I32" s="62">
        <f>IF(B32="","",IF(B32=SimuladorSLW!F$13,C32,SimuladorSLW!$F$38-G32-H32))</f>
        <v>9114.3036679642046</v>
      </c>
      <c r="J32" s="61">
        <f t="shared" si="12"/>
        <v>19813.848243113345</v>
      </c>
      <c r="L32" s="53">
        <f t="shared" si="13"/>
        <v>18338.048991368636</v>
      </c>
    </row>
    <row r="33" spans="2:12" x14ac:dyDescent="0.3">
      <c r="B33" s="31">
        <f t="shared" si="6"/>
        <v>22</v>
      </c>
      <c r="C33" s="62">
        <f t="shared" si="7"/>
        <v>544310.41573630169</v>
      </c>
      <c r="D33" s="32">
        <f t="shared" si="8"/>
        <v>46388</v>
      </c>
      <c r="E33" s="33">
        <f t="shared" si="9"/>
        <v>31</v>
      </c>
      <c r="F33" s="34">
        <f>IF(B33="","",SimuladorSLW!$F$15/360*E33)</f>
        <v>1.7222222222222222E-2</v>
      </c>
      <c r="G33" s="62">
        <f t="shared" si="10"/>
        <v>9374.2349376807506</v>
      </c>
      <c r="H33" s="62">
        <f t="shared" si="11"/>
        <v>1499.8775900289202</v>
      </c>
      <c r="I33" s="62">
        <f>IF(B33="","",IF(B33=SimuladorSLW!F$13,C33,SimuladorSLW!$F$38-G33-H33))</f>
        <v>8939.7357154036745</v>
      </c>
      <c r="J33" s="61">
        <f t="shared" si="12"/>
        <v>19813.848243113345</v>
      </c>
      <c r="L33" s="53">
        <f t="shared" si="13"/>
        <v>18313.970653084427</v>
      </c>
    </row>
    <row r="34" spans="2:12" x14ac:dyDescent="0.3">
      <c r="B34" s="31">
        <f t="shared" si="6"/>
        <v>23</v>
      </c>
      <c r="C34" s="62">
        <f t="shared" si="7"/>
        <v>535370.680020898</v>
      </c>
      <c r="D34" s="32">
        <f t="shared" si="8"/>
        <v>46419</v>
      </c>
      <c r="E34" s="33">
        <f t="shared" si="9"/>
        <v>31</v>
      </c>
      <c r="F34" s="34">
        <f>IF(B34="","",SimuladorSLW!$F$15/360*E34)</f>
        <v>1.7222222222222222E-2</v>
      </c>
      <c r="G34" s="62">
        <f t="shared" si="10"/>
        <v>9220.272822582132</v>
      </c>
      <c r="H34" s="62">
        <f t="shared" si="11"/>
        <v>1475.2436516131411</v>
      </c>
      <c r="I34" s="62">
        <f>IF(B34="","",IF(B34=SimuladorSLW!F$13,C34,SimuladorSLW!$F$38-G34-H34))</f>
        <v>9118.3317689180731</v>
      </c>
      <c r="J34" s="61">
        <f t="shared" si="12"/>
        <v>19813.848243113345</v>
      </c>
      <c r="L34" s="53">
        <f t="shared" si="13"/>
        <v>18338.604591500203</v>
      </c>
    </row>
    <row r="35" spans="2:12" x14ac:dyDescent="0.3">
      <c r="B35" s="31">
        <f t="shared" si="6"/>
        <v>24</v>
      </c>
      <c r="C35" s="62">
        <f t="shared" si="7"/>
        <v>526252.34825197991</v>
      </c>
      <c r="D35" s="32">
        <f t="shared" si="8"/>
        <v>46447</v>
      </c>
      <c r="E35" s="33">
        <f t="shared" si="9"/>
        <v>28</v>
      </c>
      <c r="F35" s="34">
        <f>IF(B35="","",SimuladorSLW!$F$15/360*E35)</f>
        <v>1.5555555555555555E-2</v>
      </c>
      <c r="G35" s="62">
        <f t="shared" si="10"/>
        <v>8186.1476394752426</v>
      </c>
      <c r="H35" s="62">
        <f t="shared" si="11"/>
        <v>1309.7836223160389</v>
      </c>
      <c r="I35" s="62">
        <f>IF(B35="","",IF(B35=SimuladorSLW!F$13,C35,SimuladorSLW!$F$38-G35-H35))</f>
        <v>10317.916981322063</v>
      </c>
      <c r="J35" s="61">
        <f t="shared" si="12"/>
        <v>19813.848243113345</v>
      </c>
      <c r="L35" s="53">
        <f t="shared" si="13"/>
        <v>18504.064620797308</v>
      </c>
    </row>
    <row r="36" spans="2:12" x14ac:dyDescent="0.3">
      <c r="B36" s="73">
        <f t="shared" si="6"/>
        <v>25</v>
      </c>
      <c r="C36" s="62">
        <f t="shared" si="7"/>
        <v>515934.43127065786</v>
      </c>
      <c r="D36" s="74">
        <f t="shared" si="8"/>
        <v>46478</v>
      </c>
      <c r="E36" s="33">
        <f t="shared" si="9"/>
        <v>31</v>
      </c>
      <c r="F36" s="34">
        <f>IF(B36="","",SimuladorSLW!$F$15/360*E36)</f>
        <v>1.7222222222222222E-2</v>
      </c>
      <c r="G36" s="62">
        <f t="shared" si="10"/>
        <v>8885.537427439107</v>
      </c>
      <c r="H36" s="62">
        <f t="shared" si="11"/>
        <v>1421.6859883902571</v>
      </c>
      <c r="I36" s="62">
        <f>IF(B36="","",IF(B36=SimuladorSLW!F$13,C36,SimuladorSLW!$F$38-G36-H36))</f>
        <v>9506.6248272839803</v>
      </c>
      <c r="J36" s="62">
        <f t="shared" si="12"/>
        <v>19813.848243113345</v>
      </c>
      <c r="L36" s="53">
        <f t="shared" si="13"/>
        <v>18392.162254723087</v>
      </c>
    </row>
    <row r="37" spans="2:12" x14ac:dyDescent="0.3">
      <c r="B37" s="31">
        <f t="shared" si="6"/>
        <v>26</v>
      </c>
      <c r="C37" s="62">
        <f t="shared" si="7"/>
        <v>506427.80644337391</v>
      </c>
      <c r="D37" s="32">
        <f t="shared" si="8"/>
        <v>46508</v>
      </c>
      <c r="E37" s="33">
        <f t="shared" si="9"/>
        <v>30</v>
      </c>
      <c r="F37" s="34">
        <f>IF(B37="","",SimuladorSLW!$F$15/360*E37)</f>
        <v>1.6666666666666666E-2</v>
      </c>
      <c r="G37" s="62">
        <f t="shared" si="10"/>
        <v>8440.4634407228987</v>
      </c>
      <c r="H37" s="62">
        <f t="shared" si="11"/>
        <v>1350.4741505156637</v>
      </c>
      <c r="I37" s="62">
        <f>IF(B37="","",IF(B37=SimuladorSLW!F$13,C37,SimuladorSLW!$F$38-G37-H37))</f>
        <v>10022.910651874783</v>
      </c>
      <c r="J37" s="61">
        <f t="shared" si="12"/>
        <v>19813.848243113345</v>
      </c>
      <c r="L37" s="53">
        <f t="shared" si="13"/>
        <v>18463.374092597682</v>
      </c>
    </row>
    <row r="38" spans="2:12" x14ac:dyDescent="0.3">
      <c r="B38" s="31">
        <f t="shared" si="6"/>
        <v>27</v>
      </c>
      <c r="C38" s="62">
        <f t="shared" si="7"/>
        <v>496404.89579149912</v>
      </c>
      <c r="D38" s="32">
        <f t="shared" si="8"/>
        <v>46539</v>
      </c>
      <c r="E38" s="33">
        <f t="shared" si="9"/>
        <v>31</v>
      </c>
      <c r="F38" s="34">
        <f>IF(B38="","",SimuladorSLW!$F$15/360*E38)</f>
        <v>1.7222222222222222E-2</v>
      </c>
      <c r="G38" s="62">
        <f t="shared" si="10"/>
        <v>8549.1954275202625</v>
      </c>
      <c r="H38" s="62">
        <f t="shared" si="11"/>
        <v>1367.8712684032421</v>
      </c>
      <c r="I38" s="62">
        <f>IF(B38="","",IF(B38=SimuladorSLW!F$13,C38,SimuladorSLW!$F$38-G38-H38))</f>
        <v>9896.7815471898411</v>
      </c>
      <c r="J38" s="61">
        <f t="shared" si="12"/>
        <v>19813.848243113345</v>
      </c>
      <c r="L38" s="53">
        <f t="shared" si="13"/>
        <v>18445.976974710102</v>
      </c>
    </row>
    <row r="39" spans="2:12" x14ac:dyDescent="0.3">
      <c r="B39" s="31">
        <f t="shared" si="6"/>
        <v>28</v>
      </c>
      <c r="C39" s="62">
        <f t="shared" si="7"/>
        <v>486508.11424430925</v>
      </c>
      <c r="D39" s="32">
        <f t="shared" si="8"/>
        <v>46569</v>
      </c>
      <c r="E39" s="33">
        <f t="shared" si="9"/>
        <v>30</v>
      </c>
      <c r="F39" s="34">
        <f>IF(B39="","",SimuladorSLW!$F$15/360*E39)</f>
        <v>1.6666666666666666E-2</v>
      </c>
      <c r="G39" s="62">
        <f t="shared" si="10"/>
        <v>8108.4685707384879</v>
      </c>
      <c r="H39" s="62">
        <f t="shared" si="11"/>
        <v>1297.3549713181581</v>
      </c>
      <c r="I39" s="62">
        <f>IF(B39="","",IF(B39=SimuladorSLW!F$13,C39,SimuladorSLW!$F$38-G39-H39))</f>
        <v>10408.024701056698</v>
      </c>
      <c r="J39" s="61">
        <f t="shared" si="12"/>
        <v>19813.848243113345</v>
      </c>
      <c r="L39" s="53">
        <f t="shared" si="13"/>
        <v>18516.493271795189</v>
      </c>
    </row>
    <row r="40" spans="2:12" x14ac:dyDescent="0.3">
      <c r="B40" s="31">
        <f t="shared" si="6"/>
        <v>29</v>
      </c>
      <c r="C40" s="62">
        <f t="shared" si="7"/>
        <v>476100.08954325254</v>
      </c>
      <c r="D40" s="32">
        <f t="shared" si="8"/>
        <v>46600</v>
      </c>
      <c r="E40" s="33">
        <f t="shared" si="9"/>
        <v>31</v>
      </c>
      <c r="F40" s="34">
        <f>IF(B40="","",SimuladorSLW!$F$15/360*E40)</f>
        <v>1.7222222222222222E-2</v>
      </c>
      <c r="G40" s="62">
        <f t="shared" si="10"/>
        <v>8199.5015421337939</v>
      </c>
      <c r="H40" s="62">
        <f t="shared" si="11"/>
        <v>1311.920246741407</v>
      </c>
      <c r="I40" s="62">
        <f>IF(B40="","",IF(B40=SimuladorSLW!F$13,C40,SimuladorSLW!$F$38-G40-H40))</f>
        <v>10302.426454238144</v>
      </c>
      <c r="J40" s="61">
        <f t="shared" si="12"/>
        <v>19813.848243113345</v>
      </c>
      <c r="L40" s="53">
        <f t="shared" si="13"/>
        <v>18501.927996371938</v>
      </c>
    </row>
    <row r="41" spans="2:12" x14ac:dyDescent="0.3">
      <c r="B41" s="31">
        <f t="shared" si="6"/>
        <v>30</v>
      </c>
      <c r="C41" s="62">
        <f t="shared" si="7"/>
        <v>465797.66308901442</v>
      </c>
      <c r="D41" s="32">
        <f t="shared" si="8"/>
        <v>46631</v>
      </c>
      <c r="E41" s="33">
        <f t="shared" si="9"/>
        <v>31</v>
      </c>
      <c r="F41" s="34">
        <f>IF(B41="","",SimuladorSLW!$F$15/360*E41)</f>
        <v>1.7222222222222222E-2</v>
      </c>
      <c r="G41" s="62">
        <f t="shared" si="10"/>
        <v>8022.0708643108037</v>
      </c>
      <c r="H41" s="62">
        <f t="shared" si="11"/>
        <v>1283.5313382897286</v>
      </c>
      <c r="I41" s="62">
        <f>IF(B41="","",IF(B41=SimuladorSLW!F$13,C41,SimuladorSLW!$F$38-G41-H41))</f>
        <v>10508.246040512811</v>
      </c>
      <c r="J41" s="61">
        <f t="shared" si="12"/>
        <v>19813.848243113345</v>
      </c>
      <c r="L41" s="53">
        <f t="shared" si="13"/>
        <v>18530.316904823616</v>
      </c>
    </row>
    <row r="42" spans="2:12" x14ac:dyDescent="0.3">
      <c r="B42" s="31">
        <f t="shared" si="6"/>
        <v>31</v>
      </c>
      <c r="C42" s="62">
        <f t="shared" si="7"/>
        <v>455289.41704850161</v>
      </c>
      <c r="D42" s="32">
        <f t="shared" si="8"/>
        <v>46661</v>
      </c>
      <c r="E42" s="33">
        <f t="shared" si="9"/>
        <v>30</v>
      </c>
      <c r="F42" s="34">
        <f>IF(B42="","",SimuladorSLW!$F$15/360*E42)</f>
        <v>1.6666666666666666E-2</v>
      </c>
      <c r="G42" s="62">
        <f t="shared" si="10"/>
        <v>7588.1569508083603</v>
      </c>
      <c r="H42" s="62">
        <f t="shared" si="11"/>
        <v>1214.1051121293376</v>
      </c>
      <c r="I42" s="62">
        <f>IF(B42="","",IF(B42=SimuladorSLW!F$13,C42,SimuladorSLW!$F$38-G42-H42))</f>
        <v>11011.586180175647</v>
      </c>
      <c r="J42" s="61">
        <f t="shared" si="12"/>
        <v>19813.848243113345</v>
      </c>
      <c r="L42" s="53">
        <f t="shared" si="13"/>
        <v>18599.743130984007</v>
      </c>
    </row>
    <row r="43" spans="2:12" x14ac:dyDescent="0.3">
      <c r="B43" s="31">
        <f t="shared" si="6"/>
        <v>32</v>
      </c>
      <c r="C43" s="62">
        <f t="shared" si="7"/>
        <v>444277.83086832595</v>
      </c>
      <c r="D43" s="32">
        <f t="shared" si="8"/>
        <v>46692</v>
      </c>
      <c r="E43" s="33">
        <f t="shared" si="9"/>
        <v>31</v>
      </c>
      <c r="F43" s="34">
        <f>IF(B43="","",SimuladorSLW!$F$15/360*E43)</f>
        <v>1.7222222222222222E-2</v>
      </c>
      <c r="G43" s="62">
        <f t="shared" si="10"/>
        <v>7651.4515316211691</v>
      </c>
      <c r="H43" s="62">
        <f t="shared" si="11"/>
        <v>1224.2322450593872</v>
      </c>
      <c r="I43" s="62">
        <f>IF(B43="","",IF(B43=SimuladorSLW!F$13,C43,SimuladorSLW!$F$38-G43-H43))</f>
        <v>10938.164466432789</v>
      </c>
      <c r="J43" s="61">
        <f t="shared" si="12"/>
        <v>19813.848243113345</v>
      </c>
      <c r="L43" s="53">
        <f t="shared" si="13"/>
        <v>18589.61599805396</v>
      </c>
    </row>
    <row r="44" spans="2:12" x14ac:dyDescent="0.3">
      <c r="B44" s="31">
        <f t="shared" si="6"/>
        <v>33</v>
      </c>
      <c r="C44" s="62">
        <f t="shared" si="7"/>
        <v>433339.66640189319</v>
      </c>
      <c r="D44" s="32">
        <f t="shared" si="8"/>
        <v>46722</v>
      </c>
      <c r="E44" s="33">
        <f t="shared" si="9"/>
        <v>30</v>
      </c>
      <c r="F44" s="34">
        <f>IF(B44="","",SimuladorSLW!$F$15/360*E44)</f>
        <v>1.6666666666666666E-2</v>
      </c>
      <c r="G44" s="62">
        <f t="shared" si="10"/>
        <v>7222.3277733648865</v>
      </c>
      <c r="H44" s="62">
        <f t="shared" si="11"/>
        <v>1155.5724437383819</v>
      </c>
      <c r="I44" s="62">
        <f>IF(B44="","",IF(B44=SimuladorSLW!F$13,C44,SimuladorSLW!$F$38-G44-H44))</f>
        <v>11435.948026010077</v>
      </c>
      <c r="J44" s="61">
        <f t="shared" si="12"/>
        <v>19813.848243113345</v>
      </c>
      <c r="L44" s="53">
        <f t="shared" si="13"/>
        <v>18658.275799374962</v>
      </c>
    </row>
    <row r="45" spans="2:12" x14ac:dyDescent="0.3">
      <c r="B45" s="31">
        <f t="shared" si="6"/>
        <v>34</v>
      </c>
      <c r="C45" s="62">
        <f t="shared" si="7"/>
        <v>421903.71837588312</v>
      </c>
      <c r="D45" s="32">
        <f t="shared" si="8"/>
        <v>46753</v>
      </c>
      <c r="E45" s="33">
        <f t="shared" si="9"/>
        <v>31</v>
      </c>
      <c r="F45" s="34">
        <f>IF(B45="","",SimuladorSLW!$F$15/360*E45)</f>
        <v>1.7222222222222222E-2</v>
      </c>
      <c r="G45" s="62">
        <f t="shared" si="10"/>
        <v>7266.1195942513204</v>
      </c>
      <c r="H45" s="62">
        <f t="shared" si="11"/>
        <v>1162.5791350802112</v>
      </c>
      <c r="I45" s="62">
        <f>IF(B45="","",IF(B45=SimuladorSLW!F$13,C45,SimuladorSLW!$F$38-G45-H45))</f>
        <v>11385.149513781813</v>
      </c>
      <c r="J45" s="61">
        <f t="shared" si="12"/>
        <v>19813.848243113345</v>
      </c>
      <c r="L45" s="53">
        <f t="shared" si="13"/>
        <v>18651.269108033135</v>
      </c>
    </row>
    <row r="46" spans="2:12" x14ac:dyDescent="0.3">
      <c r="B46" s="31">
        <f t="shared" si="6"/>
        <v>35</v>
      </c>
      <c r="C46" s="62">
        <f>IF(AND(C45&lt;=0.001,C45&gt;=-0.001),0,C45-I45)</f>
        <v>410518.5688621013</v>
      </c>
      <c r="D46" s="32">
        <f t="shared" si="8"/>
        <v>46784</v>
      </c>
      <c r="E46" s="33">
        <f t="shared" si="9"/>
        <v>31</v>
      </c>
      <c r="F46" s="34">
        <f>IF(B46="","",SimuladorSLW!$F$15/360*E46)</f>
        <v>1.7222222222222222E-2</v>
      </c>
      <c r="G46" s="62">
        <f>IF(B46="","",F46*C46)</f>
        <v>7070.0420192917445</v>
      </c>
      <c r="H46" s="62">
        <f t="shared" si="11"/>
        <v>1131.2067230866792</v>
      </c>
      <c r="I46" s="62">
        <f>IF(B46="","",IF(B46=SimuladorSLW!F$13,C46,SimuladorSLW!$F$38-G46-H46))</f>
        <v>11612.599500734921</v>
      </c>
      <c r="J46" s="61">
        <f>IF(B46="","",SUM(G46:I46))</f>
        <v>19813.848243113345</v>
      </c>
      <c r="L46" s="53">
        <f t="shared" si="13"/>
        <v>18682.641520026667</v>
      </c>
    </row>
    <row r="47" spans="2:12" x14ac:dyDescent="0.3">
      <c r="B47" s="31">
        <f t="shared" si="6"/>
        <v>36</v>
      </c>
      <c r="C47" s="62">
        <f>IF(AND(C46&lt;=0.001,C46&gt;=-0.001),0,C46-I46)</f>
        <v>398905.96936136635</v>
      </c>
      <c r="D47" s="32">
        <f t="shared" si="8"/>
        <v>46813</v>
      </c>
      <c r="E47" s="33">
        <f t="shared" si="9"/>
        <v>29</v>
      </c>
      <c r="F47" s="34">
        <f>IF(B47="","",SimuladorSLW!$F$15/360*E47)</f>
        <v>1.6111111111111111E-2</v>
      </c>
      <c r="G47" s="62">
        <f t="shared" si="10"/>
        <v>6426.8183952664576</v>
      </c>
      <c r="H47" s="62">
        <f t="shared" si="11"/>
        <v>1028.2909432426331</v>
      </c>
      <c r="I47" s="62">
        <f>IF(B47="","",IF(B47=SimuladorSLW!F$13,C47,SimuladorSLW!$F$38-G47-H47))</f>
        <v>12358.738904604254</v>
      </c>
      <c r="J47" s="61">
        <f t="shared" si="12"/>
        <v>19813.848243113345</v>
      </c>
      <c r="L47" s="53">
        <f t="shared" si="13"/>
        <v>18785.557299870714</v>
      </c>
    </row>
    <row r="48" spans="2:12" x14ac:dyDescent="0.3">
      <c r="B48" s="31">
        <f t="shared" si="6"/>
        <v>37</v>
      </c>
      <c r="C48" s="62">
        <f t="shared" si="7"/>
        <v>386547.23045676207</v>
      </c>
      <c r="D48" s="32">
        <f t="shared" si="8"/>
        <v>46844</v>
      </c>
      <c r="E48" s="33">
        <f t="shared" si="9"/>
        <v>31</v>
      </c>
      <c r="F48" s="34">
        <f>IF(B48="","",SimuladorSLW!$F$15/360*E48)</f>
        <v>1.7222222222222222E-2</v>
      </c>
      <c r="G48" s="62">
        <f t="shared" si="10"/>
        <v>6657.2023023109023</v>
      </c>
      <c r="H48" s="62">
        <f t="shared" si="11"/>
        <v>1065.1523683697444</v>
      </c>
      <c r="I48" s="62">
        <f>IF(B48="","",IF(B48=SimuladorSLW!F$13,C48,SimuladorSLW!$F$38-G48-H48))</f>
        <v>12091.493572432697</v>
      </c>
      <c r="J48" s="61">
        <f t="shared" si="12"/>
        <v>19813.848243113345</v>
      </c>
      <c r="L48" s="53">
        <f t="shared" si="13"/>
        <v>18748.6958747436</v>
      </c>
    </row>
    <row r="49" spans="2:12" x14ac:dyDescent="0.3">
      <c r="B49" s="31">
        <f t="shared" si="6"/>
        <v>38</v>
      </c>
      <c r="C49" s="62">
        <f t="shared" si="7"/>
        <v>374455.73688432935</v>
      </c>
      <c r="D49" s="32">
        <f t="shared" si="8"/>
        <v>46874</v>
      </c>
      <c r="E49" s="33">
        <f t="shared" si="9"/>
        <v>30</v>
      </c>
      <c r="F49" s="34">
        <f>IF(B49="","",SimuladorSLW!$F$15/360*E49)</f>
        <v>1.6666666666666666E-2</v>
      </c>
      <c r="G49" s="62">
        <f t="shared" si="10"/>
        <v>6240.9289480721554</v>
      </c>
      <c r="H49" s="62">
        <f t="shared" si="11"/>
        <v>998.54863169154487</v>
      </c>
      <c r="I49" s="62">
        <f>IF(B49="","",IF(B49=SimuladorSLW!F$13,C49,SimuladorSLW!$F$38-G49-H49))</f>
        <v>12574.370663349644</v>
      </c>
      <c r="J49" s="61">
        <f t="shared" si="12"/>
        <v>19813.848243113345</v>
      </c>
      <c r="L49" s="53">
        <f t="shared" si="13"/>
        <v>18815.2996114218</v>
      </c>
    </row>
    <row r="50" spans="2:12" x14ac:dyDescent="0.3">
      <c r="B50" s="31">
        <f t="shared" si="6"/>
        <v>39</v>
      </c>
      <c r="C50" s="62">
        <f t="shared" si="7"/>
        <v>361881.36622097972</v>
      </c>
      <c r="D50" s="32">
        <f t="shared" si="8"/>
        <v>46905</v>
      </c>
      <c r="E50" s="33">
        <f t="shared" si="9"/>
        <v>31</v>
      </c>
      <c r="F50" s="34">
        <f>IF(B50="","",SimuladorSLW!$F$15/360*E50)</f>
        <v>1.7222222222222222E-2</v>
      </c>
      <c r="G50" s="62">
        <f t="shared" si="10"/>
        <v>6232.4013071390955</v>
      </c>
      <c r="H50" s="62">
        <f t="shared" si="11"/>
        <v>997.18420914225533</v>
      </c>
      <c r="I50" s="62">
        <f>IF(B50="","",IF(B50=SimuladorSLW!F$13,C50,SimuladorSLW!$F$38-G50-H50))</f>
        <v>12584.262726831996</v>
      </c>
      <c r="J50" s="61">
        <f t="shared" si="12"/>
        <v>19813.848243113345</v>
      </c>
      <c r="L50" s="53">
        <f t="shared" si="13"/>
        <v>18816.66403397109</v>
      </c>
    </row>
    <row r="51" spans="2:12" x14ac:dyDescent="0.3">
      <c r="B51" s="31">
        <f t="shared" si="6"/>
        <v>40</v>
      </c>
      <c r="C51" s="62">
        <f t="shared" si="7"/>
        <v>349297.10349414771</v>
      </c>
      <c r="D51" s="32">
        <f t="shared" si="8"/>
        <v>46935</v>
      </c>
      <c r="E51" s="33">
        <f t="shared" si="9"/>
        <v>30</v>
      </c>
      <c r="F51" s="34">
        <f>IF(B51="","",SimuladorSLW!$F$15/360*E51)</f>
        <v>1.6666666666666666E-2</v>
      </c>
      <c r="G51" s="62">
        <f t="shared" si="10"/>
        <v>5821.6183915691281</v>
      </c>
      <c r="H51" s="62">
        <f t="shared" si="11"/>
        <v>931.45894265106051</v>
      </c>
      <c r="I51" s="62">
        <f>IF(B51="","",IF(B51=SimuladorSLW!F$13,C51,SimuladorSLW!$F$38-G51-H51))</f>
        <v>13060.770908893155</v>
      </c>
      <c r="J51" s="61">
        <f t="shared" si="12"/>
        <v>19813.848243113345</v>
      </c>
      <c r="L51" s="53">
        <f t="shared" si="13"/>
        <v>18882.389300462284</v>
      </c>
    </row>
    <row r="52" spans="2:12" x14ac:dyDescent="0.3">
      <c r="B52" s="31">
        <f t="shared" si="6"/>
        <v>41</v>
      </c>
      <c r="C52" s="62">
        <f t="shared" si="7"/>
        <v>336236.33258525457</v>
      </c>
      <c r="D52" s="32">
        <f t="shared" si="8"/>
        <v>46966</v>
      </c>
      <c r="E52" s="33">
        <f t="shared" si="9"/>
        <v>31</v>
      </c>
      <c r="F52" s="34">
        <f>IF(B52="","",SimuladorSLW!$F$15/360*E52)</f>
        <v>1.7222222222222222E-2</v>
      </c>
      <c r="G52" s="62">
        <f t="shared" si="10"/>
        <v>5790.7368389682733</v>
      </c>
      <c r="H52" s="62">
        <f t="shared" si="11"/>
        <v>926.5178942349238</v>
      </c>
      <c r="I52" s="62">
        <f>IF(B52="","",IF(B52=SimuladorSLW!F$13,C52,SimuladorSLW!$F$38-G52-H52))</f>
        <v>13096.593509910148</v>
      </c>
      <c r="J52" s="61">
        <f t="shared" si="12"/>
        <v>19813.848243113345</v>
      </c>
      <c r="L52" s="53">
        <f t="shared" si="13"/>
        <v>18887.330348878422</v>
      </c>
    </row>
    <row r="53" spans="2:12" x14ac:dyDescent="0.3">
      <c r="B53" s="31">
        <f t="shared" si="6"/>
        <v>42</v>
      </c>
      <c r="C53" s="62">
        <f t="shared" si="7"/>
        <v>323139.73907534441</v>
      </c>
      <c r="D53" s="32">
        <f t="shared" si="8"/>
        <v>46997</v>
      </c>
      <c r="E53" s="33">
        <f t="shared" si="9"/>
        <v>31</v>
      </c>
      <c r="F53" s="34">
        <f>IF(B53="","",SimuladorSLW!$F$15/360*E53)</f>
        <v>1.7222222222222222E-2</v>
      </c>
      <c r="G53" s="62">
        <f t="shared" si="10"/>
        <v>5565.1843951864867</v>
      </c>
      <c r="H53" s="62">
        <f t="shared" si="11"/>
        <v>890.42950322983791</v>
      </c>
      <c r="I53" s="62">
        <f>IF(B53="","",IF(B53=SimuladorSLW!F$13,C53,SimuladorSLW!$F$38-G53-H53))</f>
        <v>13358.234344697021</v>
      </c>
      <c r="J53" s="61">
        <f t="shared" si="12"/>
        <v>19813.848243113345</v>
      </c>
      <c r="L53" s="53">
        <f t="shared" si="13"/>
        <v>18923.418739883506</v>
      </c>
    </row>
    <row r="54" spans="2:12" x14ac:dyDescent="0.3">
      <c r="B54" s="31">
        <f t="shared" si="6"/>
        <v>43</v>
      </c>
      <c r="C54" s="62">
        <f t="shared" si="7"/>
        <v>309781.50473064737</v>
      </c>
      <c r="D54" s="32">
        <f t="shared" si="8"/>
        <v>47027</v>
      </c>
      <c r="E54" s="33">
        <f t="shared" si="9"/>
        <v>30</v>
      </c>
      <c r="F54" s="34">
        <f>IF(B54="","",SimuladorSLW!$F$15/360*E54)</f>
        <v>1.6666666666666666E-2</v>
      </c>
      <c r="G54" s="62">
        <f t="shared" si="10"/>
        <v>5163.0250788441226</v>
      </c>
      <c r="H54" s="62">
        <f t="shared" si="11"/>
        <v>826.08401261505969</v>
      </c>
      <c r="I54" s="62">
        <f>IF(B54="","",IF(B54=SimuladorSLW!F$13,C54,SimuladorSLW!$F$38-G54-H54))</f>
        <v>13824.739151654163</v>
      </c>
      <c r="J54" s="61">
        <f t="shared" si="12"/>
        <v>19813.848243113345</v>
      </c>
      <c r="L54" s="53">
        <f t="shared" si="13"/>
        <v>18987.764230498287</v>
      </c>
    </row>
    <row r="55" spans="2:12" x14ac:dyDescent="0.3">
      <c r="B55" s="31">
        <f t="shared" si="6"/>
        <v>44</v>
      </c>
      <c r="C55" s="62">
        <f t="shared" si="7"/>
        <v>295956.76557899319</v>
      </c>
      <c r="D55" s="32">
        <f t="shared" si="8"/>
        <v>47058</v>
      </c>
      <c r="E55" s="33">
        <f t="shared" si="9"/>
        <v>31</v>
      </c>
      <c r="F55" s="34">
        <f>IF(B55="","",SimuladorSLW!$F$15/360*E55)</f>
        <v>1.7222222222222222E-2</v>
      </c>
      <c r="G55" s="62">
        <f t="shared" si="10"/>
        <v>5097.0331849715494</v>
      </c>
      <c r="H55" s="62">
        <f t="shared" si="11"/>
        <v>815.52530959544788</v>
      </c>
      <c r="I55" s="62">
        <f>IF(B55="","",IF(B55=SimuladorSLW!F$13,C55,SimuladorSLW!$F$38-G55-H55))</f>
        <v>13901.289748546347</v>
      </c>
      <c r="J55" s="61">
        <f t="shared" si="12"/>
        <v>19813.848243113345</v>
      </c>
      <c r="L55" s="53">
        <f t="shared" si="13"/>
        <v>18998.322933517898</v>
      </c>
    </row>
    <row r="56" spans="2:12" x14ac:dyDescent="0.3">
      <c r="B56" s="31">
        <f t="shared" si="6"/>
        <v>45</v>
      </c>
      <c r="C56" s="62">
        <f t="shared" si="7"/>
        <v>282055.47583044681</v>
      </c>
      <c r="D56" s="32">
        <f t="shared" si="8"/>
        <v>47088</v>
      </c>
      <c r="E56" s="33">
        <f t="shared" si="9"/>
        <v>30</v>
      </c>
      <c r="F56" s="34">
        <f>IF(B56="","",SimuladorSLW!$F$15/360*E56)</f>
        <v>1.6666666666666666E-2</v>
      </c>
      <c r="G56" s="62">
        <f t="shared" si="10"/>
        <v>4700.9245971741138</v>
      </c>
      <c r="H56" s="62">
        <f t="shared" si="11"/>
        <v>752.1479355478582</v>
      </c>
      <c r="I56" s="62">
        <f>IF(B56="","",IF(B56=SimuladorSLW!F$13,C56,SimuladorSLW!$F$38-G56-H56))</f>
        <v>14360.775710391372</v>
      </c>
      <c r="J56" s="61">
        <f t="shared" si="12"/>
        <v>19813.848243113345</v>
      </c>
      <c r="L56" s="53">
        <f t="shared" si="13"/>
        <v>19061.700307565487</v>
      </c>
    </row>
    <row r="57" spans="2:12" x14ac:dyDescent="0.3">
      <c r="B57" s="31">
        <f t="shared" si="6"/>
        <v>46</v>
      </c>
      <c r="C57" s="62">
        <f t="shared" si="7"/>
        <v>267694.70012005547</v>
      </c>
      <c r="D57" s="32">
        <f t="shared" si="8"/>
        <v>47119</v>
      </c>
      <c r="E57" s="33">
        <f t="shared" si="9"/>
        <v>31</v>
      </c>
      <c r="F57" s="34">
        <f>IF(B57="","",SimuladorSLW!$F$15/360*E57)</f>
        <v>1.7222222222222222E-2</v>
      </c>
      <c r="G57" s="62">
        <f t="shared" si="10"/>
        <v>4610.2976131787327</v>
      </c>
      <c r="H57" s="62">
        <f t="shared" si="11"/>
        <v>737.64761810859727</v>
      </c>
      <c r="I57" s="62">
        <f>IF(B57="","",IF(B57=SimuladorSLW!F$13,C57,SimuladorSLW!$F$38-G57-H57))</f>
        <v>14465.903011826016</v>
      </c>
      <c r="J57" s="61">
        <f t="shared" si="12"/>
        <v>19813.848243113345</v>
      </c>
      <c r="L57" s="53">
        <f t="shared" si="13"/>
        <v>19076.200625004749</v>
      </c>
    </row>
    <row r="58" spans="2:12" x14ac:dyDescent="0.3">
      <c r="B58" s="31">
        <f t="shared" si="6"/>
        <v>47</v>
      </c>
      <c r="C58" s="62">
        <f t="shared" si="7"/>
        <v>253228.79710822945</v>
      </c>
      <c r="D58" s="32">
        <f t="shared" si="8"/>
        <v>47150</v>
      </c>
      <c r="E58" s="33">
        <f t="shared" si="9"/>
        <v>31</v>
      </c>
      <c r="F58" s="34">
        <f>IF(B58="","",SimuladorSLW!$F$15/360*E58)</f>
        <v>1.7222222222222222E-2</v>
      </c>
      <c r="G58" s="62">
        <f t="shared" si="10"/>
        <v>4361.1626168639514</v>
      </c>
      <c r="H58" s="62">
        <f t="shared" si="11"/>
        <v>697.78601869823228</v>
      </c>
      <c r="I58" s="62">
        <f>IF(B58="","",IF(B58=SimuladorSLW!F$13,C58,SimuladorSLW!$F$38-G58-H58))</f>
        <v>14754.89960755116</v>
      </c>
      <c r="J58" s="61">
        <f t="shared" si="12"/>
        <v>19813.848243113345</v>
      </c>
      <c r="L58" s="53">
        <f t="shared" si="13"/>
        <v>19116.062224415113</v>
      </c>
    </row>
    <row r="59" spans="2:12" x14ac:dyDescent="0.3">
      <c r="B59" s="31">
        <f t="shared" si="6"/>
        <v>48</v>
      </c>
      <c r="C59" s="62">
        <f t="shared" si="7"/>
        <v>238473.89750067829</v>
      </c>
      <c r="D59" s="32">
        <f t="shared" si="8"/>
        <v>47178</v>
      </c>
      <c r="E59" s="33">
        <f t="shared" si="9"/>
        <v>28</v>
      </c>
      <c r="F59" s="34">
        <f>IF(B59="","",SimuladorSLW!$F$15/360*E59)</f>
        <v>1.5555555555555555E-2</v>
      </c>
      <c r="G59" s="62">
        <f t="shared" si="10"/>
        <v>3709.5939611216622</v>
      </c>
      <c r="H59" s="62">
        <f t="shared" si="11"/>
        <v>593.53503377946595</v>
      </c>
      <c r="I59" s="62">
        <f>IF(B59="","",IF(B59=SimuladorSLW!F$13,C59,SimuladorSLW!$F$38-G59-H59))</f>
        <v>15510.719248212217</v>
      </c>
      <c r="J59" s="61">
        <f t="shared" si="12"/>
        <v>19813.848243113345</v>
      </c>
      <c r="L59" s="53">
        <f t="shared" si="13"/>
        <v>19220.313209333879</v>
      </c>
    </row>
    <row r="60" spans="2:12" x14ac:dyDescent="0.3">
      <c r="B60" s="31">
        <f t="shared" si="6"/>
        <v>49</v>
      </c>
      <c r="C60" s="62">
        <f t="shared" si="7"/>
        <v>222963.17825246608</v>
      </c>
      <c r="D60" s="32">
        <f t="shared" si="8"/>
        <v>47209</v>
      </c>
      <c r="E60" s="33">
        <f t="shared" si="9"/>
        <v>31</v>
      </c>
      <c r="F60" s="34">
        <f>IF(B60="","",SimuladorSLW!$F$15/360*E60)</f>
        <v>1.7222222222222222E-2</v>
      </c>
      <c r="G60" s="62">
        <f t="shared" si="10"/>
        <v>3839.9214032369159</v>
      </c>
      <c r="H60" s="62">
        <f t="shared" si="11"/>
        <v>614.38742451790654</v>
      </c>
      <c r="I60" s="62">
        <f>IF(B60="","",IF(B60=SimuladorSLW!F$13,C60,SimuladorSLW!$F$38-G60-H60))</f>
        <v>15359.539415358522</v>
      </c>
      <c r="J60" s="61">
        <f t="shared" si="12"/>
        <v>19813.848243113345</v>
      </c>
      <c r="L60" s="53">
        <f t="shared" si="13"/>
        <v>19199.460818595438</v>
      </c>
    </row>
    <row r="61" spans="2:12" x14ac:dyDescent="0.3">
      <c r="B61" s="31">
        <f t="shared" si="6"/>
        <v>50</v>
      </c>
      <c r="C61" s="62">
        <f t="shared" si="7"/>
        <v>207603.63883710757</v>
      </c>
      <c r="D61" s="32">
        <f t="shared" si="8"/>
        <v>47239</v>
      </c>
      <c r="E61" s="33">
        <f t="shared" si="9"/>
        <v>30</v>
      </c>
      <c r="F61" s="34">
        <f>IF(B61="","",SimuladorSLW!$F$15/360*E61)</f>
        <v>1.6666666666666666E-2</v>
      </c>
      <c r="G61" s="62">
        <f t="shared" si="10"/>
        <v>3460.0606472851264</v>
      </c>
      <c r="H61" s="62">
        <f t="shared" si="11"/>
        <v>553.60970356562018</v>
      </c>
      <c r="I61" s="62">
        <f>IF(B61="","",IF(B61=SimuladorSLW!F$13,C61,SimuladorSLW!$F$38-G61-H61))</f>
        <v>15800.177892262598</v>
      </c>
      <c r="J61" s="61">
        <f t="shared" si="12"/>
        <v>19813.848243113345</v>
      </c>
      <c r="L61" s="53">
        <f t="shared" si="13"/>
        <v>19260.238539547725</v>
      </c>
    </row>
    <row r="62" spans="2:12" x14ac:dyDescent="0.3">
      <c r="B62" s="31">
        <f t="shared" si="6"/>
        <v>51</v>
      </c>
      <c r="C62" s="62">
        <f t="shared" si="7"/>
        <v>191803.46094484496</v>
      </c>
      <c r="D62" s="32">
        <f t="shared" si="8"/>
        <v>47270</v>
      </c>
      <c r="E62" s="33">
        <f t="shared" si="9"/>
        <v>31</v>
      </c>
      <c r="F62" s="34">
        <f>IF(B62="","",SimuladorSLW!$F$15/360*E62)</f>
        <v>1.7222222222222222E-2</v>
      </c>
      <c r="G62" s="62">
        <f t="shared" si="10"/>
        <v>3303.2818273834409</v>
      </c>
      <c r="H62" s="62">
        <f t="shared" si="11"/>
        <v>528.52509238135053</v>
      </c>
      <c r="I62" s="62">
        <f>IF(B62="","",IF(B62=SimuladorSLW!F$13,C62,SimuladorSLW!$F$38-G62-H62))</f>
        <v>15982.041323348552</v>
      </c>
      <c r="J62" s="61">
        <f t="shared" si="12"/>
        <v>19813.848243113345</v>
      </c>
      <c r="L62" s="53">
        <f t="shared" si="13"/>
        <v>19285.323150731994</v>
      </c>
    </row>
    <row r="63" spans="2:12" x14ac:dyDescent="0.3">
      <c r="B63" s="31">
        <f t="shared" si="6"/>
        <v>52</v>
      </c>
      <c r="C63" s="62">
        <f t="shared" si="7"/>
        <v>175821.4196214964</v>
      </c>
      <c r="D63" s="32">
        <f t="shared" si="8"/>
        <v>47300</v>
      </c>
      <c r="E63" s="33">
        <f t="shared" si="9"/>
        <v>30</v>
      </c>
      <c r="F63" s="34">
        <f>IF(B63="","",SimuladorSLW!$F$15/360*E63)</f>
        <v>1.6666666666666666E-2</v>
      </c>
      <c r="G63" s="62">
        <f t="shared" si="10"/>
        <v>2930.3569936916065</v>
      </c>
      <c r="H63" s="62">
        <f t="shared" si="11"/>
        <v>468.85711899065706</v>
      </c>
      <c r="I63" s="62">
        <f>IF(B63="","",IF(B63=SimuladorSLW!F$13,C63,SimuladorSLW!$F$38-G63-H63))</f>
        <v>16414.634130431081</v>
      </c>
      <c r="J63" s="61">
        <f t="shared" si="12"/>
        <v>19813.848243113345</v>
      </c>
      <c r="L63" s="53">
        <f t="shared" si="13"/>
        <v>19344.991124122687</v>
      </c>
    </row>
    <row r="64" spans="2:12" x14ac:dyDescent="0.3">
      <c r="B64" s="31">
        <f t="shared" si="6"/>
        <v>53</v>
      </c>
      <c r="C64" s="62">
        <f t="shared" si="7"/>
        <v>159406.78549106533</v>
      </c>
      <c r="D64" s="32">
        <f t="shared" si="8"/>
        <v>47331</v>
      </c>
      <c r="E64" s="33">
        <f t="shared" si="9"/>
        <v>31</v>
      </c>
      <c r="F64" s="34">
        <f>IF(B64="","",SimuladorSLW!$F$15/360*E64)</f>
        <v>1.7222222222222222E-2</v>
      </c>
      <c r="G64" s="62">
        <f t="shared" si="10"/>
        <v>2745.339083457236</v>
      </c>
      <c r="H64" s="62">
        <f t="shared" si="11"/>
        <v>439.25425335315776</v>
      </c>
      <c r="I64" s="62">
        <f>IF(B64="","",IF(B64=SimuladorSLW!F$13,C64,SimuladorSLW!$F$38-G64-H64))</f>
        <v>16629.254906302951</v>
      </c>
      <c r="J64" s="61">
        <f t="shared" si="12"/>
        <v>19813.848243113345</v>
      </c>
      <c r="L64" s="53">
        <f t="shared" si="13"/>
        <v>19374.593989760186</v>
      </c>
    </row>
    <row r="65" spans="2:12" x14ac:dyDescent="0.3">
      <c r="B65" s="31">
        <f t="shared" si="6"/>
        <v>54</v>
      </c>
      <c r="C65" s="62">
        <f t="shared" si="7"/>
        <v>142777.53058476237</v>
      </c>
      <c r="D65" s="32">
        <f t="shared" si="8"/>
        <v>47362</v>
      </c>
      <c r="E65" s="33">
        <f t="shared" si="9"/>
        <v>31</v>
      </c>
      <c r="F65" s="34">
        <f>IF(B65="","",SimuladorSLW!$F$15/360*E65)</f>
        <v>1.7222222222222222E-2</v>
      </c>
      <c r="G65" s="62">
        <f t="shared" si="10"/>
        <v>2458.9463600709073</v>
      </c>
      <c r="H65" s="62">
        <f t="shared" si="11"/>
        <v>393.43141761134518</v>
      </c>
      <c r="I65" s="62">
        <f>IF(B65="","",IF(B65=SimuladorSLW!F$13,C65,SimuladorSLW!$F$38-G65-H65))</f>
        <v>16961.470465431095</v>
      </c>
      <c r="J65" s="61">
        <f t="shared" si="12"/>
        <v>19813.848243113349</v>
      </c>
      <c r="L65" s="53">
        <f t="shared" si="13"/>
        <v>19420.416825502005</v>
      </c>
    </row>
    <row r="66" spans="2:12" x14ac:dyDescent="0.3">
      <c r="B66" s="31">
        <f t="shared" si="6"/>
        <v>55</v>
      </c>
      <c r="C66" s="62">
        <f t="shared" si="7"/>
        <v>125816.06011933128</v>
      </c>
      <c r="D66" s="32">
        <f t="shared" si="8"/>
        <v>47392</v>
      </c>
      <c r="E66" s="33">
        <f t="shared" si="9"/>
        <v>30</v>
      </c>
      <c r="F66" s="34">
        <f>IF(B66="","",SimuladorSLW!$F$15/360*E66)</f>
        <v>1.6666666666666666E-2</v>
      </c>
      <c r="G66" s="62">
        <f t="shared" si="10"/>
        <v>2096.934335322188</v>
      </c>
      <c r="H66" s="62">
        <f t="shared" si="11"/>
        <v>335.50949365155009</v>
      </c>
      <c r="I66" s="62">
        <f>IF(B66="","",IF(B66=SimuladorSLW!F$13,C66,SimuladorSLW!$F$38-G66-H66))</f>
        <v>17381.404414139608</v>
      </c>
      <c r="J66" s="61">
        <f t="shared" si="12"/>
        <v>19813.848243113345</v>
      </c>
      <c r="L66" s="53">
        <f t="shared" si="13"/>
        <v>19478.338749461796</v>
      </c>
    </row>
    <row r="67" spans="2:12" x14ac:dyDescent="0.3">
      <c r="B67" s="31">
        <f t="shared" si="6"/>
        <v>56</v>
      </c>
      <c r="C67" s="62">
        <f t="shared" si="7"/>
        <v>108434.65570519166</v>
      </c>
      <c r="D67" s="32">
        <f t="shared" si="8"/>
        <v>47423</v>
      </c>
      <c r="E67" s="33">
        <f t="shared" si="9"/>
        <v>31</v>
      </c>
      <c r="F67" s="34">
        <f>IF(B67="","",SimuladorSLW!$F$15/360*E67)</f>
        <v>1.7222222222222222E-2</v>
      </c>
      <c r="G67" s="62">
        <f t="shared" si="10"/>
        <v>1867.4857371449675</v>
      </c>
      <c r="H67" s="62">
        <f t="shared" si="11"/>
        <v>298.79771794319481</v>
      </c>
      <c r="I67" s="62">
        <f>IF(B67="","",IF(B67=SimuladorSLW!F$13,C67,SimuladorSLW!$F$38-G67-H67))</f>
        <v>17647.564788025182</v>
      </c>
      <c r="J67" s="61">
        <f t="shared" si="12"/>
        <v>19813.848243113345</v>
      </c>
      <c r="L67" s="53">
        <f t="shared" si="13"/>
        <v>19515.050525170151</v>
      </c>
    </row>
    <row r="68" spans="2:12" x14ac:dyDescent="0.3">
      <c r="B68" s="31">
        <f t="shared" si="6"/>
        <v>57</v>
      </c>
      <c r="C68" s="62">
        <f t="shared" si="7"/>
        <v>90787.090917166483</v>
      </c>
      <c r="D68" s="32">
        <f t="shared" si="8"/>
        <v>47453</v>
      </c>
      <c r="E68" s="33">
        <f t="shared" si="9"/>
        <v>30</v>
      </c>
      <c r="F68" s="34">
        <f>IF(B68="","",SimuladorSLW!$F$15/360*E68)</f>
        <v>1.6666666666666666E-2</v>
      </c>
      <c r="G68" s="62">
        <f t="shared" si="10"/>
        <v>1513.1181819527746</v>
      </c>
      <c r="H68" s="62">
        <f t="shared" si="11"/>
        <v>242.09890911244395</v>
      </c>
      <c r="I68" s="62">
        <f>IF(B68="","",IF(B68=SimuladorSLW!F$13,C68,SimuladorSLW!$F$38-G68-H68))</f>
        <v>18058.631152048129</v>
      </c>
      <c r="J68" s="61">
        <f t="shared" si="12"/>
        <v>19813.848243113345</v>
      </c>
      <c r="L68" s="53">
        <f t="shared" si="13"/>
        <v>19571.749334000902</v>
      </c>
    </row>
    <row r="69" spans="2:12" x14ac:dyDescent="0.3">
      <c r="B69" s="31">
        <f t="shared" si="6"/>
        <v>58</v>
      </c>
      <c r="C69" s="62">
        <f t="shared" si="7"/>
        <v>72728.459765118358</v>
      </c>
      <c r="D69" s="32">
        <f t="shared" si="8"/>
        <v>47484</v>
      </c>
      <c r="E69" s="33">
        <f t="shared" si="9"/>
        <v>31</v>
      </c>
      <c r="F69" s="34">
        <f>IF(B69="","",SimuladorSLW!$F$15/360*E69)</f>
        <v>1.7222222222222222E-2</v>
      </c>
      <c r="G69" s="62">
        <f t="shared" si="10"/>
        <v>1252.5456959548162</v>
      </c>
      <c r="H69" s="62">
        <f t="shared" si="11"/>
        <v>200.40731135277059</v>
      </c>
      <c r="I69" s="62">
        <f>IF(B69="","",IF(B69=SimuladorSLW!F$13,C69,SimuladorSLW!$F$38-G69-H69))</f>
        <v>18360.895235805758</v>
      </c>
      <c r="J69" s="61">
        <f t="shared" si="12"/>
        <v>19813.848243113345</v>
      </c>
      <c r="L69" s="53">
        <f t="shared" si="13"/>
        <v>19613.440931760575</v>
      </c>
    </row>
    <row r="70" spans="2:12" x14ac:dyDescent="0.3">
      <c r="B70" s="31">
        <f t="shared" si="6"/>
        <v>59</v>
      </c>
      <c r="C70" s="62">
        <f t="shared" si="7"/>
        <v>54367.5645293126</v>
      </c>
      <c r="D70" s="32">
        <f t="shared" si="8"/>
        <v>47515</v>
      </c>
      <c r="E70" s="33">
        <f t="shared" si="9"/>
        <v>31</v>
      </c>
      <c r="F70" s="34">
        <f>IF(B70="","",SimuladorSLW!$F$15/360*E70)</f>
        <v>1.7222222222222222E-2</v>
      </c>
      <c r="G70" s="62">
        <f t="shared" si="10"/>
        <v>936.33027800482807</v>
      </c>
      <c r="H70" s="62">
        <f t="shared" si="11"/>
        <v>149.8128444807725</v>
      </c>
      <c r="I70" s="62">
        <f>IF(B70="","",IF(B70=SimuladorSLW!F$13,C70,SimuladorSLW!$F$38-G70-H70))</f>
        <v>18727.705120627743</v>
      </c>
      <c r="J70" s="61">
        <f t="shared" si="12"/>
        <v>19813.848243113345</v>
      </c>
      <c r="L70" s="53">
        <f t="shared" si="13"/>
        <v>19664.035398632572</v>
      </c>
    </row>
    <row r="71" spans="2:12" x14ac:dyDescent="0.3">
      <c r="B71" s="31">
        <f t="shared" si="6"/>
        <v>60</v>
      </c>
      <c r="C71" s="62">
        <f t="shared" si="7"/>
        <v>35639.859408684861</v>
      </c>
      <c r="D71" s="32">
        <f t="shared" si="8"/>
        <v>47543</v>
      </c>
      <c r="E71" s="33">
        <f t="shared" si="9"/>
        <v>28</v>
      </c>
      <c r="F71" s="34">
        <f>IF(B71="","",SimuladorSLW!$F$15/360*E71)</f>
        <v>1.5555555555555555E-2</v>
      </c>
      <c r="G71" s="62">
        <f t="shared" si="10"/>
        <v>554.39781302398671</v>
      </c>
      <c r="H71" s="62">
        <f t="shared" si="11"/>
        <v>88.703650083837871</v>
      </c>
      <c r="I71" s="62">
        <f>IF(B71="","",IF(B71=SimuladorSLW!F$13,C71,SimuladorSLW!$F$38-G71-H71))</f>
        <v>35639.859408684861</v>
      </c>
      <c r="J71" s="61">
        <f t="shared" si="12"/>
        <v>36282.960871792682</v>
      </c>
      <c r="L71" s="53">
        <f t="shared" si="13"/>
        <v>36194.257221708845</v>
      </c>
    </row>
    <row r="72" spans="2:12" x14ac:dyDescent="0.3">
      <c r="B72" s="31" t="str">
        <f t="shared" si="6"/>
        <v/>
      </c>
      <c r="C72" s="62">
        <f t="shared" si="7"/>
        <v>0</v>
      </c>
      <c r="D72" s="32" t="str">
        <f t="shared" si="8"/>
        <v/>
      </c>
      <c r="E72" s="33" t="str">
        <f t="shared" si="9"/>
        <v/>
      </c>
      <c r="F72" s="34" t="str">
        <f>IF(B72="","",SimuladorSLW!$F$15/360*E72)</f>
        <v/>
      </c>
      <c r="G72" s="62" t="str">
        <f t="shared" si="10"/>
        <v/>
      </c>
      <c r="H72" s="62" t="str">
        <f t="shared" si="11"/>
        <v/>
      </c>
      <c r="I72" s="62" t="str">
        <f>IF(B72="","",IF(B72=SimuladorSLW!F$13,C72,SimuladorSLW!$F$38-G72-H72))</f>
        <v/>
      </c>
      <c r="J72" s="61" t="str">
        <f t="shared" si="12"/>
        <v/>
      </c>
    </row>
    <row r="73" spans="2:12" x14ac:dyDescent="0.3">
      <c r="B73" s="31" t="str">
        <f t="shared" si="6"/>
        <v/>
      </c>
      <c r="C73" s="62">
        <f t="shared" si="7"/>
        <v>0</v>
      </c>
      <c r="D73" s="32" t="str">
        <f t="shared" si="8"/>
        <v/>
      </c>
      <c r="E73" s="33" t="str">
        <f t="shared" si="9"/>
        <v/>
      </c>
      <c r="F73" s="34" t="str">
        <f>IF(B73="","",SimuladorSLW!$F$15/360*E73)</f>
        <v/>
      </c>
      <c r="G73" s="62" t="str">
        <f t="shared" si="10"/>
        <v/>
      </c>
      <c r="H73" s="62" t="str">
        <f t="shared" si="11"/>
        <v/>
      </c>
      <c r="I73" s="62" t="str">
        <f>IF(B73="","",IF(B73=SimuladorSLW!F$13,C73,SimuladorSLW!$F$38-G73-H73))</f>
        <v/>
      </c>
      <c r="J73" s="61" t="str">
        <f t="shared" si="12"/>
        <v/>
      </c>
    </row>
    <row r="74" spans="2:12" x14ac:dyDescent="0.3">
      <c r="B74" s="31" t="str">
        <f t="shared" si="6"/>
        <v/>
      </c>
      <c r="C74" s="62">
        <f t="shared" si="7"/>
        <v>0</v>
      </c>
      <c r="D74" s="32" t="str">
        <f t="shared" si="8"/>
        <v/>
      </c>
      <c r="E74" s="33" t="str">
        <f t="shared" si="9"/>
        <v/>
      </c>
      <c r="F74" s="34" t="str">
        <f>IF(B74="","",SimuladorSLW!$F$15/360*E74)</f>
        <v/>
      </c>
      <c r="G74" s="62" t="str">
        <f t="shared" si="10"/>
        <v/>
      </c>
      <c r="H74" s="62" t="str">
        <f t="shared" si="11"/>
        <v/>
      </c>
      <c r="I74" s="62" t="str">
        <f>IF(B74="","",IF(B74=SimuladorSLW!F$13,C74,SimuladorSLW!$F$38-G74-H74))</f>
        <v/>
      </c>
      <c r="J74" s="61" t="str">
        <f t="shared" si="12"/>
        <v/>
      </c>
    </row>
    <row r="75" spans="2:12" x14ac:dyDescent="0.3">
      <c r="B75" s="31" t="str">
        <f t="shared" si="6"/>
        <v/>
      </c>
      <c r="C75" s="62">
        <f t="shared" si="7"/>
        <v>0</v>
      </c>
      <c r="D75" s="32" t="str">
        <f t="shared" si="8"/>
        <v/>
      </c>
      <c r="E75" s="33" t="str">
        <f t="shared" si="9"/>
        <v/>
      </c>
      <c r="F75" s="34" t="str">
        <f>IF(B75="","",SimuladorSLW!$F$15/360*E75)</f>
        <v/>
      </c>
      <c r="G75" s="62" t="str">
        <f t="shared" si="10"/>
        <v/>
      </c>
      <c r="H75" s="62" t="str">
        <f t="shared" si="11"/>
        <v/>
      </c>
      <c r="I75" s="62" t="str">
        <f>IF(B75="","",IF(B75=SimuladorSLW!F$13,C75,SimuladorSLW!$F$38-G75-H75))</f>
        <v/>
      </c>
      <c r="J75" s="61" t="str">
        <f t="shared" si="12"/>
        <v/>
      </c>
    </row>
    <row r="76" spans="2:12" x14ac:dyDescent="0.3">
      <c r="B76" s="31" t="str">
        <f t="shared" si="6"/>
        <v/>
      </c>
      <c r="C76" s="62">
        <f t="shared" si="7"/>
        <v>0</v>
      </c>
      <c r="D76" s="32" t="str">
        <f t="shared" si="8"/>
        <v/>
      </c>
      <c r="E76" s="33" t="str">
        <f t="shared" si="9"/>
        <v/>
      </c>
      <c r="F76" s="34" t="str">
        <f>IF(B76="","",SimuladorSLW!$F$15/360*E76)</f>
        <v/>
      </c>
      <c r="G76" s="62" t="str">
        <f t="shared" si="10"/>
        <v/>
      </c>
      <c r="H76" s="62" t="str">
        <f t="shared" si="11"/>
        <v/>
      </c>
      <c r="I76" s="62" t="str">
        <f>IF(B76="","",IF(B76=SimuladorSLW!F$13,C76,SimuladorSLW!$F$38-G76-H76))</f>
        <v/>
      </c>
      <c r="J76" s="61" t="str">
        <f t="shared" si="12"/>
        <v/>
      </c>
    </row>
    <row r="77" spans="2:12" x14ac:dyDescent="0.3">
      <c r="B77" s="31" t="str">
        <f t="shared" si="6"/>
        <v/>
      </c>
      <c r="C77" s="62">
        <f t="shared" si="7"/>
        <v>0</v>
      </c>
      <c r="D77" s="32" t="str">
        <f t="shared" si="8"/>
        <v/>
      </c>
      <c r="E77" s="33" t="str">
        <f t="shared" si="9"/>
        <v/>
      </c>
      <c r="F77" s="34" t="str">
        <f>IF(B77="","",SimuladorSLW!$F$15/360*E77)</f>
        <v/>
      </c>
      <c r="G77" s="62" t="str">
        <f t="shared" si="10"/>
        <v/>
      </c>
      <c r="H77" s="62" t="str">
        <f t="shared" si="11"/>
        <v/>
      </c>
      <c r="I77" s="62" t="str">
        <f>IF(B77="","",IF(B77=SimuladorSLW!F$13,C77,SimuladorSLW!$F$38-G77-H77))</f>
        <v/>
      </c>
      <c r="J77" s="61" t="str">
        <f t="shared" si="12"/>
        <v/>
      </c>
    </row>
    <row r="78" spans="2:12" x14ac:dyDescent="0.3">
      <c r="B78" s="31" t="str">
        <f t="shared" ref="B78:B141" si="14">IF(AND(C78&lt;=0.001,C78&gt;=-0.001),"",B77+1)</f>
        <v/>
      </c>
      <c r="C78" s="62">
        <f t="shared" ref="C78:C141" si="15">IF(AND(C77&lt;=0.001,C77&gt;=-0.001),0,C77-I77)</f>
        <v>0</v>
      </c>
      <c r="D78" s="32" t="str">
        <f t="shared" ref="D78:D141" si="16">IF(B78="","",EDATE($D$12,B78-1))</f>
        <v/>
      </c>
      <c r="E78" s="33" t="str">
        <f t="shared" ref="E78:E141" si="17">IF(B78="","",D78-D77)</f>
        <v/>
      </c>
      <c r="F78" s="34" t="str">
        <f>IF(B78="","",SimuladorSLW!$F$15/360*E78)</f>
        <v/>
      </c>
      <c r="G78" s="62" t="str">
        <f t="shared" ref="G78:G141" si="18">IF(B78="","",F78*C78)</f>
        <v/>
      </c>
      <c r="H78" s="62" t="str">
        <f t="shared" ref="H78:H141" si="19">IF(B78="","",G78*J$6)</f>
        <v/>
      </c>
      <c r="I78" s="62" t="str">
        <f>IF(B78="","",IF(B78=SimuladorSLW!F$13,C78,SimuladorSLW!$F$38-G78-H78))</f>
        <v/>
      </c>
      <c r="J78" s="61" t="str">
        <f t="shared" ref="J78:J141" si="20">IF(B78="","",SUM(G78:I78))</f>
        <v/>
      </c>
    </row>
    <row r="79" spans="2:12" x14ac:dyDescent="0.3">
      <c r="B79" s="31" t="str">
        <f t="shared" si="14"/>
        <v/>
      </c>
      <c r="C79" s="62">
        <f t="shared" si="15"/>
        <v>0</v>
      </c>
      <c r="D79" s="32" t="str">
        <f t="shared" si="16"/>
        <v/>
      </c>
      <c r="E79" s="33" t="str">
        <f t="shared" si="17"/>
        <v/>
      </c>
      <c r="F79" s="34" t="str">
        <f>IF(B79="","",SimuladorSLW!$F$15/360*E79)</f>
        <v/>
      </c>
      <c r="G79" s="62" t="str">
        <f t="shared" si="18"/>
        <v/>
      </c>
      <c r="H79" s="62" t="str">
        <f t="shared" si="19"/>
        <v/>
      </c>
      <c r="I79" s="62" t="str">
        <f>IF(B79="","",IF(B79=SimuladorSLW!F$13,C79,SimuladorSLW!$F$38-G79-H79))</f>
        <v/>
      </c>
      <c r="J79" s="61" t="str">
        <f t="shared" si="20"/>
        <v/>
      </c>
    </row>
    <row r="80" spans="2:12" x14ac:dyDescent="0.3">
      <c r="B80" s="31" t="str">
        <f t="shared" si="14"/>
        <v/>
      </c>
      <c r="C80" s="62">
        <f t="shared" si="15"/>
        <v>0</v>
      </c>
      <c r="D80" s="32" t="str">
        <f t="shared" si="16"/>
        <v/>
      </c>
      <c r="E80" s="33" t="str">
        <f t="shared" si="17"/>
        <v/>
      </c>
      <c r="F80" s="34" t="str">
        <f>IF(B80="","",SimuladorSLW!$F$15/360*E80)</f>
        <v/>
      </c>
      <c r="G80" s="62" t="str">
        <f t="shared" si="18"/>
        <v/>
      </c>
      <c r="H80" s="62" t="str">
        <f t="shared" si="19"/>
        <v/>
      </c>
      <c r="I80" s="62" t="str">
        <f>IF(B80="","",IF(B80=SimuladorSLW!F$13,C80,SimuladorSLW!$F$38-G80-H80))</f>
        <v/>
      </c>
      <c r="J80" s="61" t="str">
        <f t="shared" si="20"/>
        <v/>
      </c>
    </row>
    <row r="81" spans="2:10" x14ac:dyDescent="0.3">
      <c r="B81" s="31" t="str">
        <f t="shared" si="14"/>
        <v/>
      </c>
      <c r="C81" s="62">
        <f t="shared" si="15"/>
        <v>0</v>
      </c>
      <c r="D81" s="32" t="str">
        <f t="shared" si="16"/>
        <v/>
      </c>
      <c r="E81" s="33" t="str">
        <f t="shared" si="17"/>
        <v/>
      </c>
      <c r="F81" s="34" t="str">
        <f>IF(B81="","",SimuladorSLW!$F$15/360*E81)</f>
        <v/>
      </c>
      <c r="G81" s="62" t="str">
        <f t="shared" si="18"/>
        <v/>
      </c>
      <c r="H81" s="62" t="str">
        <f t="shared" si="19"/>
        <v/>
      </c>
      <c r="I81" s="62" t="str">
        <f>IF(B81="","",IF(B81=SimuladorSLW!F$13,C81,SimuladorSLW!$F$38-G81-H81))</f>
        <v/>
      </c>
      <c r="J81" s="61" t="str">
        <f t="shared" si="20"/>
        <v/>
      </c>
    </row>
    <row r="82" spans="2:10" x14ac:dyDescent="0.3">
      <c r="B82" s="31" t="str">
        <f t="shared" si="14"/>
        <v/>
      </c>
      <c r="C82" s="62">
        <f t="shared" si="15"/>
        <v>0</v>
      </c>
      <c r="D82" s="32" t="str">
        <f t="shared" si="16"/>
        <v/>
      </c>
      <c r="E82" s="33" t="str">
        <f t="shared" si="17"/>
        <v/>
      </c>
      <c r="F82" s="34" t="str">
        <f>IF(B82="","",SimuladorSLW!$F$15/360*E82)</f>
        <v/>
      </c>
      <c r="G82" s="62" t="str">
        <f t="shared" si="18"/>
        <v/>
      </c>
      <c r="H82" s="62" t="str">
        <f t="shared" si="19"/>
        <v/>
      </c>
      <c r="I82" s="62" t="str">
        <f>IF(B82="","",IF(B82=SimuladorSLW!F$13,C82,SimuladorSLW!$F$38-G82-H82))</f>
        <v/>
      </c>
      <c r="J82" s="61" t="str">
        <f t="shared" si="20"/>
        <v/>
      </c>
    </row>
    <row r="83" spans="2:10" x14ac:dyDescent="0.3">
      <c r="B83" s="31" t="str">
        <f t="shared" si="14"/>
        <v/>
      </c>
      <c r="C83" s="62">
        <f t="shared" si="15"/>
        <v>0</v>
      </c>
      <c r="D83" s="32" t="str">
        <f t="shared" si="16"/>
        <v/>
      </c>
      <c r="E83" s="33" t="str">
        <f t="shared" si="17"/>
        <v/>
      </c>
      <c r="F83" s="34" t="str">
        <f>IF(B83="","",SimuladorSLW!$F$15/360*E83)</f>
        <v/>
      </c>
      <c r="G83" s="62" t="str">
        <f t="shared" si="18"/>
        <v/>
      </c>
      <c r="H83" s="62" t="str">
        <f t="shared" si="19"/>
        <v/>
      </c>
      <c r="I83" s="62" t="str">
        <f>IF(B83="","",IF(B83=SimuladorSLW!F$13,C83,SimuladorSLW!$F$38-G83-H83))</f>
        <v/>
      </c>
      <c r="J83" s="61" t="str">
        <f t="shared" si="20"/>
        <v/>
      </c>
    </row>
    <row r="84" spans="2:10" x14ac:dyDescent="0.3">
      <c r="B84" s="31" t="str">
        <f t="shared" si="14"/>
        <v/>
      </c>
      <c r="C84" s="62">
        <f t="shared" si="15"/>
        <v>0</v>
      </c>
      <c r="D84" s="32" t="str">
        <f t="shared" si="16"/>
        <v/>
      </c>
      <c r="E84" s="33" t="str">
        <f t="shared" si="17"/>
        <v/>
      </c>
      <c r="F84" s="34" t="str">
        <f>IF(B84="","",SimuladorSLW!$F$15/360*E84)</f>
        <v/>
      </c>
      <c r="G84" s="62" t="str">
        <f t="shared" si="18"/>
        <v/>
      </c>
      <c r="H84" s="62" t="str">
        <f t="shared" si="19"/>
        <v/>
      </c>
      <c r="I84" s="62" t="str">
        <f>IF(B84="","",IF(B84=SimuladorSLW!F$13,C84,SimuladorSLW!$F$38-G84-H84))</f>
        <v/>
      </c>
      <c r="J84" s="61" t="str">
        <f t="shared" si="20"/>
        <v/>
      </c>
    </row>
    <row r="85" spans="2:10" x14ac:dyDescent="0.3">
      <c r="B85" s="31" t="str">
        <f t="shared" si="14"/>
        <v/>
      </c>
      <c r="C85" s="62">
        <f t="shared" si="15"/>
        <v>0</v>
      </c>
      <c r="D85" s="32" t="str">
        <f t="shared" si="16"/>
        <v/>
      </c>
      <c r="E85" s="33" t="str">
        <f t="shared" si="17"/>
        <v/>
      </c>
      <c r="F85" s="34" t="str">
        <f>IF(B85="","",SimuladorSLW!$F$15/360*E85)</f>
        <v/>
      </c>
      <c r="G85" s="62" t="str">
        <f t="shared" si="18"/>
        <v/>
      </c>
      <c r="H85" s="62" t="str">
        <f t="shared" si="19"/>
        <v/>
      </c>
      <c r="I85" s="62" t="str">
        <f>IF(B85="","",IF(B85=SimuladorSLW!F$13,C85,SimuladorSLW!$F$38-G85-H85))</f>
        <v/>
      </c>
      <c r="J85" s="61" t="str">
        <f t="shared" si="20"/>
        <v/>
      </c>
    </row>
    <row r="86" spans="2:10" x14ac:dyDescent="0.3">
      <c r="B86" s="31" t="str">
        <f t="shared" si="14"/>
        <v/>
      </c>
      <c r="C86" s="62">
        <f t="shared" si="15"/>
        <v>0</v>
      </c>
      <c r="D86" s="32" t="str">
        <f t="shared" si="16"/>
        <v/>
      </c>
      <c r="E86" s="33" t="str">
        <f t="shared" si="17"/>
        <v/>
      </c>
      <c r="F86" s="34" t="str">
        <f>IF(B86="","",SimuladorSLW!$F$15/360*E86)</f>
        <v/>
      </c>
      <c r="G86" s="62" t="str">
        <f t="shared" si="18"/>
        <v/>
      </c>
      <c r="H86" s="62" t="str">
        <f t="shared" si="19"/>
        <v/>
      </c>
      <c r="I86" s="62" t="str">
        <f>IF(B86="","",IF(B86=SimuladorSLW!F$13,C86,SimuladorSLW!$F$38-G86-H86))</f>
        <v/>
      </c>
      <c r="J86" s="61" t="str">
        <f t="shared" si="20"/>
        <v/>
      </c>
    </row>
    <row r="87" spans="2:10" x14ac:dyDescent="0.3">
      <c r="B87" s="31" t="str">
        <f t="shared" si="14"/>
        <v/>
      </c>
      <c r="C87" s="62">
        <f t="shared" si="15"/>
        <v>0</v>
      </c>
      <c r="D87" s="32" t="str">
        <f t="shared" si="16"/>
        <v/>
      </c>
      <c r="E87" s="33" t="str">
        <f t="shared" si="17"/>
        <v/>
      </c>
      <c r="F87" s="34" t="str">
        <f>IF(B87="","",SimuladorSLW!$F$15/360*E87)</f>
        <v/>
      </c>
      <c r="G87" s="62" t="str">
        <f t="shared" si="18"/>
        <v/>
      </c>
      <c r="H87" s="62" t="str">
        <f t="shared" si="19"/>
        <v/>
      </c>
      <c r="I87" s="62" t="str">
        <f>IF(B87="","",IF(B87=SimuladorSLW!F$13,C87,SimuladorSLW!$F$38-G87-H87))</f>
        <v/>
      </c>
      <c r="J87" s="61" t="str">
        <f t="shared" si="20"/>
        <v/>
      </c>
    </row>
    <row r="88" spans="2:10" x14ac:dyDescent="0.3">
      <c r="B88" s="31" t="str">
        <f t="shared" si="14"/>
        <v/>
      </c>
      <c r="C88" s="62">
        <f t="shared" si="15"/>
        <v>0</v>
      </c>
      <c r="D88" s="32" t="str">
        <f t="shared" si="16"/>
        <v/>
      </c>
      <c r="E88" s="33" t="str">
        <f t="shared" si="17"/>
        <v/>
      </c>
      <c r="F88" s="34" t="str">
        <f>IF(B88="","",SimuladorSLW!$F$15/360*E88)</f>
        <v/>
      </c>
      <c r="G88" s="62" t="str">
        <f t="shared" si="18"/>
        <v/>
      </c>
      <c r="H88" s="62" t="str">
        <f t="shared" si="19"/>
        <v/>
      </c>
      <c r="I88" s="62" t="str">
        <f>IF(B88="","",IF(B88=SimuladorSLW!F$13,C88,SimuladorSLW!$F$38-G88-H88))</f>
        <v/>
      </c>
      <c r="J88" s="61" t="str">
        <f t="shared" si="20"/>
        <v/>
      </c>
    </row>
    <row r="89" spans="2:10" x14ac:dyDescent="0.3">
      <c r="B89" s="31" t="str">
        <f t="shared" si="14"/>
        <v/>
      </c>
      <c r="C89" s="62">
        <f t="shared" si="15"/>
        <v>0</v>
      </c>
      <c r="D89" s="32" t="str">
        <f t="shared" si="16"/>
        <v/>
      </c>
      <c r="E89" s="33" t="str">
        <f t="shared" si="17"/>
        <v/>
      </c>
      <c r="F89" s="34" t="str">
        <f>IF(B89="","",SimuladorSLW!$F$15/360*E89)</f>
        <v/>
      </c>
      <c r="G89" s="62" t="str">
        <f t="shared" si="18"/>
        <v/>
      </c>
      <c r="H89" s="62" t="str">
        <f t="shared" si="19"/>
        <v/>
      </c>
      <c r="I89" s="62" t="str">
        <f>IF(B89="","",IF(B89=SimuladorSLW!F$13,C89,SimuladorSLW!$F$38-G89-H89))</f>
        <v/>
      </c>
      <c r="J89" s="61" t="str">
        <f t="shared" si="20"/>
        <v/>
      </c>
    </row>
    <row r="90" spans="2:10" x14ac:dyDescent="0.3">
      <c r="B90" s="31" t="str">
        <f t="shared" si="14"/>
        <v/>
      </c>
      <c r="C90" s="62">
        <f t="shared" si="15"/>
        <v>0</v>
      </c>
      <c r="D90" s="32" t="str">
        <f t="shared" si="16"/>
        <v/>
      </c>
      <c r="E90" s="33" t="str">
        <f t="shared" si="17"/>
        <v/>
      </c>
      <c r="F90" s="34" t="str">
        <f>IF(B90="","",SimuladorSLW!$F$15/360*E90)</f>
        <v/>
      </c>
      <c r="G90" s="62" t="str">
        <f t="shared" si="18"/>
        <v/>
      </c>
      <c r="H90" s="62" t="str">
        <f t="shared" si="19"/>
        <v/>
      </c>
      <c r="I90" s="62" t="str">
        <f>IF(B90="","",IF(B90=SimuladorSLW!F$13,C90,SimuladorSLW!$F$38-G90-H90))</f>
        <v/>
      </c>
      <c r="J90" s="61" t="str">
        <f t="shared" si="20"/>
        <v/>
      </c>
    </row>
    <row r="91" spans="2:10" x14ac:dyDescent="0.3">
      <c r="B91" s="31" t="str">
        <f t="shared" si="14"/>
        <v/>
      </c>
      <c r="C91" s="62">
        <f t="shared" si="15"/>
        <v>0</v>
      </c>
      <c r="D91" s="32" t="str">
        <f t="shared" si="16"/>
        <v/>
      </c>
      <c r="E91" s="33" t="str">
        <f t="shared" si="17"/>
        <v/>
      </c>
      <c r="F91" s="34" t="str">
        <f>IF(B91="","",SimuladorSLW!$F$15/360*E91)</f>
        <v/>
      </c>
      <c r="G91" s="62" t="str">
        <f t="shared" si="18"/>
        <v/>
      </c>
      <c r="H91" s="62" t="str">
        <f t="shared" si="19"/>
        <v/>
      </c>
      <c r="I91" s="62" t="str">
        <f>IF(B91="","",IF(B91=SimuladorSLW!F$13,C91,SimuladorSLW!$F$38-G91-H91))</f>
        <v/>
      </c>
      <c r="J91" s="61" t="str">
        <f t="shared" si="20"/>
        <v/>
      </c>
    </row>
    <row r="92" spans="2:10" x14ac:dyDescent="0.3">
      <c r="B92" s="31" t="str">
        <f t="shared" si="14"/>
        <v/>
      </c>
      <c r="C92" s="62">
        <f t="shared" si="15"/>
        <v>0</v>
      </c>
      <c r="D92" s="32" t="str">
        <f t="shared" si="16"/>
        <v/>
      </c>
      <c r="E92" s="33" t="str">
        <f t="shared" si="17"/>
        <v/>
      </c>
      <c r="F92" s="34" t="str">
        <f>IF(B92="","",SimuladorSLW!$F$15/360*E92)</f>
        <v/>
      </c>
      <c r="G92" s="62" t="str">
        <f t="shared" si="18"/>
        <v/>
      </c>
      <c r="H92" s="62" t="str">
        <f t="shared" si="19"/>
        <v/>
      </c>
      <c r="I92" s="62" t="str">
        <f>IF(B92="","",IF(B92=SimuladorSLW!F$13,C92,SimuladorSLW!$F$38-G92-H92))</f>
        <v/>
      </c>
      <c r="J92" s="61" t="str">
        <f t="shared" si="20"/>
        <v/>
      </c>
    </row>
    <row r="93" spans="2:10" x14ac:dyDescent="0.3">
      <c r="B93" s="31" t="str">
        <f t="shared" si="14"/>
        <v/>
      </c>
      <c r="C93" s="62">
        <f t="shared" si="15"/>
        <v>0</v>
      </c>
      <c r="D93" s="32" t="str">
        <f t="shared" si="16"/>
        <v/>
      </c>
      <c r="E93" s="33" t="str">
        <f t="shared" si="17"/>
        <v/>
      </c>
      <c r="F93" s="34" t="str">
        <f>IF(B93="","",SimuladorSLW!$F$15/360*E93)</f>
        <v/>
      </c>
      <c r="G93" s="62" t="str">
        <f t="shared" si="18"/>
        <v/>
      </c>
      <c r="H93" s="62" t="str">
        <f t="shared" si="19"/>
        <v/>
      </c>
      <c r="I93" s="62" t="str">
        <f>IF(B93="","",IF(B93=SimuladorSLW!F$13,C93,SimuladorSLW!$F$38-G93-H93))</f>
        <v/>
      </c>
      <c r="J93" s="61" t="str">
        <f t="shared" si="20"/>
        <v/>
      </c>
    </row>
    <row r="94" spans="2:10" x14ac:dyDescent="0.3">
      <c r="B94" s="31" t="str">
        <f t="shared" si="14"/>
        <v/>
      </c>
      <c r="C94" s="62">
        <f t="shared" si="15"/>
        <v>0</v>
      </c>
      <c r="D94" s="32" t="str">
        <f t="shared" si="16"/>
        <v/>
      </c>
      <c r="E94" s="33" t="str">
        <f t="shared" si="17"/>
        <v/>
      </c>
      <c r="F94" s="34" t="str">
        <f>IF(B94="","",SimuladorSLW!$F$15/360*E94)</f>
        <v/>
      </c>
      <c r="G94" s="62" t="str">
        <f t="shared" si="18"/>
        <v/>
      </c>
      <c r="H94" s="62" t="str">
        <f t="shared" si="19"/>
        <v/>
      </c>
      <c r="I94" s="62" t="str">
        <f>IF(B94="","",IF(B94=SimuladorSLW!F$13,C94,SimuladorSLW!$F$38-G94-H94))</f>
        <v/>
      </c>
      <c r="J94" s="61" t="str">
        <f t="shared" si="20"/>
        <v/>
      </c>
    </row>
    <row r="95" spans="2:10" x14ac:dyDescent="0.3">
      <c r="B95" s="31" t="str">
        <f t="shared" si="14"/>
        <v/>
      </c>
      <c r="C95" s="62">
        <f t="shared" si="15"/>
        <v>0</v>
      </c>
      <c r="D95" s="32" t="str">
        <f t="shared" si="16"/>
        <v/>
      </c>
      <c r="E95" s="33" t="str">
        <f t="shared" si="17"/>
        <v/>
      </c>
      <c r="F95" s="34" t="str">
        <f>IF(B95="","",SimuladorSLW!$F$15/360*E95)</f>
        <v/>
      </c>
      <c r="G95" s="62" t="str">
        <f t="shared" si="18"/>
        <v/>
      </c>
      <c r="H95" s="62" t="str">
        <f t="shared" si="19"/>
        <v/>
      </c>
      <c r="I95" s="62" t="str">
        <f>IF(B95="","",IF(B95=SimuladorSLW!F$13,C95,SimuladorSLW!$F$38-G95-H95))</f>
        <v/>
      </c>
      <c r="J95" s="61" t="str">
        <f t="shared" si="20"/>
        <v/>
      </c>
    </row>
    <row r="96" spans="2:10" x14ac:dyDescent="0.3">
      <c r="B96" s="31" t="str">
        <f t="shared" si="14"/>
        <v/>
      </c>
      <c r="C96" s="62">
        <f t="shared" si="15"/>
        <v>0</v>
      </c>
      <c r="D96" s="32" t="str">
        <f t="shared" si="16"/>
        <v/>
      </c>
      <c r="E96" s="33" t="str">
        <f t="shared" si="17"/>
        <v/>
      </c>
      <c r="F96" s="34" t="str">
        <f>IF(B96="","",SimuladorSLW!$F$15/360*E96)</f>
        <v/>
      </c>
      <c r="G96" s="62" t="str">
        <f t="shared" si="18"/>
        <v/>
      </c>
      <c r="H96" s="62" t="str">
        <f t="shared" si="19"/>
        <v/>
      </c>
      <c r="I96" s="62" t="str">
        <f>IF(B96="","",IF(B96=SimuladorSLW!F$13,C96,SimuladorSLW!$F$38-G96-H96))</f>
        <v/>
      </c>
      <c r="J96" s="61" t="str">
        <f t="shared" si="20"/>
        <v/>
      </c>
    </row>
    <row r="97" spans="2:10" x14ac:dyDescent="0.3">
      <c r="B97" s="31" t="str">
        <f t="shared" si="14"/>
        <v/>
      </c>
      <c r="C97" s="62">
        <f t="shared" si="15"/>
        <v>0</v>
      </c>
      <c r="D97" s="32" t="str">
        <f t="shared" si="16"/>
        <v/>
      </c>
      <c r="E97" s="33" t="str">
        <f t="shared" si="17"/>
        <v/>
      </c>
      <c r="F97" s="34" t="str">
        <f>IF(B97="","",SimuladorSLW!$F$15/360*E97)</f>
        <v/>
      </c>
      <c r="G97" s="62" t="str">
        <f t="shared" si="18"/>
        <v/>
      </c>
      <c r="H97" s="62" t="str">
        <f t="shared" si="19"/>
        <v/>
      </c>
      <c r="I97" s="62" t="str">
        <f>IF(B97="","",IF(B97=SimuladorSLW!F$13,C97,SimuladorSLW!$F$38-G97-H97))</f>
        <v/>
      </c>
      <c r="J97" s="61" t="str">
        <f t="shared" si="20"/>
        <v/>
      </c>
    </row>
    <row r="98" spans="2:10" x14ac:dyDescent="0.3">
      <c r="B98" s="31" t="str">
        <f t="shared" si="14"/>
        <v/>
      </c>
      <c r="C98" s="62">
        <f t="shared" si="15"/>
        <v>0</v>
      </c>
      <c r="D98" s="32" t="str">
        <f t="shared" si="16"/>
        <v/>
      </c>
      <c r="E98" s="33" t="str">
        <f t="shared" si="17"/>
        <v/>
      </c>
      <c r="F98" s="34" t="str">
        <f>IF(B98="","",SimuladorSLW!$F$15/360*E98)</f>
        <v/>
      </c>
      <c r="G98" s="62" t="str">
        <f t="shared" si="18"/>
        <v/>
      </c>
      <c r="H98" s="62" t="str">
        <f t="shared" si="19"/>
        <v/>
      </c>
      <c r="I98" s="62" t="str">
        <f>IF(B98="","",IF(B98=SimuladorSLW!F$13,C98,SimuladorSLW!$F$38-G98-H98))</f>
        <v/>
      </c>
      <c r="J98" s="61" t="str">
        <f t="shared" si="20"/>
        <v/>
      </c>
    </row>
    <row r="99" spans="2:10" x14ac:dyDescent="0.3">
      <c r="B99" s="31" t="str">
        <f t="shared" si="14"/>
        <v/>
      </c>
      <c r="C99" s="62">
        <f t="shared" si="15"/>
        <v>0</v>
      </c>
      <c r="D99" s="32" t="str">
        <f t="shared" si="16"/>
        <v/>
      </c>
      <c r="E99" s="33" t="str">
        <f t="shared" si="17"/>
        <v/>
      </c>
      <c r="F99" s="34" t="str">
        <f>IF(B99="","",SimuladorSLW!$F$15/360*E99)</f>
        <v/>
      </c>
      <c r="G99" s="62" t="str">
        <f t="shared" si="18"/>
        <v/>
      </c>
      <c r="H99" s="62" t="str">
        <f t="shared" si="19"/>
        <v/>
      </c>
      <c r="I99" s="62" t="str">
        <f>IF(B99="","",IF(B99=SimuladorSLW!F$13,C99,SimuladorSLW!$F$38-G99-H99))</f>
        <v/>
      </c>
      <c r="J99" s="61" t="str">
        <f t="shared" si="20"/>
        <v/>
      </c>
    </row>
    <row r="100" spans="2:10" x14ac:dyDescent="0.3">
      <c r="B100" s="31" t="str">
        <f t="shared" si="14"/>
        <v/>
      </c>
      <c r="C100" s="62">
        <f t="shared" si="15"/>
        <v>0</v>
      </c>
      <c r="D100" s="32" t="str">
        <f t="shared" si="16"/>
        <v/>
      </c>
      <c r="E100" s="33" t="str">
        <f t="shared" si="17"/>
        <v/>
      </c>
      <c r="F100" s="34" t="str">
        <f>IF(B100="","",SimuladorSLW!$F$15/360*E100)</f>
        <v/>
      </c>
      <c r="G100" s="62" t="str">
        <f t="shared" si="18"/>
        <v/>
      </c>
      <c r="H100" s="62" t="str">
        <f t="shared" si="19"/>
        <v/>
      </c>
      <c r="I100" s="62" t="str">
        <f>IF(B100="","",IF(B100=SimuladorSLW!F$13,C100,SimuladorSLW!$F$38-G100-H100))</f>
        <v/>
      </c>
      <c r="J100" s="61" t="str">
        <f t="shared" si="20"/>
        <v/>
      </c>
    </row>
    <row r="101" spans="2:10" x14ac:dyDescent="0.3">
      <c r="B101" s="31" t="str">
        <f t="shared" si="14"/>
        <v/>
      </c>
      <c r="C101" s="62">
        <f t="shared" si="15"/>
        <v>0</v>
      </c>
      <c r="D101" s="32" t="str">
        <f t="shared" si="16"/>
        <v/>
      </c>
      <c r="E101" s="33" t="str">
        <f t="shared" si="17"/>
        <v/>
      </c>
      <c r="F101" s="34" t="str">
        <f>IF(B101="","",SimuladorSLW!$F$15/360*E101)</f>
        <v/>
      </c>
      <c r="G101" s="62" t="str">
        <f t="shared" si="18"/>
        <v/>
      </c>
      <c r="H101" s="62" t="str">
        <f t="shared" si="19"/>
        <v/>
      </c>
      <c r="I101" s="62" t="str">
        <f>IF(B101="","",IF(B101=SimuladorSLW!F$13,C101,SimuladorSLW!$F$38-G101-H101))</f>
        <v/>
      </c>
      <c r="J101" s="61" t="str">
        <f t="shared" si="20"/>
        <v/>
      </c>
    </row>
    <row r="102" spans="2:10" x14ac:dyDescent="0.3">
      <c r="B102" s="31" t="str">
        <f t="shared" si="14"/>
        <v/>
      </c>
      <c r="C102" s="62">
        <f t="shared" si="15"/>
        <v>0</v>
      </c>
      <c r="D102" s="32" t="str">
        <f t="shared" si="16"/>
        <v/>
      </c>
      <c r="E102" s="33" t="str">
        <f t="shared" si="17"/>
        <v/>
      </c>
      <c r="F102" s="34" t="str">
        <f>IF(B102="","",SimuladorSLW!$F$15/360*E102)</f>
        <v/>
      </c>
      <c r="G102" s="62" t="str">
        <f t="shared" si="18"/>
        <v/>
      </c>
      <c r="H102" s="62" t="str">
        <f t="shared" si="19"/>
        <v/>
      </c>
      <c r="I102" s="62" t="str">
        <f>IF(B102="","",IF(B102=SimuladorSLW!F$13,C102,SimuladorSLW!$F$38-G102-H102))</f>
        <v/>
      </c>
      <c r="J102" s="61" t="str">
        <f t="shared" si="20"/>
        <v/>
      </c>
    </row>
    <row r="103" spans="2:10" x14ac:dyDescent="0.3">
      <c r="B103" s="31" t="str">
        <f t="shared" si="14"/>
        <v/>
      </c>
      <c r="C103" s="62">
        <f t="shared" si="15"/>
        <v>0</v>
      </c>
      <c r="D103" s="32" t="str">
        <f t="shared" si="16"/>
        <v/>
      </c>
      <c r="E103" s="33" t="str">
        <f t="shared" si="17"/>
        <v/>
      </c>
      <c r="F103" s="34" t="str">
        <f>IF(B103="","",SimuladorSLW!$F$15/360*E103)</f>
        <v/>
      </c>
      <c r="G103" s="62" t="str">
        <f t="shared" si="18"/>
        <v/>
      </c>
      <c r="H103" s="62" t="str">
        <f t="shared" si="19"/>
        <v/>
      </c>
      <c r="I103" s="62" t="str">
        <f>IF(B103="","",IF(B103=SimuladorSLW!F$13,C103,SimuladorSLW!$F$38-G103-H103))</f>
        <v/>
      </c>
      <c r="J103" s="61" t="str">
        <f t="shared" si="20"/>
        <v/>
      </c>
    </row>
    <row r="104" spans="2:10" x14ac:dyDescent="0.3">
      <c r="B104" s="31" t="str">
        <f t="shared" si="14"/>
        <v/>
      </c>
      <c r="C104" s="62">
        <f t="shared" si="15"/>
        <v>0</v>
      </c>
      <c r="D104" s="32" t="str">
        <f t="shared" si="16"/>
        <v/>
      </c>
      <c r="E104" s="33" t="str">
        <f t="shared" si="17"/>
        <v/>
      </c>
      <c r="F104" s="34" t="str">
        <f>IF(B104="","",SimuladorSLW!$F$15/360*E104)</f>
        <v/>
      </c>
      <c r="G104" s="62" t="str">
        <f t="shared" si="18"/>
        <v/>
      </c>
      <c r="H104" s="62" t="str">
        <f t="shared" si="19"/>
        <v/>
      </c>
      <c r="I104" s="62" t="str">
        <f>IF(B104="","",IF(B104=SimuladorSLW!F$13,C104,SimuladorSLW!$F$38-G104-H104))</f>
        <v/>
      </c>
      <c r="J104" s="61" t="str">
        <f t="shared" si="20"/>
        <v/>
      </c>
    </row>
    <row r="105" spans="2:10" x14ac:dyDescent="0.3">
      <c r="B105" s="31" t="str">
        <f t="shared" si="14"/>
        <v/>
      </c>
      <c r="C105" s="62">
        <f t="shared" si="15"/>
        <v>0</v>
      </c>
      <c r="D105" s="32" t="str">
        <f t="shared" si="16"/>
        <v/>
      </c>
      <c r="E105" s="33" t="str">
        <f t="shared" si="17"/>
        <v/>
      </c>
      <c r="F105" s="34" t="str">
        <f>IF(B105="","",SimuladorSLW!$F$15/360*E105)</f>
        <v/>
      </c>
      <c r="G105" s="62" t="str">
        <f t="shared" si="18"/>
        <v/>
      </c>
      <c r="H105" s="62" t="str">
        <f t="shared" si="19"/>
        <v/>
      </c>
      <c r="I105" s="62" t="str">
        <f>IF(B105="","",IF(B105=SimuladorSLW!F$13,C105,SimuladorSLW!$F$38-G105-H105))</f>
        <v/>
      </c>
      <c r="J105" s="61" t="str">
        <f t="shared" si="20"/>
        <v/>
      </c>
    </row>
    <row r="106" spans="2:10" x14ac:dyDescent="0.3">
      <c r="B106" s="31" t="str">
        <f t="shared" si="14"/>
        <v/>
      </c>
      <c r="C106" s="62">
        <f t="shared" si="15"/>
        <v>0</v>
      </c>
      <c r="D106" s="32" t="str">
        <f t="shared" si="16"/>
        <v/>
      </c>
      <c r="E106" s="33" t="str">
        <f t="shared" si="17"/>
        <v/>
      </c>
      <c r="F106" s="34" t="str">
        <f>IF(B106="","",SimuladorSLW!$F$15/360*E106)</f>
        <v/>
      </c>
      <c r="G106" s="62" t="str">
        <f t="shared" si="18"/>
        <v/>
      </c>
      <c r="H106" s="62" t="str">
        <f t="shared" si="19"/>
        <v/>
      </c>
      <c r="I106" s="62" t="str">
        <f>IF(B106="","",IF(B106=SimuladorSLW!F$13,C106,SimuladorSLW!$F$38-G106-H106))</f>
        <v/>
      </c>
      <c r="J106" s="61" t="str">
        <f t="shared" si="20"/>
        <v/>
      </c>
    </row>
    <row r="107" spans="2:10" x14ac:dyDescent="0.3">
      <c r="B107" s="31" t="str">
        <f t="shared" si="14"/>
        <v/>
      </c>
      <c r="C107" s="62">
        <f t="shared" si="15"/>
        <v>0</v>
      </c>
      <c r="D107" s="32" t="str">
        <f t="shared" si="16"/>
        <v/>
      </c>
      <c r="E107" s="33" t="str">
        <f t="shared" si="17"/>
        <v/>
      </c>
      <c r="F107" s="34" t="str">
        <f>IF(B107="","",SimuladorSLW!$F$15/360*E107)</f>
        <v/>
      </c>
      <c r="G107" s="62" t="str">
        <f t="shared" si="18"/>
        <v/>
      </c>
      <c r="H107" s="62" t="str">
        <f t="shared" si="19"/>
        <v/>
      </c>
      <c r="I107" s="62" t="str">
        <f>IF(B107="","",IF(B107=SimuladorSLW!F$13,C107,SimuladorSLW!$F$38-G107-H107))</f>
        <v/>
      </c>
      <c r="J107" s="61" t="str">
        <f t="shared" si="20"/>
        <v/>
      </c>
    </row>
    <row r="108" spans="2:10" x14ac:dyDescent="0.3">
      <c r="B108" s="31" t="str">
        <f t="shared" si="14"/>
        <v/>
      </c>
      <c r="C108" s="62">
        <f t="shared" si="15"/>
        <v>0</v>
      </c>
      <c r="D108" s="32" t="str">
        <f t="shared" si="16"/>
        <v/>
      </c>
      <c r="E108" s="33" t="str">
        <f t="shared" si="17"/>
        <v/>
      </c>
      <c r="F108" s="34" t="str">
        <f>IF(B108="","",SimuladorSLW!$F$15/360*E108)</f>
        <v/>
      </c>
      <c r="G108" s="62" t="str">
        <f t="shared" si="18"/>
        <v/>
      </c>
      <c r="H108" s="62" t="str">
        <f t="shared" si="19"/>
        <v/>
      </c>
      <c r="I108" s="62" t="str">
        <f>IF(B108="","",IF(B108=SimuladorSLW!F$13,C108,SimuladorSLW!$F$38-G108-H108))</f>
        <v/>
      </c>
      <c r="J108" s="61" t="str">
        <f t="shared" si="20"/>
        <v/>
      </c>
    </row>
    <row r="109" spans="2:10" x14ac:dyDescent="0.3">
      <c r="B109" s="31" t="str">
        <f t="shared" si="14"/>
        <v/>
      </c>
      <c r="C109" s="62">
        <f t="shared" si="15"/>
        <v>0</v>
      </c>
      <c r="D109" s="32" t="str">
        <f t="shared" si="16"/>
        <v/>
      </c>
      <c r="E109" s="33" t="str">
        <f t="shared" si="17"/>
        <v/>
      </c>
      <c r="F109" s="34" t="str">
        <f>IF(B109="","",SimuladorSLW!$F$15/360*E109)</f>
        <v/>
      </c>
      <c r="G109" s="62" t="str">
        <f t="shared" si="18"/>
        <v/>
      </c>
      <c r="H109" s="62" t="str">
        <f t="shared" si="19"/>
        <v/>
      </c>
      <c r="I109" s="62" t="str">
        <f>IF(B109="","",IF(B109=SimuladorSLW!F$13,C109,SimuladorSLW!$F$38-G109-H109))</f>
        <v/>
      </c>
      <c r="J109" s="61" t="str">
        <f t="shared" si="20"/>
        <v/>
      </c>
    </row>
    <row r="110" spans="2:10" x14ac:dyDescent="0.3">
      <c r="B110" s="31" t="str">
        <f t="shared" si="14"/>
        <v/>
      </c>
      <c r="C110" s="62">
        <f t="shared" si="15"/>
        <v>0</v>
      </c>
      <c r="D110" s="32" t="str">
        <f t="shared" si="16"/>
        <v/>
      </c>
      <c r="E110" s="33" t="str">
        <f t="shared" si="17"/>
        <v/>
      </c>
      <c r="F110" s="34" t="str">
        <f>IF(B110="","",SimuladorSLW!$F$15/360*E110)</f>
        <v/>
      </c>
      <c r="G110" s="62" t="str">
        <f t="shared" si="18"/>
        <v/>
      </c>
      <c r="H110" s="62" t="str">
        <f t="shared" si="19"/>
        <v/>
      </c>
      <c r="I110" s="62" t="str">
        <f>IF(B110="","",IF(B110=SimuladorSLW!F$13,C110,SimuladorSLW!$F$38-G110-H110))</f>
        <v/>
      </c>
      <c r="J110" s="61" t="str">
        <f t="shared" si="20"/>
        <v/>
      </c>
    </row>
    <row r="111" spans="2:10" x14ac:dyDescent="0.3">
      <c r="B111" s="31" t="str">
        <f t="shared" si="14"/>
        <v/>
      </c>
      <c r="C111" s="62">
        <f t="shared" si="15"/>
        <v>0</v>
      </c>
      <c r="D111" s="32" t="str">
        <f t="shared" si="16"/>
        <v/>
      </c>
      <c r="E111" s="33" t="str">
        <f t="shared" si="17"/>
        <v/>
      </c>
      <c r="F111" s="34" t="str">
        <f>IF(B111="","",SimuladorSLW!$F$15/360*E111)</f>
        <v/>
      </c>
      <c r="G111" s="62" t="str">
        <f t="shared" si="18"/>
        <v/>
      </c>
      <c r="H111" s="62" t="str">
        <f t="shared" si="19"/>
        <v/>
      </c>
      <c r="I111" s="62" t="str">
        <f>IF(B111="","",IF(B111=SimuladorSLW!F$13,C111,SimuladorSLW!$F$38-G111-H111))</f>
        <v/>
      </c>
      <c r="J111" s="61" t="str">
        <f t="shared" si="20"/>
        <v/>
      </c>
    </row>
    <row r="112" spans="2:10" x14ac:dyDescent="0.3">
      <c r="B112" s="31" t="str">
        <f t="shared" si="14"/>
        <v/>
      </c>
      <c r="C112" s="62">
        <f t="shared" si="15"/>
        <v>0</v>
      </c>
      <c r="D112" s="32" t="str">
        <f t="shared" si="16"/>
        <v/>
      </c>
      <c r="E112" s="33" t="str">
        <f t="shared" si="17"/>
        <v/>
      </c>
      <c r="F112" s="34" t="str">
        <f>IF(B112="","",SimuladorSLW!$F$15/360*E112)</f>
        <v/>
      </c>
      <c r="G112" s="62" t="str">
        <f t="shared" si="18"/>
        <v/>
      </c>
      <c r="H112" s="62" t="str">
        <f t="shared" si="19"/>
        <v/>
      </c>
      <c r="I112" s="62" t="str">
        <f>IF(B112="","",IF(B112=SimuladorSLW!F$13,C112,SimuladorSLW!$F$38-G112-H112))</f>
        <v/>
      </c>
      <c r="J112" s="61" t="str">
        <f t="shared" si="20"/>
        <v/>
      </c>
    </row>
    <row r="113" spans="2:10" x14ac:dyDescent="0.3">
      <c r="B113" s="31" t="str">
        <f t="shared" si="14"/>
        <v/>
      </c>
      <c r="C113" s="62">
        <f t="shared" si="15"/>
        <v>0</v>
      </c>
      <c r="D113" s="32" t="str">
        <f t="shared" si="16"/>
        <v/>
      </c>
      <c r="E113" s="33" t="str">
        <f t="shared" si="17"/>
        <v/>
      </c>
      <c r="F113" s="34" t="str">
        <f>IF(B113="","",SimuladorSLW!$F$15/360*E113)</f>
        <v/>
      </c>
      <c r="G113" s="62" t="str">
        <f t="shared" si="18"/>
        <v/>
      </c>
      <c r="H113" s="62" t="str">
        <f t="shared" si="19"/>
        <v/>
      </c>
      <c r="I113" s="62" t="str">
        <f>IF(B113="","",IF(B113=SimuladorSLW!F$13,C113,SimuladorSLW!$F$38-G113-H113))</f>
        <v/>
      </c>
      <c r="J113" s="61" t="str">
        <f t="shared" si="20"/>
        <v/>
      </c>
    </row>
    <row r="114" spans="2:10" x14ac:dyDescent="0.3">
      <c r="B114" s="31" t="str">
        <f t="shared" si="14"/>
        <v/>
      </c>
      <c r="C114" s="62">
        <f t="shared" si="15"/>
        <v>0</v>
      </c>
      <c r="D114" s="32" t="str">
        <f t="shared" si="16"/>
        <v/>
      </c>
      <c r="E114" s="33" t="str">
        <f t="shared" si="17"/>
        <v/>
      </c>
      <c r="F114" s="34" t="str">
        <f>IF(B114="","",SimuladorSLW!$F$15/360*E114)</f>
        <v/>
      </c>
      <c r="G114" s="62" t="str">
        <f t="shared" si="18"/>
        <v/>
      </c>
      <c r="H114" s="62" t="str">
        <f t="shared" si="19"/>
        <v/>
      </c>
      <c r="I114" s="62" t="str">
        <f>IF(B114="","",IF(B114=SimuladorSLW!F$13,C114,SimuladorSLW!$F$38-G114-H114))</f>
        <v/>
      </c>
      <c r="J114" s="61" t="str">
        <f t="shared" si="20"/>
        <v/>
      </c>
    </row>
    <row r="115" spans="2:10" x14ac:dyDescent="0.3">
      <c r="B115" s="31" t="str">
        <f t="shared" si="14"/>
        <v/>
      </c>
      <c r="C115" s="62">
        <f t="shared" si="15"/>
        <v>0</v>
      </c>
      <c r="D115" s="32" t="str">
        <f t="shared" si="16"/>
        <v/>
      </c>
      <c r="E115" s="33" t="str">
        <f t="shared" si="17"/>
        <v/>
      </c>
      <c r="F115" s="34" t="str">
        <f>IF(B115="","",SimuladorSLW!$F$15/360*E115)</f>
        <v/>
      </c>
      <c r="G115" s="62" t="str">
        <f t="shared" si="18"/>
        <v/>
      </c>
      <c r="H115" s="62" t="str">
        <f t="shared" si="19"/>
        <v/>
      </c>
      <c r="I115" s="62" t="str">
        <f>IF(B115="","",IF(B115=SimuladorSLW!F$13,C115,SimuladorSLW!$F$38-G115-H115))</f>
        <v/>
      </c>
      <c r="J115" s="61" t="str">
        <f t="shared" si="20"/>
        <v/>
      </c>
    </row>
    <row r="116" spans="2:10" x14ac:dyDescent="0.3">
      <c r="B116" s="31" t="str">
        <f t="shared" si="14"/>
        <v/>
      </c>
      <c r="C116" s="62">
        <f t="shared" si="15"/>
        <v>0</v>
      </c>
      <c r="D116" s="32" t="str">
        <f t="shared" si="16"/>
        <v/>
      </c>
      <c r="E116" s="33" t="str">
        <f t="shared" si="17"/>
        <v/>
      </c>
      <c r="F116" s="34" t="str">
        <f>IF(B116="","",SimuladorSLW!$F$15/360*E116)</f>
        <v/>
      </c>
      <c r="G116" s="62" t="str">
        <f t="shared" si="18"/>
        <v/>
      </c>
      <c r="H116" s="62" t="str">
        <f t="shared" si="19"/>
        <v/>
      </c>
      <c r="I116" s="62" t="str">
        <f>IF(B116="","",IF(B116=SimuladorSLW!F$13,C116,SimuladorSLW!$F$38-G116-H116))</f>
        <v/>
      </c>
      <c r="J116" s="61" t="str">
        <f t="shared" si="20"/>
        <v/>
      </c>
    </row>
    <row r="117" spans="2:10" x14ac:dyDescent="0.3">
      <c r="B117" s="31" t="str">
        <f t="shared" si="14"/>
        <v/>
      </c>
      <c r="C117" s="62">
        <f t="shared" si="15"/>
        <v>0</v>
      </c>
      <c r="D117" s="32" t="str">
        <f t="shared" si="16"/>
        <v/>
      </c>
      <c r="E117" s="33" t="str">
        <f t="shared" si="17"/>
        <v/>
      </c>
      <c r="F117" s="34" t="str">
        <f>IF(B117="","",SimuladorSLW!$F$15/360*E117)</f>
        <v/>
      </c>
      <c r="G117" s="62" t="str">
        <f t="shared" si="18"/>
        <v/>
      </c>
      <c r="H117" s="62" t="str">
        <f t="shared" si="19"/>
        <v/>
      </c>
      <c r="I117" s="62" t="str">
        <f>IF(B117="","",IF(B117=SimuladorSLW!F$13,C117,SimuladorSLW!$F$38-G117-H117))</f>
        <v/>
      </c>
      <c r="J117" s="61" t="str">
        <f t="shared" si="20"/>
        <v/>
      </c>
    </row>
    <row r="118" spans="2:10" x14ac:dyDescent="0.3">
      <c r="B118" s="31" t="str">
        <f t="shared" si="14"/>
        <v/>
      </c>
      <c r="C118" s="62">
        <f t="shared" si="15"/>
        <v>0</v>
      </c>
      <c r="D118" s="32" t="str">
        <f t="shared" si="16"/>
        <v/>
      </c>
      <c r="E118" s="33" t="str">
        <f t="shared" si="17"/>
        <v/>
      </c>
      <c r="F118" s="34" t="str">
        <f>IF(B118="","",SimuladorSLW!$F$15/360*E118)</f>
        <v/>
      </c>
      <c r="G118" s="62" t="str">
        <f t="shared" si="18"/>
        <v/>
      </c>
      <c r="H118" s="62" t="str">
        <f t="shared" si="19"/>
        <v/>
      </c>
      <c r="I118" s="62" t="str">
        <f>IF(B118="","",IF(B118=SimuladorSLW!F$13,C118,SimuladorSLW!$F$38-G118-H118))</f>
        <v/>
      </c>
      <c r="J118" s="61" t="str">
        <f t="shared" si="20"/>
        <v/>
      </c>
    </row>
    <row r="119" spans="2:10" x14ac:dyDescent="0.3">
      <c r="B119" s="31" t="str">
        <f t="shared" si="14"/>
        <v/>
      </c>
      <c r="C119" s="62">
        <f t="shared" si="15"/>
        <v>0</v>
      </c>
      <c r="D119" s="32" t="str">
        <f t="shared" si="16"/>
        <v/>
      </c>
      <c r="E119" s="33" t="str">
        <f t="shared" si="17"/>
        <v/>
      </c>
      <c r="F119" s="34" t="str">
        <f>IF(B119="","",SimuladorSLW!$F$15/360*E119)</f>
        <v/>
      </c>
      <c r="G119" s="62" t="str">
        <f t="shared" si="18"/>
        <v/>
      </c>
      <c r="H119" s="62" t="str">
        <f t="shared" si="19"/>
        <v/>
      </c>
      <c r="I119" s="62" t="str">
        <f>IF(B119="","",IF(B119=SimuladorSLW!F$13,C119,SimuladorSLW!$F$38-G119-H119))</f>
        <v/>
      </c>
      <c r="J119" s="61" t="str">
        <f t="shared" si="20"/>
        <v/>
      </c>
    </row>
    <row r="120" spans="2:10" x14ac:dyDescent="0.3">
      <c r="B120" s="31" t="str">
        <f t="shared" si="14"/>
        <v/>
      </c>
      <c r="C120" s="62">
        <f t="shared" si="15"/>
        <v>0</v>
      </c>
      <c r="D120" s="32" t="str">
        <f t="shared" si="16"/>
        <v/>
      </c>
      <c r="E120" s="33" t="str">
        <f t="shared" si="17"/>
        <v/>
      </c>
      <c r="F120" s="34" t="str">
        <f>IF(B120="","",SimuladorSLW!$F$15/360*E120)</f>
        <v/>
      </c>
      <c r="G120" s="62" t="str">
        <f t="shared" si="18"/>
        <v/>
      </c>
      <c r="H120" s="62" t="str">
        <f t="shared" si="19"/>
        <v/>
      </c>
      <c r="I120" s="62" t="str">
        <f>IF(B120="","",IF(B120=SimuladorSLW!F$13,C120,SimuladorSLW!$F$38-G120-H120))</f>
        <v/>
      </c>
      <c r="J120" s="61" t="str">
        <f t="shared" si="20"/>
        <v/>
      </c>
    </row>
    <row r="121" spans="2:10" x14ac:dyDescent="0.3">
      <c r="B121" s="31" t="str">
        <f t="shared" si="14"/>
        <v/>
      </c>
      <c r="C121" s="62">
        <f t="shared" si="15"/>
        <v>0</v>
      </c>
      <c r="D121" s="32" t="str">
        <f t="shared" si="16"/>
        <v/>
      </c>
      <c r="E121" s="33" t="str">
        <f t="shared" si="17"/>
        <v/>
      </c>
      <c r="F121" s="34" t="str">
        <f>IF(B121="","",SimuladorSLW!$F$15/360*E121)</f>
        <v/>
      </c>
      <c r="G121" s="62" t="str">
        <f t="shared" si="18"/>
        <v/>
      </c>
      <c r="H121" s="62" t="str">
        <f t="shared" si="19"/>
        <v/>
      </c>
      <c r="I121" s="62" t="str">
        <f>IF(B121="","",IF(B121=SimuladorSLW!F$13,C121,SimuladorSLW!$F$38-G121-H121))</f>
        <v/>
      </c>
      <c r="J121" s="61" t="str">
        <f t="shared" si="20"/>
        <v/>
      </c>
    </row>
    <row r="122" spans="2:10" x14ac:dyDescent="0.3">
      <c r="B122" s="31" t="str">
        <f t="shared" si="14"/>
        <v/>
      </c>
      <c r="C122" s="62">
        <f t="shared" si="15"/>
        <v>0</v>
      </c>
      <c r="D122" s="32" t="str">
        <f t="shared" si="16"/>
        <v/>
      </c>
      <c r="E122" s="33" t="str">
        <f t="shared" si="17"/>
        <v/>
      </c>
      <c r="F122" s="34" t="str">
        <f>IF(B122="","",SimuladorSLW!$F$15/360*E122)</f>
        <v/>
      </c>
      <c r="G122" s="62" t="str">
        <f t="shared" si="18"/>
        <v/>
      </c>
      <c r="H122" s="62" t="str">
        <f t="shared" si="19"/>
        <v/>
      </c>
      <c r="I122" s="62" t="str">
        <f>IF(B122="","",IF(B122=SimuladorSLW!F$13,C122,SimuladorSLW!$F$38-G122-H122))</f>
        <v/>
      </c>
      <c r="J122" s="61" t="str">
        <f t="shared" si="20"/>
        <v/>
      </c>
    </row>
    <row r="123" spans="2:10" x14ac:dyDescent="0.3">
      <c r="B123" s="31" t="str">
        <f t="shared" si="14"/>
        <v/>
      </c>
      <c r="C123" s="62">
        <f t="shared" si="15"/>
        <v>0</v>
      </c>
      <c r="D123" s="32" t="str">
        <f t="shared" si="16"/>
        <v/>
      </c>
      <c r="E123" s="33" t="str">
        <f t="shared" si="17"/>
        <v/>
      </c>
      <c r="F123" s="34" t="str">
        <f>IF(B123="","",SimuladorSLW!$F$15/360*E123)</f>
        <v/>
      </c>
      <c r="G123" s="62" t="str">
        <f t="shared" si="18"/>
        <v/>
      </c>
      <c r="H123" s="62" t="str">
        <f t="shared" si="19"/>
        <v/>
      </c>
      <c r="I123" s="62" t="str">
        <f>IF(B123="","",IF(B123=SimuladorSLW!F$13,C123,SimuladorSLW!$F$38-G123-H123))</f>
        <v/>
      </c>
      <c r="J123" s="61" t="str">
        <f t="shared" si="20"/>
        <v/>
      </c>
    </row>
    <row r="124" spans="2:10" x14ac:dyDescent="0.3">
      <c r="B124" s="31" t="str">
        <f t="shared" si="14"/>
        <v/>
      </c>
      <c r="C124" s="62">
        <f t="shared" si="15"/>
        <v>0</v>
      </c>
      <c r="D124" s="32" t="str">
        <f t="shared" si="16"/>
        <v/>
      </c>
      <c r="E124" s="33" t="str">
        <f t="shared" si="17"/>
        <v/>
      </c>
      <c r="F124" s="34" t="str">
        <f>IF(B124="","",SimuladorSLW!$F$15/360*E124)</f>
        <v/>
      </c>
      <c r="G124" s="62" t="str">
        <f t="shared" si="18"/>
        <v/>
      </c>
      <c r="H124" s="62" t="str">
        <f t="shared" si="19"/>
        <v/>
      </c>
      <c r="I124" s="62" t="str">
        <f>IF(B124="","",IF(B124=SimuladorSLW!F$13,C124,SimuladorSLW!$F$38-G124-H124))</f>
        <v/>
      </c>
      <c r="J124" s="61" t="str">
        <f t="shared" si="20"/>
        <v/>
      </c>
    </row>
    <row r="125" spans="2:10" x14ac:dyDescent="0.3">
      <c r="B125" s="31" t="str">
        <f t="shared" si="14"/>
        <v/>
      </c>
      <c r="C125" s="62">
        <f t="shared" si="15"/>
        <v>0</v>
      </c>
      <c r="D125" s="32" t="str">
        <f t="shared" si="16"/>
        <v/>
      </c>
      <c r="E125" s="33" t="str">
        <f t="shared" si="17"/>
        <v/>
      </c>
      <c r="F125" s="34" t="str">
        <f>IF(B125="","",SimuladorSLW!$F$15/360*E125)</f>
        <v/>
      </c>
      <c r="G125" s="62" t="str">
        <f t="shared" si="18"/>
        <v/>
      </c>
      <c r="H125" s="62" t="str">
        <f t="shared" si="19"/>
        <v/>
      </c>
      <c r="I125" s="62" t="str">
        <f>IF(B125="","",IF(B125=SimuladorSLW!F$13,C125,SimuladorSLW!$F$38-G125-H125))</f>
        <v/>
      </c>
      <c r="J125" s="61" t="str">
        <f t="shared" si="20"/>
        <v/>
      </c>
    </row>
    <row r="126" spans="2:10" x14ac:dyDescent="0.3">
      <c r="B126" s="31" t="str">
        <f t="shared" si="14"/>
        <v/>
      </c>
      <c r="C126" s="62">
        <f t="shared" si="15"/>
        <v>0</v>
      </c>
      <c r="D126" s="32" t="str">
        <f t="shared" si="16"/>
        <v/>
      </c>
      <c r="E126" s="33" t="str">
        <f t="shared" si="17"/>
        <v/>
      </c>
      <c r="F126" s="34" t="str">
        <f>IF(B126="","",SimuladorSLW!$F$15/360*E126)</f>
        <v/>
      </c>
      <c r="G126" s="62" t="str">
        <f t="shared" si="18"/>
        <v/>
      </c>
      <c r="H126" s="62" t="str">
        <f t="shared" si="19"/>
        <v/>
      </c>
      <c r="I126" s="62" t="str">
        <f>IF(B126="","",IF(B126=SimuladorSLW!F$13,C126,SimuladorSLW!$F$38-G126-H126))</f>
        <v/>
      </c>
      <c r="J126" s="61" t="str">
        <f t="shared" si="20"/>
        <v/>
      </c>
    </row>
    <row r="127" spans="2:10" x14ac:dyDescent="0.3">
      <c r="B127" s="31" t="str">
        <f t="shared" si="14"/>
        <v/>
      </c>
      <c r="C127" s="62">
        <f t="shared" si="15"/>
        <v>0</v>
      </c>
      <c r="D127" s="32" t="str">
        <f t="shared" si="16"/>
        <v/>
      </c>
      <c r="E127" s="33" t="str">
        <f t="shared" si="17"/>
        <v/>
      </c>
      <c r="F127" s="34" t="str">
        <f>IF(B127="","",SimuladorSLW!$F$15/360*E127)</f>
        <v/>
      </c>
      <c r="G127" s="62" t="str">
        <f t="shared" si="18"/>
        <v/>
      </c>
      <c r="H127" s="62" t="str">
        <f t="shared" si="19"/>
        <v/>
      </c>
      <c r="I127" s="62" t="str">
        <f>IF(B127="","",IF(B127=SimuladorSLW!F$13,C127,SimuladorSLW!$F$38-G127-H127))</f>
        <v/>
      </c>
      <c r="J127" s="61" t="str">
        <f t="shared" si="20"/>
        <v/>
      </c>
    </row>
    <row r="128" spans="2:10" x14ac:dyDescent="0.3">
      <c r="B128" s="31" t="str">
        <f t="shared" si="14"/>
        <v/>
      </c>
      <c r="C128" s="62">
        <f t="shared" si="15"/>
        <v>0</v>
      </c>
      <c r="D128" s="32" t="str">
        <f t="shared" si="16"/>
        <v/>
      </c>
      <c r="E128" s="33" t="str">
        <f t="shared" si="17"/>
        <v/>
      </c>
      <c r="F128" s="34" t="str">
        <f>IF(B128="","",SimuladorSLW!$F$15/360*E128)</f>
        <v/>
      </c>
      <c r="G128" s="62" t="str">
        <f t="shared" si="18"/>
        <v/>
      </c>
      <c r="H128" s="62" t="str">
        <f t="shared" si="19"/>
        <v/>
      </c>
      <c r="I128" s="62" t="str">
        <f>IF(B128="","",IF(B128=SimuladorSLW!F$13,C128,SimuladorSLW!$F$38-G128-H128))</f>
        <v/>
      </c>
      <c r="J128" s="61" t="str">
        <f t="shared" si="20"/>
        <v/>
      </c>
    </row>
    <row r="129" spans="2:10" x14ac:dyDescent="0.3">
      <c r="B129" s="31" t="str">
        <f t="shared" si="14"/>
        <v/>
      </c>
      <c r="C129" s="62">
        <f t="shared" si="15"/>
        <v>0</v>
      </c>
      <c r="D129" s="32" t="str">
        <f t="shared" si="16"/>
        <v/>
      </c>
      <c r="E129" s="33" t="str">
        <f t="shared" si="17"/>
        <v/>
      </c>
      <c r="F129" s="34" t="str">
        <f>IF(B129="","",SimuladorSLW!$F$15/360*E129)</f>
        <v/>
      </c>
      <c r="G129" s="62" t="str">
        <f t="shared" si="18"/>
        <v/>
      </c>
      <c r="H129" s="62" t="str">
        <f t="shared" si="19"/>
        <v/>
      </c>
      <c r="I129" s="62" t="str">
        <f>IF(B129="","",IF(B129=SimuladorSLW!F$13,C129,SimuladorSLW!$F$38-G129-H129))</f>
        <v/>
      </c>
      <c r="J129" s="61" t="str">
        <f t="shared" si="20"/>
        <v/>
      </c>
    </row>
    <row r="130" spans="2:10" x14ac:dyDescent="0.3">
      <c r="B130" s="31" t="str">
        <f t="shared" si="14"/>
        <v/>
      </c>
      <c r="C130" s="62">
        <f t="shared" si="15"/>
        <v>0</v>
      </c>
      <c r="D130" s="32" t="str">
        <f t="shared" si="16"/>
        <v/>
      </c>
      <c r="E130" s="33" t="str">
        <f t="shared" si="17"/>
        <v/>
      </c>
      <c r="F130" s="34" t="str">
        <f>IF(B130="","",SimuladorSLW!$F$15/360*E130)</f>
        <v/>
      </c>
      <c r="G130" s="62" t="str">
        <f t="shared" si="18"/>
        <v/>
      </c>
      <c r="H130" s="62" t="str">
        <f t="shared" si="19"/>
        <v/>
      </c>
      <c r="I130" s="62" t="str">
        <f>IF(B130="","",IF(B130=SimuladorSLW!F$13,C130,SimuladorSLW!$F$38-G130-H130))</f>
        <v/>
      </c>
      <c r="J130" s="61" t="str">
        <f t="shared" si="20"/>
        <v/>
      </c>
    </row>
    <row r="131" spans="2:10" x14ac:dyDescent="0.3">
      <c r="B131" s="31" t="str">
        <f t="shared" si="14"/>
        <v/>
      </c>
      <c r="C131" s="62">
        <f t="shared" si="15"/>
        <v>0</v>
      </c>
      <c r="D131" s="32" t="str">
        <f t="shared" si="16"/>
        <v/>
      </c>
      <c r="E131" s="33" t="str">
        <f t="shared" si="17"/>
        <v/>
      </c>
      <c r="F131" s="34" t="str">
        <f>IF(B131="","",SimuladorSLW!$F$15/360*E131)</f>
        <v/>
      </c>
      <c r="G131" s="62" t="str">
        <f t="shared" si="18"/>
        <v/>
      </c>
      <c r="H131" s="62" t="str">
        <f t="shared" si="19"/>
        <v/>
      </c>
      <c r="I131" s="62" t="str">
        <f>IF(B131="","",IF(B131=SimuladorSLW!F$13,C131,SimuladorSLW!$F$38-G131-H131))</f>
        <v/>
      </c>
      <c r="J131" s="61" t="str">
        <f t="shared" si="20"/>
        <v/>
      </c>
    </row>
    <row r="132" spans="2:10" x14ac:dyDescent="0.3">
      <c r="B132" s="31" t="str">
        <f t="shared" si="14"/>
        <v/>
      </c>
      <c r="C132" s="62">
        <f t="shared" si="15"/>
        <v>0</v>
      </c>
      <c r="D132" s="32" t="str">
        <f t="shared" si="16"/>
        <v/>
      </c>
      <c r="E132" s="33" t="str">
        <f t="shared" si="17"/>
        <v/>
      </c>
      <c r="F132" s="34" t="str">
        <f>IF(B132="","",SimuladorSLW!$F$15/360*E132)</f>
        <v/>
      </c>
      <c r="G132" s="62" t="str">
        <f t="shared" si="18"/>
        <v/>
      </c>
      <c r="H132" s="62" t="str">
        <f t="shared" si="19"/>
        <v/>
      </c>
      <c r="I132" s="62" t="str">
        <f>IF(B132="","",IF(B132=SimuladorSLW!F$13,C132,SimuladorSLW!$F$38-G132-H132))</f>
        <v/>
      </c>
      <c r="J132" s="61" t="str">
        <f t="shared" si="20"/>
        <v/>
      </c>
    </row>
    <row r="133" spans="2:10" x14ac:dyDescent="0.3">
      <c r="B133" s="31" t="str">
        <f t="shared" si="14"/>
        <v/>
      </c>
      <c r="C133" s="62">
        <f t="shared" si="15"/>
        <v>0</v>
      </c>
      <c r="D133" s="32" t="str">
        <f t="shared" si="16"/>
        <v/>
      </c>
      <c r="E133" s="33" t="str">
        <f t="shared" si="17"/>
        <v/>
      </c>
      <c r="F133" s="34" t="str">
        <f>IF(B133="","",SimuladorSLW!$F$15/360*E133)</f>
        <v/>
      </c>
      <c r="G133" s="62" t="str">
        <f t="shared" si="18"/>
        <v/>
      </c>
      <c r="H133" s="62" t="str">
        <f t="shared" si="19"/>
        <v/>
      </c>
      <c r="I133" s="62" t="str">
        <f>IF(B133="","",IF(B133=SimuladorSLW!F$13,C133,SimuladorSLW!$F$38-G133-H133))</f>
        <v/>
      </c>
      <c r="J133" s="61" t="str">
        <f t="shared" si="20"/>
        <v/>
      </c>
    </row>
    <row r="134" spans="2:10" x14ac:dyDescent="0.3">
      <c r="B134" s="31" t="str">
        <f t="shared" si="14"/>
        <v/>
      </c>
      <c r="C134" s="62">
        <f t="shared" si="15"/>
        <v>0</v>
      </c>
      <c r="D134" s="32" t="str">
        <f t="shared" si="16"/>
        <v/>
      </c>
      <c r="E134" s="33" t="str">
        <f t="shared" si="17"/>
        <v/>
      </c>
      <c r="F134" s="34" t="str">
        <f>IF(B134="","",SimuladorSLW!$F$15/360*E134)</f>
        <v/>
      </c>
      <c r="G134" s="62" t="str">
        <f t="shared" si="18"/>
        <v/>
      </c>
      <c r="H134" s="62" t="str">
        <f t="shared" si="19"/>
        <v/>
      </c>
      <c r="I134" s="62" t="str">
        <f>IF(B134="","",IF(B134=SimuladorSLW!F$13,C134,SimuladorSLW!$F$38-G134-H134))</f>
        <v/>
      </c>
      <c r="J134" s="61" t="str">
        <f t="shared" si="20"/>
        <v/>
      </c>
    </row>
    <row r="135" spans="2:10" x14ac:dyDescent="0.3">
      <c r="B135" s="31" t="str">
        <f t="shared" si="14"/>
        <v/>
      </c>
      <c r="C135" s="62">
        <f t="shared" si="15"/>
        <v>0</v>
      </c>
      <c r="D135" s="32" t="str">
        <f t="shared" si="16"/>
        <v/>
      </c>
      <c r="E135" s="33" t="str">
        <f t="shared" si="17"/>
        <v/>
      </c>
      <c r="F135" s="34" t="str">
        <f>IF(B135="","",SimuladorSLW!$F$15/360*E135)</f>
        <v/>
      </c>
      <c r="G135" s="62" t="str">
        <f t="shared" si="18"/>
        <v/>
      </c>
      <c r="H135" s="62" t="str">
        <f t="shared" si="19"/>
        <v/>
      </c>
      <c r="I135" s="62" t="str">
        <f>IF(B135="","",IF(B135=SimuladorSLW!F$13,C135,SimuladorSLW!$F$38-G135-H135))</f>
        <v/>
      </c>
      <c r="J135" s="61" t="str">
        <f t="shared" si="20"/>
        <v/>
      </c>
    </row>
    <row r="136" spans="2:10" x14ac:dyDescent="0.3">
      <c r="B136" s="31" t="str">
        <f t="shared" si="14"/>
        <v/>
      </c>
      <c r="C136" s="62">
        <f t="shared" si="15"/>
        <v>0</v>
      </c>
      <c r="D136" s="32" t="str">
        <f t="shared" si="16"/>
        <v/>
      </c>
      <c r="E136" s="33" t="str">
        <f t="shared" si="17"/>
        <v/>
      </c>
      <c r="F136" s="34" t="str">
        <f>IF(B136="","",SimuladorSLW!$F$15/360*E136)</f>
        <v/>
      </c>
      <c r="G136" s="62" t="str">
        <f t="shared" si="18"/>
        <v/>
      </c>
      <c r="H136" s="62" t="str">
        <f t="shared" si="19"/>
        <v/>
      </c>
      <c r="I136" s="62" t="str">
        <f>IF(B136="","",IF(B136=SimuladorSLW!F$13,C136,SimuladorSLW!$F$38-G136-H136))</f>
        <v/>
      </c>
      <c r="J136" s="61" t="str">
        <f t="shared" si="20"/>
        <v/>
      </c>
    </row>
    <row r="137" spans="2:10" x14ac:dyDescent="0.3">
      <c r="B137" s="31" t="str">
        <f t="shared" si="14"/>
        <v/>
      </c>
      <c r="C137" s="62">
        <f t="shared" si="15"/>
        <v>0</v>
      </c>
      <c r="D137" s="32" t="str">
        <f t="shared" si="16"/>
        <v/>
      </c>
      <c r="E137" s="33" t="str">
        <f t="shared" si="17"/>
        <v/>
      </c>
      <c r="F137" s="34" t="str">
        <f>IF(B137="","",SimuladorSLW!$F$15/360*E137)</f>
        <v/>
      </c>
      <c r="G137" s="62" t="str">
        <f t="shared" si="18"/>
        <v/>
      </c>
      <c r="H137" s="62" t="str">
        <f t="shared" si="19"/>
        <v/>
      </c>
      <c r="I137" s="62" t="str">
        <f>IF(B137="","",IF(B137=SimuladorSLW!F$13,C137,SimuladorSLW!$F$38-G137-H137))</f>
        <v/>
      </c>
      <c r="J137" s="61" t="str">
        <f t="shared" si="20"/>
        <v/>
      </c>
    </row>
    <row r="138" spans="2:10" x14ac:dyDescent="0.3">
      <c r="B138" s="31" t="str">
        <f t="shared" si="14"/>
        <v/>
      </c>
      <c r="C138" s="62">
        <f t="shared" si="15"/>
        <v>0</v>
      </c>
      <c r="D138" s="32" t="str">
        <f t="shared" si="16"/>
        <v/>
      </c>
      <c r="E138" s="33" t="str">
        <f t="shared" si="17"/>
        <v/>
      </c>
      <c r="F138" s="34" t="str">
        <f>IF(B138="","",SimuladorSLW!$F$15/360*E138)</f>
        <v/>
      </c>
      <c r="G138" s="62" t="str">
        <f t="shared" si="18"/>
        <v/>
      </c>
      <c r="H138" s="62" t="str">
        <f t="shared" si="19"/>
        <v/>
      </c>
      <c r="I138" s="62" t="str">
        <f>IF(B138="","",IF(B138=SimuladorSLW!F$13,C138,SimuladorSLW!$F$38-G138-H138))</f>
        <v/>
      </c>
      <c r="J138" s="61" t="str">
        <f t="shared" si="20"/>
        <v/>
      </c>
    </row>
    <row r="139" spans="2:10" x14ac:dyDescent="0.3">
      <c r="B139" s="31" t="str">
        <f t="shared" si="14"/>
        <v/>
      </c>
      <c r="C139" s="62">
        <f t="shared" si="15"/>
        <v>0</v>
      </c>
      <c r="D139" s="32" t="str">
        <f t="shared" si="16"/>
        <v/>
      </c>
      <c r="E139" s="33" t="str">
        <f t="shared" si="17"/>
        <v/>
      </c>
      <c r="F139" s="34" t="str">
        <f>IF(B139="","",SimuladorSLW!$F$15/360*E139)</f>
        <v/>
      </c>
      <c r="G139" s="62" t="str">
        <f t="shared" si="18"/>
        <v/>
      </c>
      <c r="H139" s="62" t="str">
        <f t="shared" si="19"/>
        <v/>
      </c>
      <c r="I139" s="62" t="str">
        <f>IF(B139="","",IF(B139=SimuladorSLW!F$13,C139,SimuladorSLW!$F$38-G139-H139))</f>
        <v/>
      </c>
      <c r="J139" s="61" t="str">
        <f t="shared" si="20"/>
        <v/>
      </c>
    </row>
    <row r="140" spans="2:10" x14ac:dyDescent="0.3">
      <c r="B140" s="31" t="str">
        <f t="shared" si="14"/>
        <v/>
      </c>
      <c r="C140" s="62">
        <f t="shared" si="15"/>
        <v>0</v>
      </c>
      <c r="D140" s="32" t="str">
        <f t="shared" si="16"/>
        <v/>
      </c>
      <c r="E140" s="33" t="str">
        <f t="shared" si="17"/>
        <v/>
      </c>
      <c r="F140" s="34" t="str">
        <f>IF(B140="","",SimuladorSLW!$F$15/360*E140)</f>
        <v/>
      </c>
      <c r="G140" s="62" t="str">
        <f t="shared" si="18"/>
        <v/>
      </c>
      <c r="H140" s="62" t="str">
        <f t="shared" si="19"/>
        <v/>
      </c>
      <c r="I140" s="62" t="str">
        <f>IF(B140="","",IF(B140=SimuladorSLW!F$13,C140,SimuladorSLW!$F$38-G140-H140))</f>
        <v/>
      </c>
      <c r="J140" s="61" t="str">
        <f t="shared" si="20"/>
        <v/>
      </c>
    </row>
    <row r="141" spans="2:10" x14ac:dyDescent="0.3">
      <c r="B141" s="31" t="str">
        <f t="shared" si="14"/>
        <v/>
      </c>
      <c r="C141" s="62">
        <f t="shared" si="15"/>
        <v>0</v>
      </c>
      <c r="D141" s="32" t="str">
        <f t="shared" si="16"/>
        <v/>
      </c>
      <c r="E141" s="33" t="str">
        <f t="shared" si="17"/>
        <v/>
      </c>
      <c r="F141" s="34" t="str">
        <f>IF(B141="","",SimuladorSLW!$F$15/360*E141)</f>
        <v/>
      </c>
      <c r="G141" s="62" t="str">
        <f t="shared" si="18"/>
        <v/>
      </c>
      <c r="H141" s="62" t="str">
        <f t="shared" si="19"/>
        <v/>
      </c>
      <c r="I141" s="62" t="str">
        <f>IF(B141="","",IF(B141=SimuladorSLW!F$13,C141,SimuladorSLW!$F$38-G141-H141))</f>
        <v/>
      </c>
      <c r="J141" s="61" t="str">
        <f t="shared" si="20"/>
        <v/>
      </c>
    </row>
    <row r="142" spans="2:10" x14ac:dyDescent="0.3">
      <c r="B142" s="31" t="str">
        <f t="shared" ref="B142:B161" si="21">IF(AND(C142&lt;=0.001,C142&gt;=-0.001),"",B141+1)</f>
        <v/>
      </c>
      <c r="C142" s="62">
        <f t="shared" ref="C142:C161" si="22">IF(AND(C141&lt;=0.001,C141&gt;=-0.001),0,C141-I141)</f>
        <v>0</v>
      </c>
      <c r="D142" s="32" t="str">
        <f t="shared" ref="D142:D161" si="23">IF(B142="","",EDATE($D$12,B142-1))</f>
        <v/>
      </c>
      <c r="E142" s="33" t="str">
        <f t="shared" ref="E142:E161" si="24">IF(B142="","",D142-D141)</f>
        <v/>
      </c>
      <c r="F142" s="34" t="str">
        <f>IF(B142="","",SimuladorSLW!$F$15/360*E142)</f>
        <v/>
      </c>
      <c r="G142" s="62" t="str">
        <f t="shared" ref="G142:G161" si="25">IF(B142="","",F142*C142)</f>
        <v/>
      </c>
      <c r="H142" s="62" t="str">
        <f t="shared" ref="H142:H161" si="26">IF(B142="","",G142*J$6)</f>
        <v/>
      </c>
      <c r="I142" s="62" t="str">
        <f>IF(B142="","",IF(B142=SimuladorSLW!F$13,C142,SimuladorSLW!$F$38-G142-H142))</f>
        <v/>
      </c>
      <c r="J142" s="61" t="str">
        <f t="shared" ref="J142:J161" si="27">IF(B142="","",SUM(G142:I142))</f>
        <v/>
      </c>
    </row>
    <row r="143" spans="2:10" x14ac:dyDescent="0.3">
      <c r="B143" s="31" t="str">
        <f t="shared" si="21"/>
        <v/>
      </c>
      <c r="C143" s="62">
        <f t="shared" si="22"/>
        <v>0</v>
      </c>
      <c r="D143" s="32" t="str">
        <f t="shared" si="23"/>
        <v/>
      </c>
      <c r="E143" s="33" t="str">
        <f t="shared" si="24"/>
        <v/>
      </c>
      <c r="F143" s="34" t="str">
        <f>IF(B143="","",SimuladorSLW!$F$15/360*E143)</f>
        <v/>
      </c>
      <c r="G143" s="62" t="str">
        <f t="shared" si="25"/>
        <v/>
      </c>
      <c r="H143" s="62" t="str">
        <f t="shared" si="26"/>
        <v/>
      </c>
      <c r="I143" s="62" t="str">
        <f>IF(B143="","",IF(B143=SimuladorSLW!F$13,C143,SimuladorSLW!$F$38-G143-H143))</f>
        <v/>
      </c>
      <c r="J143" s="61" t="str">
        <f t="shared" si="27"/>
        <v/>
      </c>
    </row>
    <row r="144" spans="2:10" x14ac:dyDescent="0.3">
      <c r="B144" s="31" t="str">
        <f t="shared" si="21"/>
        <v/>
      </c>
      <c r="C144" s="62">
        <f t="shared" si="22"/>
        <v>0</v>
      </c>
      <c r="D144" s="32" t="str">
        <f t="shared" si="23"/>
        <v/>
      </c>
      <c r="E144" s="33" t="str">
        <f t="shared" si="24"/>
        <v/>
      </c>
      <c r="F144" s="34" t="str">
        <f>IF(B144="","",SimuladorSLW!$F$15/360*E144)</f>
        <v/>
      </c>
      <c r="G144" s="62" t="str">
        <f t="shared" si="25"/>
        <v/>
      </c>
      <c r="H144" s="62" t="str">
        <f t="shared" si="26"/>
        <v/>
      </c>
      <c r="I144" s="62" t="str">
        <f>IF(B144="","",IF(B144=SimuladorSLW!F$13,C144,SimuladorSLW!$F$38-G144-H144))</f>
        <v/>
      </c>
      <c r="J144" s="61" t="str">
        <f t="shared" si="27"/>
        <v/>
      </c>
    </row>
    <row r="145" spans="2:10" x14ac:dyDescent="0.3">
      <c r="B145" s="31" t="str">
        <f t="shared" si="21"/>
        <v/>
      </c>
      <c r="C145" s="62">
        <f t="shared" si="22"/>
        <v>0</v>
      </c>
      <c r="D145" s="32" t="str">
        <f t="shared" si="23"/>
        <v/>
      </c>
      <c r="E145" s="33" t="str">
        <f t="shared" si="24"/>
        <v/>
      </c>
      <c r="F145" s="34" t="str">
        <f>IF(B145="","",SimuladorSLW!$F$15/360*E145)</f>
        <v/>
      </c>
      <c r="G145" s="62" t="str">
        <f t="shared" si="25"/>
        <v/>
      </c>
      <c r="H145" s="62" t="str">
        <f t="shared" si="26"/>
        <v/>
      </c>
      <c r="I145" s="62" t="str">
        <f>IF(B145="","",IF(B145=SimuladorSLW!F$13,C145,SimuladorSLW!$F$38-G145-H145))</f>
        <v/>
      </c>
      <c r="J145" s="61" t="str">
        <f t="shared" si="27"/>
        <v/>
      </c>
    </row>
    <row r="146" spans="2:10" x14ac:dyDescent="0.3">
      <c r="B146" s="31" t="str">
        <f t="shared" si="21"/>
        <v/>
      </c>
      <c r="C146" s="62">
        <f t="shared" si="22"/>
        <v>0</v>
      </c>
      <c r="D146" s="32" t="str">
        <f t="shared" si="23"/>
        <v/>
      </c>
      <c r="E146" s="33" t="str">
        <f t="shared" si="24"/>
        <v/>
      </c>
      <c r="F146" s="34" t="str">
        <f>IF(B146="","",SimuladorSLW!$F$15/360*E146)</f>
        <v/>
      </c>
      <c r="G146" s="62" t="str">
        <f t="shared" si="25"/>
        <v/>
      </c>
      <c r="H146" s="62" t="str">
        <f t="shared" si="26"/>
        <v/>
      </c>
      <c r="I146" s="62" t="str">
        <f>IF(B146="","",IF(B146=SimuladorSLW!F$13,C146,SimuladorSLW!$F$38-G146-H146))</f>
        <v/>
      </c>
      <c r="J146" s="61" t="str">
        <f t="shared" si="27"/>
        <v/>
      </c>
    </row>
    <row r="147" spans="2:10" x14ac:dyDescent="0.3">
      <c r="B147" s="31" t="str">
        <f t="shared" si="21"/>
        <v/>
      </c>
      <c r="C147" s="62">
        <f t="shared" si="22"/>
        <v>0</v>
      </c>
      <c r="D147" s="32" t="str">
        <f t="shared" si="23"/>
        <v/>
      </c>
      <c r="E147" s="33" t="str">
        <f t="shared" si="24"/>
        <v/>
      </c>
      <c r="F147" s="34" t="str">
        <f>IF(B147="","",SimuladorSLW!$F$15/360*E147)</f>
        <v/>
      </c>
      <c r="G147" s="62" t="str">
        <f t="shared" si="25"/>
        <v/>
      </c>
      <c r="H147" s="62" t="str">
        <f t="shared" si="26"/>
        <v/>
      </c>
      <c r="I147" s="62" t="str">
        <f>IF(B147="","",IF(B147=SimuladorSLW!F$13,C147,SimuladorSLW!$F$38-G147-H147))</f>
        <v/>
      </c>
      <c r="J147" s="61" t="str">
        <f t="shared" si="27"/>
        <v/>
      </c>
    </row>
    <row r="148" spans="2:10" x14ac:dyDescent="0.3">
      <c r="B148" s="31" t="str">
        <f t="shared" si="21"/>
        <v/>
      </c>
      <c r="C148" s="62">
        <f t="shared" si="22"/>
        <v>0</v>
      </c>
      <c r="D148" s="32" t="str">
        <f t="shared" si="23"/>
        <v/>
      </c>
      <c r="E148" s="33" t="str">
        <f t="shared" si="24"/>
        <v/>
      </c>
      <c r="F148" s="34" t="str">
        <f>IF(B148="","",SimuladorSLW!$F$15/360*E148)</f>
        <v/>
      </c>
      <c r="G148" s="62" t="str">
        <f t="shared" si="25"/>
        <v/>
      </c>
      <c r="H148" s="62" t="str">
        <f t="shared" si="26"/>
        <v/>
      </c>
      <c r="I148" s="62" t="str">
        <f>IF(B148="","",IF(B148=SimuladorSLW!F$13,C148,SimuladorSLW!$F$38-G148-H148))</f>
        <v/>
      </c>
      <c r="J148" s="61" t="str">
        <f t="shared" si="27"/>
        <v/>
      </c>
    </row>
    <row r="149" spans="2:10" x14ac:dyDescent="0.3">
      <c r="B149" s="31" t="str">
        <f t="shared" si="21"/>
        <v/>
      </c>
      <c r="C149" s="62">
        <f t="shared" si="22"/>
        <v>0</v>
      </c>
      <c r="D149" s="32" t="str">
        <f t="shared" si="23"/>
        <v/>
      </c>
      <c r="E149" s="33" t="str">
        <f t="shared" si="24"/>
        <v/>
      </c>
      <c r="F149" s="34" t="str">
        <f>IF(B149="","",SimuladorSLW!$F$15/360*E149)</f>
        <v/>
      </c>
      <c r="G149" s="62" t="str">
        <f t="shared" si="25"/>
        <v/>
      </c>
      <c r="H149" s="62" t="str">
        <f t="shared" si="26"/>
        <v/>
      </c>
      <c r="I149" s="62" t="str">
        <f>IF(B149="","",IF(B149=SimuladorSLW!F$13,C149,SimuladorSLW!$F$38-G149-H149))</f>
        <v/>
      </c>
      <c r="J149" s="61" t="str">
        <f t="shared" si="27"/>
        <v/>
      </c>
    </row>
    <row r="150" spans="2:10" x14ac:dyDescent="0.3">
      <c r="B150" s="31" t="str">
        <f t="shared" si="21"/>
        <v/>
      </c>
      <c r="C150" s="62">
        <f t="shared" si="22"/>
        <v>0</v>
      </c>
      <c r="D150" s="32" t="str">
        <f t="shared" si="23"/>
        <v/>
      </c>
      <c r="E150" s="33" t="str">
        <f t="shared" si="24"/>
        <v/>
      </c>
      <c r="F150" s="34" t="str">
        <f>IF(B150="","",SimuladorSLW!$F$15/360*E150)</f>
        <v/>
      </c>
      <c r="G150" s="62" t="str">
        <f t="shared" si="25"/>
        <v/>
      </c>
      <c r="H150" s="62" t="str">
        <f t="shared" si="26"/>
        <v/>
      </c>
      <c r="I150" s="62" t="str">
        <f>IF(B150="","",IF(B150=SimuladorSLW!F$13,C150,SimuladorSLW!$F$38-G150-H150))</f>
        <v/>
      </c>
      <c r="J150" s="61" t="str">
        <f t="shared" si="27"/>
        <v/>
      </c>
    </row>
    <row r="151" spans="2:10" x14ac:dyDescent="0.3">
      <c r="B151" s="31" t="str">
        <f t="shared" si="21"/>
        <v/>
      </c>
      <c r="C151" s="62">
        <f t="shared" si="22"/>
        <v>0</v>
      </c>
      <c r="D151" s="32" t="str">
        <f t="shared" si="23"/>
        <v/>
      </c>
      <c r="E151" s="33" t="str">
        <f t="shared" si="24"/>
        <v/>
      </c>
      <c r="F151" s="34" t="str">
        <f>IF(B151="","",SimuladorSLW!$F$15/360*E151)</f>
        <v/>
      </c>
      <c r="G151" s="62" t="str">
        <f t="shared" si="25"/>
        <v/>
      </c>
      <c r="H151" s="62" t="str">
        <f t="shared" si="26"/>
        <v/>
      </c>
      <c r="I151" s="62" t="str">
        <f>IF(B151="","",IF(B151=SimuladorSLW!F$13,C151,SimuladorSLW!$F$38-G151-H151))</f>
        <v/>
      </c>
      <c r="J151" s="61" t="str">
        <f t="shared" si="27"/>
        <v/>
      </c>
    </row>
    <row r="152" spans="2:10" x14ac:dyDescent="0.3">
      <c r="B152" s="31" t="str">
        <f t="shared" si="21"/>
        <v/>
      </c>
      <c r="C152" s="62">
        <f t="shared" si="22"/>
        <v>0</v>
      </c>
      <c r="D152" s="32" t="str">
        <f t="shared" si="23"/>
        <v/>
      </c>
      <c r="E152" s="33" t="str">
        <f t="shared" si="24"/>
        <v/>
      </c>
      <c r="F152" s="34" t="str">
        <f>IF(B152="","",SimuladorSLW!$F$15/360*E152)</f>
        <v/>
      </c>
      <c r="G152" s="62" t="str">
        <f t="shared" si="25"/>
        <v/>
      </c>
      <c r="H152" s="62" t="str">
        <f t="shared" si="26"/>
        <v/>
      </c>
      <c r="I152" s="62" t="str">
        <f>IF(B152="","",IF(B152=SimuladorSLW!F$13,C152,SimuladorSLW!$F$38-G152-H152))</f>
        <v/>
      </c>
      <c r="J152" s="61" t="str">
        <f t="shared" si="27"/>
        <v/>
      </c>
    </row>
    <row r="153" spans="2:10" x14ac:dyDescent="0.3">
      <c r="B153" s="31" t="str">
        <f t="shared" si="21"/>
        <v/>
      </c>
      <c r="C153" s="62">
        <f t="shared" si="22"/>
        <v>0</v>
      </c>
      <c r="D153" s="32" t="str">
        <f t="shared" si="23"/>
        <v/>
      </c>
      <c r="E153" s="33" t="str">
        <f t="shared" si="24"/>
        <v/>
      </c>
      <c r="F153" s="34" t="str">
        <f>IF(B153="","",SimuladorSLW!$F$15/360*E153)</f>
        <v/>
      </c>
      <c r="G153" s="62" t="str">
        <f t="shared" si="25"/>
        <v/>
      </c>
      <c r="H153" s="62" t="str">
        <f t="shared" si="26"/>
        <v/>
      </c>
      <c r="I153" s="62" t="str">
        <f>IF(B153="","",IF(B153=SimuladorSLW!F$13,C153,SimuladorSLW!$F$38-G153-H153))</f>
        <v/>
      </c>
      <c r="J153" s="61" t="str">
        <f t="shared" si="27"/>
        <v/>
      </c>
    </row>
    <row r="154" spans="2:10" x14ac:dyDescent="0.3">
      <c r="B154" s="31" t="str">
        <f t="shared" si="21"/>
        <v/>
      </c>
      <c r="C154" s="62">
        <f t="shared" si="22"/>
        <v>0</v>
      </c>
      <c r="D154" s="32" t="str">
        <f t="shared" si="23"/>
        <v/>
      </c>
      <c r="E154" s="33" t="str">
        <f t="shared" si="24"/>
        <v/>
      </c>
      <c r="F154" s="34" t="str">
        <f>IF(B154="","",SimuladorSLW!$F$15/360*E154)</f>
        <v/>
      </c>
      <c r="G154" s="62" t="str">
        <f t="shared" si="25"/>
        <v/>
      </c>
      <c r="H154" s="62" t="str">
        <f t="shared" si="26"/>
        <v/>
      </c>
      <c r="I154" s="62" t="str">
        <f>IF(B154="","",IF(B154=SimuladorSLW!F$13,C154,SimuladorSLW!$F$38-G154-H154))</f>
        <v/>
      </c>
      <c r="J154" s="61" t="str">
        <f t="shared" si="27"/>
        <v/>
      </c>
    </row>
    <row r="155" spans="2:10" x14ac:dyDescent="0.3">
      <c r="B155" s="31" t="str">
        <f t="shared" si="21"/>
        <v/>
      </c>
      <c r="C155" s="62">
        <f t="shared" si="22"/>
        <v>0</v>
      </c>
      <c r="D155" s="32" t="str">
        <f t="shared" si="23"/>
        <v/>
      </c>
      <c r="E155" s="33" t="str">
        <f t="shared" si="24"/>
        <v/>
      </c>
      <c r="F155" s="34" t="str">
        <f>IF(B155="","",SimuladorSLW!$F$15/360*E155)</f>
        <v/>
      </c>
      <c r="G155" s="62" t="str">
        <f t="shared" si="25"/>
        <v/>
      </c>
      <c r="H155" s="62" t="str">
        <f t="shared" si="26"/>
        <v/>
      </c>
      <c r="I155" s="62" t="str">
        <f>IF(B155="","",IF(B155=SimuladorSLW!F$13,C155,SimuladorSLW!$F$38-G155-H155))</f>
        <v/>
      </c>
      <c r="J155" s="61" t="str">
        <f t="shared" si="27"/>
        <v/>
      </c>
    </row>
    <row r="156" spans="2:10" x14ac:dyDescent="0.3">
      <c r="B156" s="31" t="str">
        <f t="shared" si="21"/>
        <v/>
      </c>
      <c r="C156" s="62">
        <f t="shared" si="22"/>
        <v>0</v>
      </c>
      <c r="D156" s="32" t="str">
        <f t="shared" si="23"/>
        <v/>
      </c>
      <c r="E156" s="33" t="str">
        <f t="shared" si="24"/>
        <v/>
      </c>
      <c r="F156" s="34" t="str">
        <f>IF(B156="","",SimuladorSLW!$F$15/360*E156)</f>
        <v/>
      </c>
      <c r="G156" s="62" t="str">
        <f t="shared" si="25"/>
        <v/>
      </c>
      <c r="H156" s="62" t="str">
        <f t="shared" si="26"/>
        <v/>
      </c>
      <c r="I156" s="62" t="str">
        <f>IF(B156="","",IF(B156=SimuladorSLW!F$13,C156,SimuladorSLW!$F$38-G156-H156))</f>
        <v/>
      </c>
      <c r="J156" s="61" t="str">
        <f t="shared" si="27"/>
        <v/>
      </c>
    </row>
    <row r="157" spans="2:10" x14ac:dyDescent="0.3">
      <c r="B157" s="31" t="str">
        <f t="shared" si="21"/>
        <v/>
      </c>
      <c r="C157" s="62">
        <f t="shared" si="22"/>
        <v>0</v>
      </c>
      <c r="D157" s="32" t="str">
        <f t="shared" si="23"/>
        <v/>
      </c>
      <c r="E157" s="33" t="str">
        <f t="shared" si="24"/>
        <v/>
      </c>
      <c r="F157" s="34" t="str">
        <f>IF(B157="","",SimuladorSLW!$F$15/360*E157)</f>
        <v/>
      </c>
      <c r="G157" s="62" t="str">
        <f t="shared" si="25"/>
        <v/>
      </c>
      <c r="H157" s="62" t="str">
        <f t="shared" si="26"/>
        <v/>
      </c>
      <c r="I157" s="62" t="str">
        <f>IF(B157="","",IF(B157=SimuladorSLW!F$13,C157,SimuladorSLW!$F$38-G157-H157))</f>
        <v/>
      </c>
      <c r="J157" s="61" t="str">
        <f t="shared" si="27"/>
        <v/>
      </c>
    </row>
    <row r="158" spans="2:10" x14ac:dyDescent="0.3">
      <c r="B158" s="31" t="str">
        <f t="shared" si="21"/>
        <v/>
      </c>
      <c r="C158" s="62">
        <f t="shared" si="22"/>
        <v>0</v>
      </c>
      <c r="D158" s="32" t="str">
        <f t="shared" si="23"/>
        <v/>
      </c>
      <c r="E158" s="33" t="str">
        <f t="shared" si="24"/>
        <v/>
      </c>
      <c r="F158" s="34" t="str">
        <f>IF(B158="","",SimuladorSLW!$F$15/360*E158)</f>
        <v/>
      </c>
      <c r="G158" s="62" t="str">
        <f t="shared" si="25"/>
        <v/>
      </c>
      <c r="H158" s="62" t="str">
        <f t="shared" si="26"/>
        <v/>
      </c>
      <c r="I158" s="62" t="str">
        <f>IF(B158="","",IF(B158=SimuladorSLW!F$13,C158,SimuladorSLW!$F$38-G158-H158))</f>
        <v/>
      </c>
      <c r="J158" s="61" t="str">
        <f t="shared" si="27"/>
        <v/>
      </c>
    </row>
    <row r="159" spans="2:10" x14ac:dyDescent="0.3">
      <c r="B159" s="31" t="str">
        <f t="shared" si="21"/>
        <v/>
      </c>
      <c r="C159" s="62">
        <f t="shared" si="22"/>
        <v>0</v>
      </c>
      <c r="D159" s="32" t="str">
        <f t="shared" si="23"/>
        <v/>
      </c>
      <c r="E159" s="33" t="str">
        <f t="shared" si="24"/>
        <v/>
      </c>
      <c r="F159" s="34" t="str">
        <f>IF(B159="","",SimuladorSLW!$F$15/360*E159)</f>
        <v/>
      </c>
      <c r="G159" s="62" t="str">
        <f t="shared" si="25"/>
        <v/>
      </c>
      <c r="H159" s="62" t="str">
        <f t="shared" si="26"/>
        <v/>
      </c>
      <c r="I159" s="62" t="str">
        <f>IF(B159="","",IF(B159=SimuladorSLW!F$13,C159,SimuladorSLW!$F$38-G159-H159))</f>
        <v/>
      </c>
      <c r="J159" s="61" t="str">
        <f t="shared" si="27"/>
        <v/>
      </c>
    </row>
    <row r="160" spans="2:10" x14ac:dyDescent="0.3">
      <c r="B160" s="31" t="str">
        <f t="shared" si="21"/>
        <v/>
      </c>
      <c r="C160" s="62">
        <f t="shared" si="22"/>
        <v>0</v>
      </c>
      <c r="D160" s="32" t="str">
        <f t="shared" si="23"/>
        <v/>
      </c>
      <c r="E160" s="33" t="str">
        <f t="shared" si="24"/>
        <v/>
      </c>
      <c r="F160" s="34" t="str">
        <f>IF(B160="","",SimuladorSLW!$F$15/360*E160)</f>
        <v/>
      </c>
      <c r="G160" s="62" t="str">
        <f t="shared" si="25"/>
        <v/>
      </c>
      <c r="H160" s="62" t="str">
        <f t="shared" si="26"/>
        <v/>
      </c>
      <c r="I160" s="62" t="str">
        <f>IF(B160="","",IF(B160=SimuladorSLW!F$13,C160,SimuladorSLW!$F$38-G160-H160))</f>
        <v/>
      </c>
      <c r="J160" s="61" t="str">
        <f t="shared" si="27"/>
        <v/>
      </c>
    </row>
    <row r="161" spans="2:10" x14ac:dyDescent="0.3">
      <c r="B161" s="31" t="str">
        <f t="shared" si="21"/>
        <v/>
      </c>
      <c r="C161" s="62">
        <f t="shared" si="22"/>
        <v>0</v>
      </c>
      <c r="D161" s="32" t="str">
        <f t="shared" si="23"/>
        <v/>
      </c>
      <c r="E161" s="33" t="str">
        <f t="shared" si="24"/>
        <v/>
      </c>
      <c r="F161" s="34" t="str">
        <f>IF(B161="","",SimuladorSLW!$F$15/360*E161)</f>
        <v/>
      </c>
      <c r="G161" s="62" t="str">
        <f t="shared" si="25"/>
        <v/>
      </c>
      <c r="H161" s="62" t="str">
        <f t="shared" si="26"/>
        <v/>
      </c>
      <c r="I161" s="62" t="str">
        <f>IF(B161="","",IF(B161=SimuladorSLW!F$13,C161,SimuladorSLW!$F$38-G161-H161))</f>
        <v/>
      </c>
      <c r="J161" s="61" t="str">
        <f t="shared" si="27"/>
        <v/>
      </c>
    </row>
  </sheetData>
  <mergeCells count="3">
    <mergeCell ref="F2:G2"/>
    <mergeCell ref="F6:G6"/>
    <mergeCell ref="F7:G7"/>
  </mergeCells>
  <conditionalFormatting sqref="C13:C161">
    <cfRule type="cellIs" dxfId="0" priority="1" operator="equal">
      <formula>0</formula>
    </cfRule>
  </conditionalFormatting>
  <pageMargins left="0.25" right="0.25" top="0.75" bottom="0.75" header="0.3" footer="0.3"/>
  <pageSetup scale="80" fitToHeight="2" orientation="landscape" r:id="rId1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1"/>
  <sheetViews>
    <sheetView showGridLines="0" workbookViewId="0">
      <selection activeCell="E9" sqref="E9"/>
    </sheetView>
  </sheetViews>
  <sheetFormatPr baseColWidth="10" defaultRowHeight="14.4" x14ac:dyDescent="0.3"/>
  <cols>
    <col min="2" max="2" width="16.77734375" bestFit="1" customWidth="1"/>
  </cols>
  <sheetData>
    <row r="2" spans="2:3" x14ac:dyDescent="0.3">
      <c r="B2" s="21" t="s">
        <v>48</v>
      </c>
    </row>
    <row r="3" spans="2:3" x14ac:dyDescent="0.3">
      <c r="B3" s="54" t="s">
        <v>49</v>
      </c>
      <c r="C3" s="54" t="s">
        <v>50</v>
      </c>
    </row>
    <row r="4" spans="2:3" x14ac:dyDescent="0.3">
      <c r="B4" s="55" t="s">
        <v>51</v>
      </c>
      <c r="C4" s="6">
        <v>10000</v>
      </c>
    </row>
    <row r="5" spans="2:3" x14ac:dyDescent="0.3">
      <c r="B5" s="55" t="s">
        <v>52</v>
      </c>
      <c r="C5" s="6">
        <v>5000000</v>
      </c>
    </row>
    <row r="6" spans="2:3" x14ac:dyDescent="0.3">
      <c r="B6" s="55" t="s">
        <v>53</v>
      </c>
      <c r="C6" s="56">
        <v>1.0000000000000001E-5</v>
      </c>
    </row>
    <row r="7" spans="2:3" x14ac:dyDescent="0.3">
      <c r="B7" s="55" t="s">
        <v>54</v>
      </c>
      <c r="C7" s="56">
        <v>1</v>
      </c>
    </row>
    <row r="8" spans="2:3" x14ac:dyDescent="0.3">
      <c r="B8" s="55" t="s">
        <v>55</v>
      </c>
      <c r="C8" s="57">
        <v>0</v>
      </c>
    </row>
    <row r="9" spans="2:3" x14ac:dyDescent="0.3">
      <c r="B9" s="55" t="s">
        <v>56</v>
      </c>
      <c r="C9" s="57">
        <v>1</v>
      </c>
    </row>
    <row r="10" spans="2:3" x14ac:dyDescent="0.3">
      <c r="B10" s="55" t="s">
        <v>57</v>
      </c>
      <c r="C10" s="2">
        <v>1</v>
      </c>
    </row>
    <row r="11" spans="2:3" x14ac:dyDescent="0.3">
      <c r="B11" s="55" t="s">
        <v>58</v>
      </c>
      <c r="C11" s="2"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62809c-6ef5-4e68-aa1e-e45ea99f6f4b" xsi:nil="true"/>
    <lcf76f155ced4ddcb4097134ff3c332f xmlns="12426ffe-a7e2-44ac-b158-157dd671fb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250C24D22DB549B39C58EB8F221F51" ma:contentTypeVersion="16" ma:contentTypeDescription="Crear nuevo documento." ma:contentTypeScope="" ma:versionID="c2dabacfa78a9431945c1074110e8bce">
  <xsd:schema xmlns:xsd="http://www.w3.org/2001/XMLSchema" xmlns:xs="http://www.w3.org/2001/XMLSchema" xmlns:p="http://schemas.microsoft.com/office/2006/metadata/properties" xmlns:ns2="12426ffe-a7e2-44ac-b158-157dd671fb21" xmlns:ns3="ee62809c-6ef5-4e68-aa1e-e45ea99f6f4b" targetNamespace="http://schemas.microsoft.com/office/2006/metadata/properties" ma:root="true" ma:fieldsID="1e304078bad255993adfa434ebd6d173" ns2:_="" ns3:_="">
    <xsd:import namespace="12426ffe-a7e2-44ac-b158-157dd671fb21"/>
    <xsd:import namespace="ee62809c-6ef5-4e68-aa1e-e45ea99f6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26ffe-a7e2-44ac-b158-157dd671f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1e923d6-d81c-46b9-b482-9701cefae5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2809c-6ef5-4e68-aa1e-e45ea99f6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8482cc-994c-43bf-856e-c39e25ba1dfb}" ma:internalName="TaxCatchAll" ma:showField="CatchAllData" ma:web="ee62809c-6ef5-4e68-aa1e-e45ea99f6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6D229-8F89-48F9-9A25-F6D4283A4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9EE3BD-F0F2-4962-975E-8DB7888650CB}">
  <ds:schemaRefs>
    <ds:schemaRef ds:uri="http://schemas.microsoft.com/office/2006/metadata/properties"/>
    <ds:schemaRef ds:uri="http://schemas.microsoft.com/office/infopath/2007/PartnerControls"/>
    <ds:schemaRef ds:uri="ee62809c-6ef5-4e68-aa1e-e45ea99f6f4b"/>
    <ds:schemaRef ds:uri="12426ffe-a7e2-44ac-b158-157dd671fb21"/>
  </ds:schemaRefs>
</ds:datastoreItem>
</file>

<file path=customXml/itemProps3.xml><?xml version="1.0" encoding="utf-8"?>
<ds:datastoreItem xmlns:ds="http://schemas.openxmlformats.org/officeDocument/2006/customXml" ds:itemID="{674CFB1C-9138-4F02-8A27-A33F19B7F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26ffe-a7e2-44ac-b158-157dd671fb21"/>
    <ds:schemaRef ds:uri="ee62809c-6ef5-4e68-aa1e-e45ea99f6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Control</vt:lpstr>
      <vt:lpstr>SimuladorSLW</vt:lpstr>
      <vt:lpstr>TablaPagos</vt:lpstr>
      <vt:lpstr>Parámetros</vt:lpstr>
      <vt:lpstr>SimuladorSLW!Print_Area</vt:lpstr>
      <vt:lpstr>TablaPagos!Print_Titles</vt:lpstr>
      <vt:lpstr>TablaPagos!Títulos_a_imprimir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Creditor</dc:creator>
  <cp:lastModifiedBy>Juan Recio</cp:lastModifiedBy>
  <cp:lastPrinted>2024-10-24T16:12:36Z</cp:lastPrinted>
  <dcterms:created xsi:type="dcterms:W3CDTF">2010-10-19T15:26:11Z</dcterms:created>
  <dcterms:modified xsi:type="dcterms:W3CDTF">2025-02-21T20:42:04Z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0x01010018250C24D22DB549B39C58EB8F221F51</vt:lpwstr>
  </property>
  <property fmtid="{D5CDD505-2E9C-101B-9397-08002B2CF9AE}" pid="3" name="MediaServiceImageTags">
    <vt:lpwstr/>
  </property>
</Properties>
</file>