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G:\Mon Drive\Carré d'As\2025\Résultats\"/>
    </mc:Choice>
  </mc:AlternateContent>
  <xr:revisionPtr revIDLastSave="0" documentId="8_{3142E3B8-F615-4829-9DAB-385511819A9A}" xr6:coauthVersionLast="47" xr6:coauthVersionMax="47" xr10:uidLastSave="{00000000-0000-0000-0000-000000000000}"/>
  <bookViews>
    <workbookView xWindow="-108" yWindow="-108" windowWidth="23256" windowHeight="13176" tabRatio="907" xr2:uid="{00000000-000D-0000-FFFF-FFFF00000000}"/>
  </bookViews>
  <sheets>
    <sheet name="Explications" sheetId="16" r:id="rId1"/>
    <sheet name="Liste_J" sheetId="35" r:id="rId2"/>
    <sheet name="RES_R" sheetId="34" r:id="rId3"/>
    <sheet name="RES_Eq" sheetId="3" r:id="rId4"/>
    <sheet name="RES_B_M" sheetId="17" r:id="rId5"/>
    <sheet name="RES_N_&gt;36" sheetId="21" r:id="rId6"/>
    <sheet name="RES_N_M" sheetId="19" r:id="rId7"/>
    <sheet name="RES_N_D" sheetId="20" r:id="rId8"/>
    <sheet name="J1" sheetId="6" r:id="rId9"/>
    <sheet name="J2" sheetId="5" r:id="rId10"/>
    <sheet name="J3" sheetId="23" r:id="rId11"/>
    <sheet name="J4" sheetId="25" r:id="rId12"/>
    <sheet name="J5" sheetId="37" r:id="rId13"/>
    <sheet name="J6" sheetId="36" r:id="rId14"/>
    <sheet name="J7" sheetId="41" r:id="rId15"/>
    <sheet name="J8" sheetId="38" r:id="rId16"/>
    <sheet name="J9" sheetId="39" r:id="rId17"/>
    <sheet name="J10" sheetId="7" r:id="rId18"/>
    <sheet name="F" sheetId="26" r:id="rId19"/>
  </sheets>
  <definedNames>
    <definedName name="_xlnm._FilterDatabase" localSheetId="12" hidden="1">'J5'!$B$431:$H$487</definedName>
    <definedName name="Explications">Explications!$A$1:$H$33</definedName>
    <definedName name="Liste_Joueurs">Liste_J!$C$7:$H$260</definedName>
    <definedName name="_xlnm.Print_Area" localSheetId="0">Explications!$A$1:$K$40</definedName>
    <definedName name="_xlnm.Print_Area" localSheetId="18">F!$A$1:$S$37</definedName>
    <definedName name="_xlnm.Print_Area" localSheetId="8">'J1'!$A$1:$BD$122</definedName>
    <definedName name="_xlnm.Print_Area" localSheetId="10">'J3'!$A$1:$AN$127</definedName>
    <definedName name="_xlnm.Print_Area" localSheetId="11">'J4'!$A$1:$S$37</definedName>
    <definedName name="_xlnm.Print_Area" localSheetId="12">'J5'!$A$1:$S$37</definedName>
    <definedName name="_xlnm.Print_Area" localSheetId="13">'J6'!$A$1:$S$37</definedName>
    <definedName name="_xlnm.Print_Area" localSheetId="14">'J7'!$A$1:$S$37</definedName>
    <definedName name="_xlnm.Print_Area" localSheetId="15">'J8'!$A$1:$S$37</definedName>
    <definedName name="_xlnm.Print_Area" localSheetId="16">'J9'!$A$1:$S$37</definedName>
    <definedName name="_xlnm.Print_Area" localSheetId="1">Liste_J!$C$1:$O$260</definedName>
    <definedName name="_xlnm.Print_Area" localSheetId="4">RES_B_M!$A$6:$Q$198</definedName>
    <definedName name="_xlnm.Print_Area" localSheetId="3">RES_Eq!$B$1:$O$12</definedName>
    <definedName name="_xlnm.Print_Area" localSheetId="5">'RES_N_&gt;36'!$A$6:$R$20</definedName>
    <definedName name="_xlnm.Print_Area" localSheetId="7">RES_N_D!$A$6:$Q$19</definedName>
    <definedName name="_xlnm.Print_Area" localSheetId="6">RES_N_M!$A$6:$R$95</definedName>
    <definedName name="_xlnm.Print_Area" localSheetId="2">RES_R!$A$1:$S$52</definedName>
  </definedNames>
  <calcPr calcId="181029"/>
  <fileRecoveryPr autoRecover="0"/>
</workbook>
</file>

<file path=xl/calcChain.xml><?xml version="1.0" encoding="utf-8"?>
<calcChain xmlns="http://schemas.openxmlformats.org/spreadsheetml/2006/main">
  <c r="H37" i="34" l="1"/>
  <c r="I37" i="34"/>
  <c r="J37" i="34"/>
  <c r="K37" i="34"/>
  <c r="L37" i="34"/>
  <c r="H38" i="34"/>
  <c r="I38" i="34"/>
  <c r="J38" i="34"/>
  <c r="K38" i="34"/>
  <c r="L38" i="34"/>
  <c r="H39" i="34"/>
  <c r="I39" i="34"/>
  <c r="J39" i="34"/>
  <c r="K39" i="34"/>
  <c r="L39" i="34"/>
  <c r="H40" i="34"/>
  <c r="I40" i="34"/>
  <c r="J40" i="34"/>
  <c r="K40" i="34"/>
  <c r="L40" i="34"/>
  <c r="H41" i="34"/>
  <c r="I41" i="34"/>
  <c r="J41" i="34"/>
  <c r="K41" i="34"/>
  <c r="L41" i="34"/>
  <c r="H42" i="34"/>
  <c r="I42" i="34"/>
  <c r="J42" i="34"/>
  <c r="K42" i="34"/>
  <c r="L42" i="34"/>
  <c r="H43" i="34"/>
  <c r="I43" i="34"/>
  <c r="J43" i="34"/>
  <c r="K43" i="34"/>
  <c r="L43" i="34"/>
  <c r="H44" i="34"/>
  <c r="I44" i="34"/>
  <c r="J44" i="34"/>
  <c r="K44" i="34"/>
  <c r="L44" i="34"/>
  <c r="H45" i="34"/>
  <c r="I45" i="34"/>
  <c r="J45" i="34"/>
  <c r="K45" i="34"/>
  <c r="L45" i="34"/>
  <c r="H46" i="34"/>
  <c r="I46" i="34"/>
  <c r="J46" i="34"/>
  <c r="K46" i="34"/>
  <c r="L46" i="34"/>
  <c r="Z36" i="6"/>
  <c r="AN36" i="6"/>
  <c r="B11" i="3"/>
  <c r="B10" i="3"/>
  <c r="B9" i="3"/>
  <c r="B8" i="3"/>
  <c r="B7" i="3"/>
  <c r="B187" i="19"/>
  <c r="C187" i="19"/>
  <c r="D187" i="19"/>
  <c r="G187" i="19"/>
  <c r="H187" i="19"/>
  <c r="P187" i="19" s="1"/>
  <c r="Q187" i="19" s="1"/>
  <c r="I187" i="19"/>
  <c r="J187" i="19"/>
  <c r="K187" i="19"/>
  <c r="L187" i="19"/>
  <c r="M187" i="19"/>
  <c r="N187" i="19"/>
  <c r="O187" i="19" l="1"/>
  <c r="B42" i="34"/>
  <c r="C42" i="34"/>
  <c r="D42" i="34"/>
  <c r="E42" i="34"/>
  <c r="F42" i="34"/>
  <c r="B36" i="34"/>
  <c r="C36" i="34"/>
  <c r="B37" i="34"/>
  <c r="C37" i="34"/>
  <c r="B38" i="34"/>
  <c r="C38" i="34"/>
  <c r="B39" i="34"/>
  <c r="C39" i="34"/>
  <c r="B40" i="34"/>
  <c r="C40" i="34"/>
  <c r="B41" i="34"/>
  <c r="C41" i="34"/>
  <c r="N46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B27" i="34"/>
  <c r="B25" i="34"/>
  <c r="C25" i="34"/>
  <c r="D25" i="34"/>
  <c r="E25" i="34"/>
  <c r="F25" i="34"/>
  <c r="B26" i="34"/>
  <c r="C26" i="34"/>
  <c r="D26" i="34"/>
  <c r="E26" i="34"/>
  <c r="F26" i="34"/>
  <c r="B24" i="34"/>
  <c r="B17" i="34"/>
  <c r="B18" i="34"/>
  <c r="B19" i="34"/>
  <c r="B20" i="34"/>
  <c r="B21" i="34"/>
  <c r="B22" i="34"/>
  <c r="B23" i="34"/>
  <c r="B14" i="21"/>
  <c r="C14" i="21"/>
  <c r="D14" i="21"/>
  <c r="E14" i="21"/>
  <c r="F14" i="21"/>
  <c r="G14" i="21"/>
  <c r="I14" i="21"/>
  <c r="K14" i="21"/>
  <c r="L14" i="21"/>
  <c r="M14" i="21"/>
  <c r="N14" i="21"/>
  <c r="F213" i="35"/>
  <c r="H213" i="35"/>
  <c r="I213" i="35"/>
  <c r="J213" i="35"/>
  <c r="K213" i="35"/>
  <c r="F214" i="35"/>
  <c r="H214" i="35"/>
  <c r="I214" i="35"/>
  <c r="J214" i="35"/>
  <c r="K214" i="35"/>
  <c r="F215" i="35"/>
  <c r="H215" i="35"/>
  <c r="J215" i="35"/>
  <c r="K215" i="35"/>
  <c r="A1" i="5" l="1"/>
  <c r="A1" i="25"/>
  <c r="A1" i="23"/>
  <c r="B31" i="19" l="1"/>
  <c r="C31" i="19"/>
  <c r="O29" i="34" s="1"/>
  <c r="D31" i="19"/>
  <c r="E31" i="19"/>
  <c r="F31" i="19"/>
  <c r="G31" i="19"/>
  <c r="I31" i="19"/>
  <c r="K31" i="19"/>
  <c r="L31" i="19"/>
  <c r="M31" i="19"/>
  <c r="N31" i="19"/>
  <c r="P9" i="6"/>
  <c r="P11" i="6"/>
  <c r="P8" i="6"/>
  <c r="P7" i="6"/>
  <c r="F138" i="35"/>
  <c r="H138" i="35"/>
  <c r="J138" i="35"/>
  <c r="K138" i="35"/>
  <c r="L138" i="35"/>
  <c r="M22" i="3"/>
  <c r="F77" i="35"/>
  <c r="H77" i="35"/>
  <c r="J77" i="35"/>
  <c r="K77" i="35"/>
  <c r="L77" i="35"/>
  <c r="F78" i="35"/>
  <c r="K68" i="23" s="1"/>
  <c r="H78" i="35"/>
  <c r="J78" i="35"/>
  <c r="K78" i="35"/>
  <c r="L78" i="35"/>
  <c r="B107" i="19"/>
  <c r="C107" i="19"/>
  <c r="D107" i="19"/>
  <c r="E107" i="19"/>
  <c r="F107" i="19"/>
  <c r="G107" i="19"/>
  <c r="I107" i="19"/>
  <c r="K107" i="19"/>
  <c r="L107" i="19"/>
  <c r="M107" i="19"/>
  <c r="N107" i="19"/>
  <c r="B108" i="19"/>
  <c r="C108" i="19"/>
  <c r="D108" i="19"/>
  <c r="E108" i="19"/>
  <c r="F108" i="19"/>
  <c r="G108" i="19"/>
  <c r="I108" i="19"/>
  <c r="K108" i="19"/>
  <c r="L108" i="19"/>
  <c r="M108" i="19"/>
  <c r="N108" i="19"/>
  <c r="B109" i="19"/>
  <c r="C109" i="19"/>
  <c r="D109" i="19"/>
  <c r="E109" i="19"/>
  <c r="F109" i="19"/>
  <c r="G109" i="19"/>
  <c r="I109" i="19"/>
  <c r="K109" i="19"/>
  <c r="L109" i="19"/>
  <c r="M109" i="19"/>
  <c r="N109" i="19"/>
  <c r="B110" i="19"/>
  <c r="C110" i="19"/>
  <c r="D110" i="19"/>
  <c r="E110" i="19"/>
  <c r="F110" i="19"/>
  <c r="G110" i="19"/>
  <c r="I110" i="19"/>
  <c r="K110" i="19"/>
  <c r="L110" i="19"/>
  <c r="M110" i="19"/>
  <c r="N110" i="19"/>
  <c r="B111" i="19"/>
  <c r="C111" i="19"/>
  <c r="D111" i="19"/>
  <c r="E111" i="19"/>
  <c r="F111" i="19"/>
  <c r="G111" i="19"/>
  <c r="I111" i="19"/>
  <c r="K111" i="19"/>
  <c r="L111" i="19"/>
  <c r="M111" i="19"/>
  <c r="N111" i="19"/>
  <c r="B112" i="19"/>
  <c r="C112" i="19"/>
  <c r="D112" i="19"/>
  <c r="E112" i="19"/>
  <c r="F112" i="19"/>
  <c r="G112" i="19"/>
  <c r="I112" i="19"/>
  <c r="K112" i="19"/>
  <c r="L112" i="19"/>
  <c r="M112" i="19"/>
  <c r="N112" i="19"/>
  <c r="B87" i="19"/>
  <c r="C87" i="19"/>
  <c r="D87" i="19"/>
  <c r="E87" i="19"/>
  <c r="F87" i="19"/>
  <c r="G87" i="19"/>
  <c r="I87" i="19"/>
  <c r="K87" i="19"/>
  <c r="L87" i="19"/>
  <c r="M87" i="19"/>
  <c r="N87" i="19"/>
  <c r="B113" i="19"/>
  <c r="C113" i="19"/>
  <c r="D113" i="19"/>
  <c r="E113" i="19"/>
  <c r="F113" i="19"/>
  <c r="G113" i="19"/>
  <c r="I113" i="19"/>
  <c r="K113" i="19"/>
  <c r="L113" i="19"/>
  <c r="M113" i="19"/>
  <c r="N113" i="19"/>
  <c r="B114" i="19"/>
  <c r="C114" i="19"/>
  <c r="D114" i="19"/>
  <c r="E114" i="19"/>
  <c r="F114" i="19"/>
  <c r="G114" i="19"/>
  <c r="I114" i="19"/>
  <c r="K114" i="19"/>
  <c r="L114" i="19"/>
  <c r="M114" i="19"/>
  <c r="N114" i="19"/>
  <c r="B115" i="19"/>
  <c r="C115" i="19"/>
  <c r="D115" i="19"/>
  <c r="E115" i="19"/>
  <c r="F115" i="19"/>
  <c r="G115" i="19"/>
  <c r="I115" i="19"/>
  <c r="K115" i="19"/>
  <c r="L115" i="19"/>
  <c r="M115" i="19"/>
  <c r="N115" i="19"/>
  <c r="B116" i="19"/>
  <c r="C116" i="19"/>
  <c r="D116" i="19"/>
  <c r="E116" i="19"/>
  <c r="F116" i="19"/>
  <c r="G116" i="19"/>
  <c r="I116" i="19"/>
  <c r="K116" i="19"/>
  <c r="L116" i="19"/>
  <c r="M116" i="19"/>
  <c r="N116" i="19"/>
  <c r="B95" i="19"/>
  <c r="C95" i="19"/>
  <c r="D95" i="19"/>
  <c r="E95" i="19"/>
  <c r="F95" i="19"/>
  <c r="G95" i="19"/>
  <c r="I95" i="19"/>
  <c r="K95" i="19"/>
  <c r="L95" i="19"/>
  <c r="M95" i="19"/>
  <c r="N95" i="19"/>
  <c r="B117" i="19"/>
  <c r="C117" i="19"/>
  <c r="D117" i="19"/>
  <c r="E117" i="19"/>
  <c r="F117" i="19"/>
  <c r="G117" i="19"/>
  <c r="I117" i="19"/>
  <c r="K117" i="19"/>
  <c r="L117" i="19"/>
  <c r="M117" i="19"/>
  <c r="N117" i="19"/>
  <c r="B118" i="19"/>
  <c r="C118" i="19"/>
  <c r="D118" i="19"/>
  <c r="E118" i="19"/>
  <c r="F118" i="19"/>
  <c r="G118" i="19"/>
  <c r="I118" i="19"/>
  <c r="K118" i="19"/>
  <c r="L118" i="19"/>
  <c r="M118" i="19"/>
  <c r="N118" i="19"/>
  <c r="B119" i="19"/>
  <c r="C119" i="19"/>
  <c r="D119" i="19"/>
  <c r="E119" i="19"/>
  <c r="F119" i="19"/>
  <c r="G119" i="19"/>
  <c r="I119" i="19"/>
  <c r="K119" i="19"/>
  <c r="L119" i="19"/>
  <c r="M119" i="19"/>
  <c r="N119" i="19"/>
  <c r="B120" i="19"/>
  <c r="C120" i="19"/>
  <c r="D120" i="19"/>
  <c r="E120" i="19"/>
  <c r="F120" i="19"/>
  <c r="G120" i="19"/>
  <c r="I120" i="19"/>
  <c r="K120" i="19"/>
  <c r="L120" i="19"/>
  <c r="M120" i="19"/>
  <c r="N120" i="19"/>
  <c r="B121" i="19"/>
  <c r="C121" i="19"/>
  <c r="D121" i="19"/>
  <c r="E121" i="19"/>
  <c r="F121" i="19"/>
  <c r="G121" i="19"/>
  <c r="I121" i="19"/>
  <c r="K121" i="19"/>
  <c r="L121" i="19"/>
  <c r="M121" i="19"/>
  <c r="N121" i="19"/>
  <c r="B122" i="19"/>
  <c r="C122" i="19"/>
  <c r="D122" i="19"/>
  <c r="E122" i="19"/>
  <c r="F122" i="19"/>
  <c r="G122" i="19"/>
  <c r="I122" i="19"/>
  <c r="K122" i="19"/>
  <c r="L122" i="19"/>
  <c r="M122" i="19"/>
  <c r="N122" i="19"/>
  <c r="B123" i="19"/>
  <c r="C123" i="19"/>
  <c r="D123" i="19"/>
  <c r="E123" i="19"/>
  <c r="F123" i="19"/>
  <c r="G123" i="19"/>
  <c r="I123" i="19"/>
  <c r="K123" i="19"/>
  <c r="L123" i="19"/>
  <c r="M123" i="19"/>
  <c r="N123" i="19"/>
  <c r="B64" i="19"/>
  <c r="C64" i="19"/>
  <c r="D64" i="19"/>
  <c r="E64" i="19"/>
  <c r="F64" i="19"/>
  <c r="G64" i="19"/>
  <c r="I64" i="19"/>
  <c r="K64" i="19"/>
  <c r="L64" i="19"/>
  <c r="M64" i="19"/>
  <c r="N64" i="19"/>
  <c r="B124" i="19"/>
  <c r="C124" i="19"/>
  <c r="D124" i="19"/>
  <c r="E124" i="19"/>
  <c r="F124" i="19"/>
  <c r="G124" i="19"/>
  <c r="I124" i="19"/>
  <c r="K124" i="19"/>
  <c r="L124" i="19"/>
  <c r="M124" i="19"/>
  <c r="N124" i="19"/>
  <c r="B125" i="19"/>
  <c r="C125" i="19"/>
  <c r="D125" i="19"/>
  <c r="E125" i="19"/>
  <c r="F125" i="19"/>
  <c r="G125" i="19"/>
  <c r="I125" i="19"/>
  <c r="K125" i="19"/>
  <c r="L125" i="19"/>
  <c r="M125" i="19"/>
  <c r="N125" i="19"/>
  <c r="B126" i="19"/>
  <c r="C126" i="19"/>
  <c r="D126" i="19"/>
  <c r="E126" i="19"/>
  <c r="F126" i="19"/>
  <c r="G126" i="19"/>
  <c r="I126" i="19"/>
  <c r="K126" i="19"/>
  <c r="L126" i="19"/>
  <c r="M126" i="19"/>
  <c r="N126" i="19"/>
  <c r="B127" i="19"/>
  <c r="C127" i="19"/>
  <c r="D127" i="19"/>
  <c r="E127" i="19"/>
  <c r="F127" i="19"/>
  <c r="G127" i="19"/>
  <c r="I127" i="19"/>
  <c r="K127" i="19"/>
  <c r="L127" i="19"/>
  <c r="M127" i="19"/>
  <c r="N127" i="19"/>
  <c r="B128" i="19"/>
  <c r="C128" i="19"/>
  <c r="D128" i="19"/>
  <c r="E128" i="19"/>
  <c r="F128" i="19"/>
  <c r="G128" i="19"/>
  <c r="I128" i="19"/>
  <c r="K128" i="19"/>
  <c r="L128" i="19"/>
  <c r="M128" i="19"/>
  <c r="N128" i="19"/>
  <c r="B129" i="19"/>
  <c r="C129" i="19"/>
  <c r="D129" i="19"/>
  <c r="E129" i="19"/>
  <c r="F129" i="19"/>
  <c r="G129" i="19"/>
  <c r="I129" i="19"/>
  <c r="K129" i="19"/>
  <c r="L129" i="19"/>
  <c r="M129" i="19"/>
  <c r="N129" i="19"/>
  <c r="B130" i="19"/>
  <c r="C130" i="19"/>
  <c r="D130" i="19"/>
  <c r="E130" i="19"/>
  <c r="F130" i="19"/>
  <c r="G130" i="19"/>
  <c r="I130" i="19"/>
  <c r="K130" i="19"/>
  <c r="L130" i="19"/>
  <c r="M130" i="19"/>
  <c r="N130" i="19"/>
  <c r="B131" i="19"/>
  <c r="C131" i="19"/>
  <c r="D131" i="19"/>
  <c r="E131" i="19"/>
  <c r="F131" i="19"/>
  <c r="G131" i="19"/>
  <c r="I131" i="19"/>
  <c r="K131" i="19"/>
  <c r="L131" i="19"/>
  <c r="M131" i="19"/>
  <c r="N131" i="19"/>
  <c r="B132" i="19"/>
  <c r="C132" i="19"/>
  <c r="D132" i="19"/>
  <c r="E132" i="19"/>
  <c r="F132" i="19"/>
  <c r="G132" i="19"/>
  <c r="I132" i="19"/>
  <c r="K132" i="19"/>
  <c r="L132" i="19"/>
  <c r="M132" i="19"/>
  <c r="N132" i="19"/>
  <c r="B133" i="19"/>
  <c r="C133" i="19"/>
  <c r="D133" i="19"/>
  <c r="E133" i="19"/>
  <c r="F133" i="19"/>
  <c r="G133" i="19"/>
  <c r="I133" i="19"/>
  <c r="K133" i="19"/>
  <c r="L133" i="19"/>
  <c r="M133" i="19"/>
  <c r="N133" i="19"/>
  <c r="B134" i="19"/>
  <c r="C134" i="19"/>
  <c r="D134" i="19"/>
  <c r="E134" i="19"/>
  <c r="F134" i="19"/>
  <c r="G134" i="19"/>
  <c r="I134" i="19"/>
  <c r="K134" i="19"/>
  <c r="L134" i="19"/>
  <c r="M134" i="19"/>
  <c r="N134" i="19"/>
  <c r="B135" i="19"/>
  <c r="C135" i="19"/>
  <c r="D135" i="19"/>
  <c r="E135" i="19"/>
  <c r="F135" i="19"/>
  <c r="G135" i="19"/>
  <c r="I135" i="19"/>
  <c r="K135" i="19"/>
  <c r="L135" i="19"/>
  <c r="M135" i="19"/>
  <c r="N135" i="19"/>
  <c r="B136" i="19"/>
  <c r="C136" i="19"/>
  <c r="D136" i="19"/>
  <c r="E136" i="19"/>
  <c r="F136" i="19"/>
  <c r="G136" i="19"/>
  <c r="I136" i="19"/>
  <c r="K136" i="19"/>
  <c r="L136" i="19"/>
  <c r="M136" i="19"/>
  <c r="N136" i="19"/>
  <c r="B137" i="19"/>
  <c r="C137" i="19"/>
  <c r="D137" i="19"/>
  <c r="E137" i="19"/>
  <c r="F137" i="19"/>
  <c r="G137" i="19"/>
  <c r="I137" i="19"/>
  <c r="K137" i="19"/>
  <c r="L137" i="19"/>
  <c r="M137" i="19"/>
  <c r="N137" i="19"/>
  <c r="B138" i="19"/>
  <c r="C138" i="19"/>
  <c r="D138" i="19"/>
  <c r="E138" i="19"/>
  <c r="F138" i="19"/>
  <c r="G138" i="19"/>
  <c r="I138" i="19"/>
  <c r="K138" i="19"/>
  <c r="L138" i="19"/>
  <c r="M138" i="19"/>
  <c r="N138" i="19"/>
  <c r="B139" i="19"/>
  <c r="C139" i="19"/>
  <c r="D139" i="19"/>
  <c r="E139" i="19"/>
  <c r="F139" i="19"/>
  <c r="G139" i="19"/>
  <c r="I139" i="19"/>
  <c r="K139" i="19"/>
  <c r="L139" i="19"/>
  <c r="M139" i="19"/>
  <c r="N139" i="19"/>
  <c r="B140" i="19"/>
  <c r="C140" i="19"/>
  <c r="D140" i="19"/>
  <c r="E140" i="19"/>
  <c r="F140" i="19"/>
  <c r="G140" i="19"/>
  <c r="I140" i="19"/>
  <c r="K140" i="19"/>
  <c r="L140" i="19"/>
  <c r="M140" i="19"/>
  <c r="N140" i="19"/>
  <c r="B141" i="19"/>
  <c r="C141" i="19"/>
  <c r="D141" i="19"/>
  <c r="E141" i="19"/>
  <c r="F141" i="19"/>
  <c r="G141" i="19"/>
  <c r="I141" i="19"/>
  <c r="K141" i="19"/>
  <c r="L141" i="19"/>
  <c r="M141" i="19"/>
  <c r="N141" i="19"/>
  <c r="B142" i="19"/>
  <c r="C142" i="19"/>
  <c r="D142" i="19"/>
  <c r="E142" i="19"/>
  <c r="F142" i="19"/>
  <c r="G142" i="19"/>
  <c r="I142" i="19"/>
  <c r="K142" i="19"/>
  <c r="L142" i="19"/>
  <c r="M142" i="19"/>
  <c r="N142" i="19"/>
  <c r="B143" i="19"/>
  <c r="C143" i="19"/>
  <c r="D143" i="19"/>
  <c r="E143" i="19"/>
  <c r="F143" i="19"/>
  <c r="G143" i="19"/>
  <c r="I143" i="19"/>
  <c r="K143" i="19"/>
  <c r="L143" i="19"/>
  <c r="M143" i="19"/>
  <c r="N143" i="19"/>
  <c r="B49" i="19"/>
  <c r="C49" i="19"/>
  <c r="D49" i="19"/>
  <c r="E49" i="19"/>
  <c r="F49" i="19"/>
  <c r="G49" i="19"/>
  <c r="I49" i="19"/>
  <c r="K49" i="19"/>
  <c r="L49" i="19"/>
  <c r="M49" i="19"/>
  <c r="N49" i="19"/>
  <c r="B144" i="19"/>
  <c r="C144" i="19"/>
  <c r="D144" i="19"/>
  <c r="E144" i="19"/>
  <c r="F144" i="19"/>
  <c r="G144" i="19"/>
  <c r="I144" i="19"/>
  <c r="K144" i="19"/>
  <c r="L144" i="19"/>
  <c r="M144" i="19"/>
  <c r="N144" i="19"/>
  <c r="B47" i="19"/>
  <c r="C47" i="19"/>
  <c r="O45" i="34" s="1"/>
  <c r="D47" i="19"/>
  <c r="E47" i="19"/>
  <c r="F47" i="19"/>
  <c r="G47" i="19"/>
  <c r="I47" i="19"/>
  <c r="K47" i="19"/>
  <c r="L47" i="19"/>
  <c r="M47" i="19"/>
  <c r="N47" i="19"/>
  <c r="B145" i="19"/>
  <c r="C145" i="19"/>
  <c r="D145" i="19"/>
  <c r="E145" i="19"/>
  <c r="F145" i="19"/>
  <c r="G145" i="19"/>
  <c r="I145" i="19"/>
  <c r="K145" i="19"/>
  <c r="L145" i="19"/>
  <c r="M145" i="19"/>
  <c r="N145" i="19"/>
  <c r="B146" i="19"/>
  <c r="C146" i="19"/>
  <c r="D146" i="19"/>
  <c r="E146" i="19"/>
  <c r="F146" i="19"/>
  <c r="G146" i="19"/>
  <c r="I146" i="19"/>
  <c r="K146" i="19"/>
  <c r="L146" i="19"/>
  <c r="M146" i="19"/>
  <c r="N146" i="19"/>
  <c r="B53" i="19"/>
  <c r="C53" i="19"/>
  <c r="D53" i="19"/>
  <c r="E53" i="19"/>
  <c r="F53" i="19"/>
  <c r="G53" i="19"/>
  <c r="I53" i="19"/>
  <c r="K53" i="19"/>
  <c r="L53" i="19"/>
  <c r="M53" i="19"/>
  <c r="N53" i="19"/>
  <c r="B147" i="19"/>
  <c r="C147" i="19"/>
  <c r="D147" i="19"/>
  <c r="E147" i="19"/>
  <c r="F147" i="19"/>
  <c r="G147" i="19"/>
  <c r="I147" i="19"/>
  <c r="K147" i="19"/>
  <c r="L147" i="19"/>
  <c r="M147" i="19"/>
  <c r="N147" i="19"/>
  <c r="B148" i="19"/>
  <c r="C148" i="19"/>
  <c r="D148" i="19"/>
  <c r="E148" i="19"/>
  <c r="F148" i="19"/>
  <c r="G148" i="19"/>
  <c r="I148" i="19"/>
  <c r="K148" i="19"/>
  <c r="L148" i="19"/>
  <c r="M148" i="19"/>
  <c r="N148" i="19"/>
  <c r="B149" i="19"/>
  <c r="C149" i="19"/>
  <c r="D149" i="19"/>
  <c r="E149" i="19"/>
  <c r="F149" i="19"/>
  <c r="G149" i="19"/>
  <c r="I149" i="19"/>
  <c r="K149" i="19"/>
  <c r="L149" i="19"/>
  <c r="M149" i="19"/>
  <c r="N149" i="19"/>
  <c r="B150" i="19"/>
  <c r="C150" i="19"/>
  <c r="D150" i="19"/>
  <c r="E150" i="19"/>
  <c r="F150" i="19"/>
  <c r="G150" i="19"/>
  <c r="I150" i="19"/>
  <c r="K150" i="19"/>
  <c r="L150" i="19"/>
  <c r="M150" i="19"/>
  <c r="N150" i="19"/>
  <c r="B151" i="19"/>
  <c r="C151" i="19"/>
  <c r="D151" i="19"/>
  <c r="E151" i="19"/>
  <c r="F151" i="19"/>
  <c r="G151" i="19"/>
  <c r="I151" i="19"/>
  <c r="K151" i="19"/>
  <c r="L151" i="19"/>
  <c r="M151" i="19"/>
  <c r="N151" i="19"/>
  <c r="B152" i="19"/>
  <c r="C152" i="19"/>
  <c r="D152" i="19"/>
  <c r="E152" i="19"/>
  <c r="F152" i="19"/>
  <c r="G152" i="19"/>
  <c r="I152" i="19"/>
  <c r="K152" i="19"/>
  <c r="L152" i="19"/>
  <c r="M152" i="19"/>
  <c r="N152" i="19"/>
  <c r="B153" i="19"/>
  <c r="C153" i="19"/>
  <c r="D153" i="19"/>
  <c r="E153" i="19"/>
  <c r="F153" i="19"/>
  <c r="G153" i="19"/>
  <c r="I153" i="19"/>
  <c r="K153" i="19"/>
  <c r="L153" i="19"/>
  <c r="M153" i="19"/>
  <c r="N153" i="19"/>
  <c r="B154" i="19"/>
  <c r="C154" i="19"/>
  <c r="D154" i="19"/>
  <c r="E154" i="19"/>
  <c r="F154" i="19"/>
  <c r="G154" i="19"/>
  <c r="I154" i="19"/>
  <c r="K154" i="19"/>
  <c r="L154" i="19"/>
  <c r="M154" i="19"/>
  <c r="N154" i="19"/>
  <c r="B155" i="19"/>
  <c r="C155" i="19"/>
  <c r="D155" i="19"/>
  <c r="E155" i="19"/>
  <c r="F155" i="19"/>
  <c r="G155" i="19"/>
  <c r="I155" i="19"/>
  <c r="K155" i="19"/>
  <c r="L155" i="19"/>
  <c r="M155" i="19"/>
  <c r="N155" i="19"/>
  <c r="B156" i="19"/>
  <c r="C156" i="19"/>
  <c r="D156" i="19"/>
  <c r="E156" i="19"/>
  <c r="F156" i="19"/>
  <c r="G156" i="19"/>
  <c r="I156" i="19"/>
  <c r="K156" i="19"/>
  <c r="L156" i="19"/>
  <c r="M156" i="19"/>
  <c r="N156" i="19"/>
  <c r="B157" i="19"/>
  <c r="C157" i="19"/>
  <c r="D157" i="19"/>
  <c r="E157" i="19"/>
  <c r="F157" i="19"/>
  <c r="G157" i="19"/>
  <c r="I157" i="19"/>
  <c r="K157" i="19"/>
  <c r="L157" i="19"/>
  <c r="M157" i="19"/>
  <c r="N157" i="19"/>
  <c r="B158" i="19"/>
  <c r="C158" i="19"/>
  <c r="D158" i="19"/>
  <c r="E158" i="19"/>
  <c r="F158" i="19"/>
  <c r="G158" i="19"/>
  <c r="I158" i="19"/>
  <c r="K158" i="19"/>
  <c r="L158" i="19"/>
  <c r="M158" i="19"/>
  <c r="N158" i="19"/>
  <c r="B159" i="19"/>
  <c r="C159" i="19"/>
  <c r="D159" i="19"/>
  <c r="E159" i="19"/>
  <c r="F159" i="19"/>
  <c r="G159" i="19"/>
  <c r="I159" i="19"/>
  <c r="K159" i="19"/>
  <c r="L159" i="19"/>
  <c r="M159" i="19"/>
  <c r="N159" i="19"/>
  <c r="B160" i="19"/>
  <c r="C160" i="19"/>
  <c r="D160" i="19"/>
  <c r="E160" i="19"/>
  <c r="F160" i="19"/>
  <c r="G160" i="19"/>
  <c r="I160" i="19"/>
  <c r="K160" i="19"/>
  <c r="L160" i="19"/>
  <c r="M160" i="19"/>
  <c r="N160" i="19"/>
  <c r="B161" i="19"/>
  <c r="C161" i="19"/>
  <c r="D161" i="19"/>
  <c r="E161" i="19"/>
  <c r="F161" i="19"/>
  <c r="G161" i="19"/>
  <c r="I161" i="19"/>
  <c r="K161" i="19"/>
  <c r="L161" i="19"/>
  <c r="M161" i="19"/>
  <c r="N161" i="19"/>
  <c r="B162" i="19"/>
  <c r="C162" i="19"/>
  <c r="D162" i="19"/>
  <c r="E162" i="19"/>
  <c r="F162" i="19"/>
  <c r="G162" i="19"/>
  <c r="I162" i="19"/>
  <c r="K162" i="19"/>
  <c r="L162" i="19"/>
  <c r="M162" i="19"/>
  <c r="N162" i="19"/>
  <c r="B163" i="19"/>
  <c r="C163" i="19"/>
  <c r="D163" i="19"/>
  <c r="E163" i="19"/>
  <c r="F163" i="19"/>
  <c r="G163" i="19"/>
  <c r="I163" i="19"/>
  <c r="K163" i="19"/>
  <c r="L163" i="19"/>
  <c r="M163" i="19"/>
  <c r="N163" i="19"/>
  <c r="B164" i="19"/>
  <c r="C164" i="19"/>
  <c r="D164" i="19"/>
  <c r="E164" i="19"/>
  <c r="F164" i="19"/>
  <c r="G164" i="19"/>
  <c r="I164" i="19"/>
  <c r="K164" i="19"/>
  <c r="L164" i="19"/>
  <c r="M164" i="19"/>
  <c r="N164" i="19"/>
  <c r="B165" i="19"/>
  <c r="C165" i="19"/>
  <c r="D165" i="19"/>
  <c r="E165" i="19"/>
  <c r="F165" i="19"/>
  <c r="G165" i="19"/>
  <c r="I165" i="19"/>
  <c r="K165" i="19"/>
  <c r="L165" i="19"/>
  <c r="M165" i="19"/>
  <c r="N165" i="19"/>
  <c r="B166" i="19"/>
  <c r="C166" i="19"/>
  <c r="D166" i="19"/>
  <c r="E166" i="19"/>
  <c r="F166" i="19"/>
  <c r="G166" i="19"/>
  <c r="I166" i="19"/>
  <c r="K166" i="19"/>
  <c r="L166" i="19"/>
  <c r="M166" i="19"/>
  <c r="N166" i="19"/>
  <c r="B167" i="19"/>
  <c r="C167" i="19"/>
  <c r="D167" i="19"/>
  <c r="E167" i="19"/>
  <c r="F167" i="19"/>
  <c r="G167" i="19"/>
  <c r="I167" i="19"/>
  <c r="K167" i="19"/>
  <c r="L167" i="19"/>
  <c r="M167" i="19"/>
  <c r="N167" i="19"/>
  <c r="B168" i="19"/>
  <c r="C168" i="19"/>
  <c r="D168" i="19"/>
  <c r="E168" i="19"/>
  <c r="F168" i="19"/>
  <c r="G168" i="19"/>
  <c r="I168" i="19"/>
  <c r="K168" i="19"/>
  <c r="L168" i="19"/>
  <c r="M168" i="19"/>
  <c r="N168" i="19"/>
  <c r="B169" i="19"/>
  <c r="C169" i="19"/>
  <c r="D169" i="19"/>
  <c r="E169" i="19"/>
  <c r="F169" i="19"/>
  <c r="G169" i="19"/>
  <c r="I169" i="19"/>
  <c r="K169" i="19"/>
  <c r="L169" i="19"/>
  <c r="M169" i="19"/>
  <c r="N169" i="19"/>
  <c r="B170" i="19"/>
  <c r="C170" i="19"/>
  <c r="D170" i="19"/>
  <c r="E170" i="19"/>
  <c r="F170" i="19"/>
  <c r="G170" i="19"/>
  <c r="I170" i="19"/>
  <c r="K170" i="19"/>
  <c r="L170" i="19"/>
  <c r="M170" i="19"/>
  <c r="N170" i="19"/>
  <c r="B171" i="19"/>
  <c r="C171" i="19"/>
  <c r="D171" i="19"/>
  <c r="E171" i="19"/>
  <c r="F171" i="19"/>
  <c r="G171" i="19"/>
  <c r="I171" i="19"/>
  <c r="K171" i="19"/>
  <c r="L171" i="19"/>
  <c r="M171" i="19"/>
  <c r="N171" i="19"/>
  <c r="B172" i="19"/>
  <c r="C172" i="19"/>
  <c r="D172" i="19"/>
  <c r="E172" i="19"/>
  <c r="F172" i="19"/>
  <c r="G172" i="19"/>
  <c r="I172" i="19"/>
  <c r="K172" i="19"/>
  <c r="L172" i="19"/>
  <c r="M172" i="19"/>
  <c r="N172" i="19"/>
  <c r="B62" i="19"/>
  <c r="C62" i="19"/>
  <c r="D62" i="19"/>
  <c r="E62" i="19"/>
  <c r="F62" i="19"/>
  <c r="G62" i="19"/>
  <c r="I62" i="19"/>
  <c r="K62" i="19"/>
  <c r="L62" i="19"/>
  <c r="M62" i="19"/>
  <c r="N62" i="19"/>
  <c r="B173" i="19"/>
  <c r="C173" i="19"/>
  <c r="D173" i="19"/>
  <c r="E173" i="19"/>
  <c r="F173" i="19"/>
  <c r="G173" i="19"/>
  <c r="I173" i="19"/>
  <c r="K173" i="19"/>
  <c r="L173" i="19"/>
  <c r="M173" i="19"/>
  <c r="N173" i="19"/>
  <c r="B174" i="19"/>
  <c r="C174" i="19"/>
  <c r="D174" i="19"/>
  <c r="E174" i="19"/>
  <c r="F174" i="19"/>
  <c r="G174" i="19"/>
  <c r="I174" i="19"/>
  <c r="K174" i="19"/>
  <c r="L174" i="19"/>
  <c r="M174" i="19"/>
  <c r="N174" i="19"/>
  <c r="B175" i="19"/>
  <c r="C175" i="19"/>
  <c r="D175" i="19"/>
  <c r="E175" i="19"/>
  <c r="F175" i="19"/>
  <c r="G175" i="19"/>
  <c r="I175" i="19"/>
  <c r="K175" i="19"/>
  <c r="L175" i="19"/>
  <c r="M175" i="19"/>
  <c r="N175" i="19"/>
  <c r="B176" i="19"/>
  <c r="C176" i="19"/>
  <c r="D176" i="19"/>
  <c r="E176" i="19"/>
  <c r="F176" i="19"/>
  <c r="G176" i="19"/>
  <c r="I176" i="19"/>
  <c r="K176" i="19"/>
  <c r="L176" i="19"/>
  <c r="M176" i="19"/>
  <c r="N176" i="19"/>
  <c r="B177" i="19"/>
  <c r="C177" i="19"/>
  <c r="D177" i="19"/>
  <c r="E177" i="19"/>
  <c r="F177" i="19"/>
  <c r="G177" i="19"/>
  <c r="I177" i="19"/>
  <c r="K177" i="19"/>
  <c r="L177" i="19"/>
  <c r="M177" i="19"/>
  <c r="N177" i="19"/>
  <c r="B178" i="19"/>
  <c r="C178" i="19"/>
  <c r="D178" i="19"/>
  <c r="E178" i="19"/>
  <c r="F178" i="19"/>
  <c r="G178" i="19"/>
  <c r="I178" i="19"/>
  <c r="K178" i="19"/>
  <c r="L178" i="19"/>
  <c r="M178" i="19"/>
  <c r="N178" i="19"/>
  <c r="B94" i="19"/>
  <c r="C94" i="19"/>
  <c r="D94" i="19"/>
  <c r="E94" i="19"/>
  <c r="F94" i="19"/>
  <c r="G94" i="19"/>
  <c r="I94" i="19"/>
  <c r="K94" i="19"/>
  <c r="L94" i="19"/>
  <c r="M94" i="19"/>
  <c r="N94" i="19"/>
  <c r="B179" i="19"/>
  <c r="C179" i="19"/>
  <c r="D179" i="19"/>
  <c r="E179" i="19"/>
  <c r="F179" i="19"/>
  <c r="G179" i="19"/>
  <c r="I179" i="19"/>
  <c r="K179" i="19"/>
  <c r="L179" i="19"/>
  <c r="M179" i="19"/>
  <c r="N179" i="19"/>
  <c r="B180" i="19"/>
  <c r="C180" i="19"/>
  <c r="D180" i="19"/>
  <c r="E180" i="19"/>
  <c r="F180" i="19"/>
  <c r="G180" i="19"/>
  <c r="I180" i="19"/>
  <c r="K180" i="19"/>
  <c r="L180" i="19"/>
  <c r="M180" i="19"/>
  <c r="N180" i="19"/>
  <c r="B181" i="19"/>
  <c r="C181" i="19"/>
  <c r="D181" i="19"/>
  <c r="E181" i="19"/>
  <c r="F181" i="19"/>
  <c r="G181" i="19"/>
  <c r="I181" i="19"/>
  <c r="K181" i="19"/>
  <c r="L181" i="19"/>
  <c r="M181" i="19"/>
  <c r="N181" i="19"/>
  <c r="B182" i="19"/>
  <c r="C182" i="19"/>
  <c r="D182" i="19"/>
  <c r="E182" i="19"/>
  <c r="F182" i="19"/>
  <c r="G182" i="19"/>
  <c r="I182" i="19"/>
  <c r="K182" i="19"/>
  <c r="L182" i="19"/>
  <c r="M182" i="19"/>
  <c r="N182" i="19"/>
  <c r="B183" i="19"/>
  <c r="C183" i="19"/>
  <c r="D183" i="19"/>
  <c r="E183" i="19"/>
  <c r="F183" i="19"/>
  <c r="G183" i="19"/>
  <c r="I183" i="19"/>
  <c r="K183" i="19"/>
  <c r="L183" i="19"/>
  <c r="M183" i="19"/>
  <c r="N183" i="19"/>
  <c r="B184" i="19"/>
  <c r="C184" i="19"/>
  <c r="D184" i="19"/>
  <c r="E184" i="19"/>
  <c r="F184" i="19"/>
  <c r="G184" i="19"/>
  <c r="I184" i="19"/>
  <c r="K184" i="19"/>
  <c r="L184" i="19"/>
  <c r="M184" i="19"/>
  <c r="N184" i="19"/>
  <c r="B185" i="19"/>
  <c r="C185" i="19"/>
  <c r="D185" i="19"/>
  <c r="E185" i="19"/>
  <c r="F185" i="19"/>
  <c r="G185" i="19"/>
  <c r="I185" i="19"/>
  <c r="K185" i="19"/>
  <c r="L185" i="19"/>
  <c r="M185" i="19"/>
  <c r="N185" i="19"/>
  <c r="B186" i="19"/>
  <c r="C186" i="19"/>
  <c r="D186" i="19"/>
  <c r="E186" i="19"/>
  <c r="F186" i="19"/>
  <c r="G186" i="19"/>
  <c r="I186" i="19"/>
  <c r="K186" i="19"/>
  <c r="L186" i="19"/>
  <c r="M186" i="19"/>
  <c r="N186" i="19"/>
  <c r="B188" i="19"/>
  <c r="C188" i="19"/>
  <c r="D188" i="19"/>
  <c r="E188" i="19"/>
  <c r="F188" i="19"/>
  <c r="G188" i="19"/>
  <c r="I188" i="19"/>
  <c r="K188" i="19"/>
  <c r="L188" i="19"/>
  <c r="M188" i="19"/>
  <c r="N188" i="19"/>
  <c r="F37" i="6"/>
  <c r="F37" i="37"/>
  <c r="A218" i="35"/>
  <c r="A214" i="35"/>
  <c r="B93" i="17"/>
  <c r="C93" i="17"/>
  <c r="D93" i="17"/>
  <c r="E93" i="17"/>
  <c r="F93" i="17"/>
  <c r="G93" i="17"/>
  <c r="H93" i="17"/>
  <c r="I93" i="17"/>
  <c r="J93" i="17"/>
  <c r="K93" i="17"/>
  <c r="L93" i="17"/>
  <c r="M93" i="17"/>
  <c r="N93" i="17"/>
  <c r="B145" i="17"/>
  <c r="C145" i="17"/>
  <c r="D145" i="17"/>
  <c r="E145" i="17"/>
  <c r="F145" i="17"/>
  <c r="G145" i="17"/>
  <c r="H145" i="17"/>
  <c r="I145" i="17"/>
  <c r="J145" i="17"/>
  <c r="K145" i="17"/>
  <c r="L145" i="17"/>
  <c r="M145" i="17"/>
  <c r="N145" i="17"/>
  <c r="B86" i="17"/>
  <c r="C86" i="17"/>
  <c r="D86" i="17"/>
  <c r="E86" i="17"/>
  <c r="F86" i="17"/>
  <c r="G86" i="17"/>
  <c r="H86" i="17"/>
  <c r="I86" i="17"/>
  <c r="J86" i="17"/>
  <c r="K86" i="17"/>
  <c r="L86" i="17"/>
  <c r="M86" i="17"/>
  <c r="N86" i="17"/>
  <c r="B146" i="17"/>
  <c r="C146" i="17"/>
  <c r="D146" i="17"/>
  <c r="E146" i="17"/>
  <c r="F146" i="17"/>
  <c r="G146" i="17"/>
  <c r="H146" i="17"/>
  <c r="I146" i="17"/>
  <c r="J146" i="17"/>
  <c r="K146" i="17"/>
  <c r="L146" i="17"/>
  <c r="M146" i="17"/>
  <c r="N146" i="17"/>
  <c r="B147" i="17"/>
  <c r="C147" i="17"/>
  <c r="D147" i="17"/>
  <c r="E147" i="17"/>
  <c r="F147" i="17"/>
  <c r="G147" i="17"/>
  <c r="H147" i="17"/>
  <c r="I147" i="17"/>
  <c r="J147" i="17"/>
  <c r="K147" i="17"/>
  <c r="L147" i="17"/>
  <c r="M147" i="17"/>
  <c r="N147" i="17"/>
  <c r="B148" i="17"/>
  <c r="C148" i="17"/>
  <c r="D148" i="17"/>
  <c r="E148" i="17"/>
  <c r="F148" i="17"/>
  <c r="G148" i="17"/>
  <c r="H148" i="17"/>
  <c r="I148" i="17"/>
  <c r="J148" i="17"/>
  <c r="K148" i="17"/>
  <c r="L148" i="17"/>
  <c r="M148" i="17"/>
  <c r="N148" i="17"/>
  <c r="B149" i="17"/>
  <c r="C149" i="17"/>
  <c r="D149" i="17"/>
  <c r="E149" i="17"/>
  <c r="F149" i="17"/>
  <c r="G149" i="17"/>
  <c r="H149" i="17"/>
  <c r="I149" i="17"/>
  <c r="J149" i="17"/>
  <c r="K149" i="17"/>
  <c r="L149" i="17"/>
  <c r="M149" i="17"/>
  <c r="N149" i="17"/>
  <c r="B150" i="17"/>
  <c r="C150" i="17"/>
  <c r="D150" i="17"/>
  <c r="E150" i="17"/>
  <c r="F150" i="17"/>
  <c r="G150" i="17"/>
  <c r="H150" i="17"/>
  <c r="I150" i="17"/>
  <c r="J150" i="17"/>
  <c r="K150" i="17"/>
  <c r="L150" i="17"/>
  <c r="M150" i="17"/>
  <c r="N150" i="17"/>
  <c r="B151" i="17"/>
  <c r="C151" i="17"/>
  <c r="D151" i="17"/>
  <c r="E151" i="17"/>
  <c r="F151" i="17"/>
  <c r="G151" i="17"/>
  <c r="H151" i="17"/>
  <c r="I151" i="17"/>
  <c r="J151" i="17"/>
  <c r="K151" i="17"/>
  <c r="L151" i="17"/>
  <c r="M151" i="17"/>
  <c r="N151" i="17"/>
  <c r="B152" i="17"/>
  <c r="C152" i="17"/>
  <c r="D152" i="17"/>
  <c r="E152" i="17"/>
  <c r="F152" i="17"/>
  <c r="G152" i="17"/>
  <c r="H152" i="17"/>
  <c r="I152" i="17"/>
  <c r="J152" i="17"/>
  <c r="K152" i="17"/>
  <c r="L152" i="17"/>
  <c r="M152" i="17"/>
  <c r="N152" i="17"/>
  <c r="B77" i="17"/>
  <c r="C77" i="17"/>
  <c r="D77" i="17"/>
  <c r="E77" i="17"/>
  <c r="F77" i="17"/>
  <c r="G77" i="17"/>
  <c r="H77" i="17"/>
  <c r="I77" i="17"/>
  <c r="J77" i="17"/>
  <c r="K77" i="17"/>
  <c r="L77" i="17"/>
  <c r="M77" i="17"/>
  <c r="N77" i="17"/>
  <c r="B90" i="17"/>
  <c r="C90" i="17"/>
  <c r="D90" i="17"/>
  <c r="E90" i="17"/>
  <c r="F90" i="17"/>
  <c r="G90" i="17"/>
  <c r="H90" i="17"/>
  <c r="I90" i="17"/>
  <c r="J90" i="17"/>
  <c r="K90" i="17"/>
  <c r="L90" i="17"/>
  <c r="M90" i="17"/>
  <c r="N90" i="17"/>
  <c r="B153" i="17"/>
  <c r="C153" i="17"/>
  <c r="D153" i="17"/>
  <c r="E153" i="17"/>
  <c r="F153" i="17"/>
  <c r="G153" i="17"/>
  <c r="H153" i="17"/>
  <c r="I153" i="17"/>
  <c r="J153" i="17"/>
  <c r="K153" i="17"/>
  <c r="L153" i="17"/>
  <c r="M153" i="17"/>
  <c r="N153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B84" i="17"/>
  <c r="C84" i="17"/>
  <c r="D84" i="17"/>
  <c r="E84" i="17"/>
  <c r="F84" i="17"/>
  <c r="G84" i="17"/>
  <c r="H84" i="17"/>
  <c r="I84" i="17"/>
  <c r="J84" i="17"/>
  <c r="K84" i="17"/>
  <c r="L84" i="17"/>
  <c r="M84" i="17"/>
  <c r="N84" i="17"/>
  <c r="B72" i="17"/>
  <c r="C72" i="17"/>
  <c r="D72" i="17"/>
  <c r="E72" i="17"/>
  <c r="F72" i="17"/>
  <c r="G72" i="17"/>
  <c r="H72" i="17"/>
  <c r="I72" i="17"/>
  <c r="J72" i="17"/>
  <c r="K72" i="17"/>
  <c r="L72" i="17"/>
  <c r="M72" i="17"/>
  <c r="N72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B154" i="17"/>
  <c r="C154" i="17"/>
  <c r="D154" i="17"/>
  <c r="E154" i="17"/>
  <c r="F154" i="17"/>
  <c r="G154" i="17"/>
  <c r="H154" i="17"/>
  <c r="I154" i="17"/>
  <c r="J154" i="17"/>
  <c r="K154" i="17"/>
  <c r="L154" i="17"/>
  <c r="M154" i="17"/>
  <c r="N154" i="17"/>
  <c r="B155" i="17"/>
  <c r="C155" i="17"/>
  <c r="D155" i="17"/>
  <c r="E155" i="17"/>
  <c r="F155" i="17"/>
  <c r="G155" i="17"/>
  <c r="H155" i="17"/>
  <c r="I155" i="17"/>
  <c r="J155" i="17"/>
  <c r="K155" i="17"/>
  <c r="L155" i="17"/>
  <c r="M155" i="17"/>
  <c r="N155" i="17"/>
  <c r="B60" i="17"/>
  <c r="C60" i="17"/>
  <c r="D60" i="17"/>
  <c r="E60" i="17"/>
  <c r="F60" i="17"/>
  <c r="G60" i="17"/>
  <c r="H60" i="17"/>
  <c r="I60" i="17"/>
  <c r="J60" i="17"/>
  <c r="K60" i="17"/>
  <c r="L60" i="17"/>
  <c r="M60" i="17"/>
  <c r="N60" i="17"/>
  <c r="B102" i="17"/>
  <c r="C102" i="17"/>
  <c r="D102" i="17"/>
  <c r="E102" i="17"/>
  <c r="F102" i="17"/>
  <c r="G102" i="17"/>
  <c r="H102" i="17"/>
  <c r="I102" i="17"/>
  <c r="J102" i="17"/>
  <c r="K102" i="17"/>
  <c r="L102" i="17"/>
  <c r="M102" i="17"/>
  <c r="N102" i="17"/>
  <c r="B156" i="17"/>
  <c r="C156" i="17"/>
  <c r="D156" i="17"/>
  <c r="E156" i="17"/>
  <c r="F156" i="17"/>
  <c r="G156" i="17"/>
  <c r="H156" i="17"/>
  <c r="I156" i="17"/>
  <c r="J156" i="17"/>
  <c r="K156" i="17"/>
  <c r="L156" i="17"/>
  <c r="M156" i="17"/>
  <c r="N156" i="17"/>
  <c r="B157" i="17"/>
  <c r="C157" i="17"/>
  <c r="D157" i="17"/>
  <c r="E157" i="17"/>
  <c r="F157" i="17"/>
  <c r="G157" i="17"/>
  <c r="H157" i="17"/>
  <c r="I157" i="17"/>
  <c r="J157" i="17"/>
  <c r="K157" i="17"/>
  <c r="L157" i="17"/>
  <c r="M157" i="17"/>
  <c r="N157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B50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B158" i="17"/>
  <c r="C158" i="17"/>
  <c r="D158" i="17"/>
  <c r="E158" i="17"/>
  <c r="F158" i="17"/>
  <c r="G158" i="17"/>
  <c r="H158" i="17"/>
  <c r="I158" i="17"/>
  <c r="J158" i="17"/>
  <c r="K158" i="17"/>
  <c r="L158" i="17"/>
  <c r="M158" i="17"/>
  <c r="N158" i="17"/>
  <c r="B159" i="17"/>
  <c r="C159" i="17"/>
  <c r="D159" i="17"/>
  <c r="E159" i="17"/>
  <c r="F159" i="17"/>
  <c r="G159" i="17"/>
  <c r="H159" i="17"/>
  <c r="I159" i="17"/>
  <c r="J159" i="17"/>
  <c r="K159" i="17"/>
  <c r="L159" i="17"/>
  <c r="M159" i="17"/>
  <c r="N159" i="17"/>
  <c r="B160" i="17"/>
  <c r="C160" i="17"/>
  <c r="D160" i="17"/>
  <c r="E160" i="17"/>
  <c r="F160" i="17"/>
  <c r="G160" i="17"/>
  <c r="H160" i="17"/>
  <c r="I160" i="17"/>
  <c r="J160" i="17"/>
  <c r="K160" i="17"/>
  <c r="L160" i="17"/>
  <c r="M160" i="17"/>
  <c r="N160" i="17"/>
  <c r="B161" i="17"/>
  <c r="C161" i="17"/>
  <c r="D161" i="17"/>
  <c r="E161" i="17"/>
  <c r="F161" i="17"/>
  <c r="G161" i="17"/>
  <c r="H161" i="17"/>
  <c r="I161" i="17"/>
  <c r="J161" i="17"/>
  <c r="K161" i="17"/>
  <c r="L161" i="17"/>
  <c r="M161" i="17"/>
  <c r="N161" i="17"/>
  <c r="B162" i="17"/>
  <c r="C162" i="17"/>
  <c r="D162" i="17"/>
  <c r="E162" i="17"/>
  <c r="F162" i="17"/>
  <c r="G162" i="17"/>
  <c r="H162" i="17"/>
  <c r="I162" i="17"/>
  <c r="J162" i="17"/>
  <c r="K162" i="17"/>
  <c r="L162" i="17"/>
  <c r="M162" i="17"/>
  <c r="N162" i="17"/>
  <c r="B74" i="17"/>
  <c r="C74" i="17"/>
  <c r="D74" i="17"/>
  <c r="E74" i="17"/>
  <c r="F74" i="17"/>
  <c r="G74" i="17"/>
  <c r="H74" i="17"/>
  <c r="I74" i="17"/>
  <c r="J74" i="17"/>
  <c r="K74" i="17"/>
  <c r="L74" i="17"/>
  <c r="M74" i="17"/>
  <c r="N74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B163" i="17"/>
  <c r="C163" i="17"/>
  <c r="D163" i="17"/>
  <c r="E163" i="17"/>
  <c r="F163" i="17"/>
  <c r="G163" i="17"/>
  <c r="H163" i="17"/>
  <c r="I163" i="17"/>
  <c r="J163" i="17"/>
  <c r="K163" i="17"/>
  <c r="L163" i="17"/>
  <c r="M163" i="17"/>
  <c r="N163" i="17"/>
  <c r="B164" i="17"/>
  <c r="C164" i="17"/>
  <c r="D164" i="17"/>
  <c r="E164" i="17"/>
  <c r="F164" i="17"/>
  <c r="G164" i="17"/>
  <c r="H164" i="17"/>
  <c r="I164" i="17"/>
  <c r="J164" i="17"/>
  <c r="K164" i="17"/>
  <c r="L164" i="17"/>
  <c r="M164" i="17"/>
  <c r="N164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B165" i="17"/>
  <c r="C165" i="17"/>
  <c r="D165" i="17"/>
  <c r="E165" i="17"/>
  <c r="F165" i="17"/>
  <c r="G165" i="17"/>
  <c r="H165" i="17"/>
  <c r="I165" i="17"/>
  <c r="J165" i="17"/>
  <c r="K165" i="17"/>
  <c r="L165" i="17"/>
  <c r="M165" i="17"/>
  <c r="N165" i="17"/>
  <c r="B29" i="17"/>
  <c r="C29" i="17"/>
  <c r="D29" i="17"/>
  <c r="E29" i="17"/>
  <c r="F29" i="17"/>
  <c r="G29" i="17"/>
  <c r="H29" i="17"/>
  <c r="I29" i="17"/>
  <c r="J29" i="17"/>
  <c r="K29" i="17"/>
  <c r="L29" i="17"/>
  <c r="M29" i="17"/>
  <c r="N29" i="17"/>
  <c r="B57" i="17"/>
  <c r="C57" i="17"/>
  <c r="D57" i="17"/>
  <c r="E57" i="17"/>
  <c r="F57" i="17"/>
  <c r="G57" i="17"/>
  <c r="H57" i="17"/>
  <c r="I57" i="17"/>
  <c r="J57" i="17"/>
  <c r="K57" i="17"/>
  <c r="L57" i="17"/>
  <c r="M57" i="17"/>
  <c r="N57" i="17"/>
  <c r="B166" i="17"/>
  <c r="C166" i="17"/>
  <c r="D166" i="17"/>
  <c r="E166" i="17"/>
  <c r="F166" i="17"/>
  <c r="G166" i="17"/>
  <c r="H166" i="17"/>
  <c r="I166" i="17"/>
  <c r="J166" i="17"/>
  <c r="K166" i="17"/>
  <c r="L166" i="17"/>
  <c r="M166" i="17"/>
  <c r="N166" i="17"/>
  <c r="B167" i="17"/>
  <c r="C167" i="17"/>
  <c r="D167" i="17"/>
  <c r="E167" i="17"/>
  <c r="F167" i="17"/>
  <c r="G167" i="17"/>
  <c r="H167" i="17"/>
  <c r="I167" i="17"/>
  <c r="J167" i="17"/>
  <c r="K167" i="17"/>
  <c r="L167" i="17"/>
  <c r="M167" i="17"/>
  <c r="N167" i="17"/>
  <c r="B168" i="17"/>
  <c r="C168" i="17"/>
  <c r="D168" i="17"/>
  <c r="E168" i="17"/>
  <c r="F168" i="17"/>
  <c r="G168" i="17"/>
  <c r="H168" i="17"/>
  <c r="I168" i="17"/>
  <c r="J168" i="17"/>
  <c r="K168" i="17"/>
  <c r="L168" i="17"/>
  <c r="M168" i="17"/>
  <c r="N168" i="17"/>
  <c r="B101" i="17"/>
  <c r="C101" i="17"/>
  <c r="D101" i="17"/>
  <c r="E101" i="17"/>
  <c r="F101" i="17"/>
  <c r="G101" i="17"/>
  <c r="H101" i="17"/>
  <c r="I101" i="17"/>
  <c r="J101" i="17"/>
  <c r="K101" i="17"/>
  <c r="L101" i="17"/>
  <c r="M101" i="17"/>
  <c r="N101" i="17"/>
  <c r="B169" i="17"/>
  <c r="C169" i="17"/>
  <c r="D169" i="17"/>
  <c r="E169" i="17"/>
  <c r="F169" i="17"/>
  <c r="G169" i="17"/>
  <c r="H169" i="17"/>
  <c r="I169" i="17"/>
  <c r="J169" i="17"/>
  <c r="K169" i="17"/>
  <c r="L169" i="17"/>
  <c r="M169" i="17"/>
  <c r="N169" i="17"/>
  <c r="B94" i="17"/>
  <c r="C94" i="17"/>
  <c r="D94" i="17"/>
  <c r="E94" i="17"/>
  <c r="F94" i="17"/>
  <c r="G94" i="17"/>
  <c r="H94" i="17"/>
  <c r="I94" i="17"/>
  <c r="J94" i="17"/>
  <c r="K94" i="17"/>
  <c r="L94" i="17"/>
  <c r="M94" i="17"/>
  <c r="N94" i="17"/>
  <c r="B61" i="17"/>
  <c r="C61" i="17"/>
  <c r="D61" i="17"/>
  <c r="E61" i="17"/>
  <c r="F61" i="17"/>
  <c r="G61" i="17"/>
  <c r="H61" i="17"/>
  <c r="I61" i="17"/>
  <c r="J61" i="17"/>
  <c r="K61" i="17"/>
  <c r="L61" i="17"/>
  <c r="M61" i="17"/>
  <c r="N61" i="17"/>
  <c r="B66" i="17"/>
  <c r="C66" i="17"/>
  <c r="D66" i="17"/>
  <c r="E66" i="17"/>
  <c r="F66" i="17"/>
  <c r="G66" i="17"/>
  <c r="H66" i="17"/>
  <c r="I66" i="17"/>
  <c r="J66" i="17"/>
  <c r="K66" i="17"/>
  <c r="L66" i="17"/>
  <c r="M66" i="17"/>
  <c r="N66" i="17"/>
  <c r="B78" i="17"/>
  <c r="C78" i="17"/>
  <c r="D78" i="17"/>
  <c r="E78" i="17"/>
  <c r="F78" i="17"/>
  <c r="G78" i="17"/>
  <c r="H78" i="17"/>
  <c r="I78" i="17"/>
  <c r="J78" i="17"/>
  <c r="K78" i="17"/>
  <c r="L78" i="17"/>
  <c r="M78" i="17"/>
  <c r="N78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B170" i="17"/>
  <c r="C170" i="17"/>
  <c r="D170" i="17"/>
  <c r="E170" i="17"/>
  <c r="F170" i="17"/>
  <c r="G170" i="17"/>
  <c r="H170" i="17"/>
  <c r="I170" i="17"/>
  <c r="J170" i="17"/>
  <c r="K170" i="17"/>
  <c r="L170" i="17"/>
  <c r="M170" i="17"/>
  <c r="N170" i="17"/>
  <c r="B171" i="17"/>
  <c r="C171" i="17"/>
  <c r="D171" i="17"/>
  <c r="E171" i="17"/>
  <c r="F171" i="17"/>
  <c r="G171" i="17"/>
  <c r="H171" i="17"/>
  <c r="I171" i="17"/>
  <c r="J171" i="17"/>
  <c r="K171" i="17"/>
  <c r="L171" i="17"/>
  <c r="M171" i="17"/>
  <c r="N171" i="17"/>
  <c r="B172" i="17"/>
  <c r="C172" i="17"/>
  <c r="D172" i="17"/>
  <c r="E172" i="17"/>
  <c r="F172" i="17"/>
  <c r="G172" i="17"/>
  <c r="H172" i="17"/>
  <c r="I172" i="17"/>
  <c r="J172" i="17"/>
  <c r="K172" i="17"/>
  <c r="L172" i="17"/>
  <c r="M172" i="17"/>
  <c r="N172" i="17"/>
  <c r="B173" i="17"/>
  <c r="C173" i="17"/>
  <c r="D173" i="17"/>
  <c r="E173" i="17"/>
  <c r="F173" i="17"/>
  <c r="G173" i="17"/>
  <c r="H173" i="17"/>
  <c r="I173" i="17"/>
  <c r="J173" i="17"/>
  <c r="K173" i="17"/>
  <c r="L173" i="17"/>
  <c r="M173" i="17"/>
  <c r="N173" i="17"/>
  <c r="B62" i="17"/>
  <c r="C62" i="17"/>
  <c r="D62" i="17"/>
  <c r="E62" i="17"/>
  <c r="F62" i="17"/>
  <c r="G62" i="17"/>
  <c r="H62" i="17"/>
  <c r="I62" i="17"/>
  <c r="J62" i="17"/>
  <c r="K62" i="17"/>
  <c r="L62" i="17"/>
  <c r="M62" i="17"/>
  <c r="N62" i="17"/>
  <c r="B174" i="17"/>
  <c r="C174" i="17"/>
  <c r="D174" i="17"/>
  <c r="E174" i="17"/>
  <c r="F174" i="17"/>
  <c r="G174" i="17"/>
  <c r="H174" i="17"/>
  <c r="I174" i="17"/>
  <c r="J174" i="17"/>
  <c r="K174" i="17"/>
  <c r="L174" i="17"/>
  <c r="M174" i="17"/>
  <c r="N174" i="17"/>
  <c r="B175" i="17"/>
  <c r="C175" i="17"/>
  <c r="D175" i="17"/>
  <c r="E175" i="17"/>
  <c r="F175" i="17"/>
  <c r="G175" i="17"/>
  <c r="H175" i="17"/>
  <c r="I175" i="17"/>
  <c r="J175" i="17"/>
  <c r="K175" i="17"/>
  <c r="L175" i="17"/>
  <c r="M175" i="17"/>
  <c r="N175" i="17"/>
  <c r="B176" i="17"/>
  <c r="C176" i="17"/>
  <c r="D176" i="17"/>
  <c r="E176" i="17"/>
  <c r="F176" i="17"/>
  <c r="G176" i="17"/>
  <c r="H176" i="17"/>
  <c r="I176" i="17"/>
  <c r="J176" i="17"/>
  <c r="K176" i="17"/>
  <c r="L176" i="17"/>
  <c r="M176" i="17"/>
  <c r="N176" i="17"/>
  <c r="B177" i="17"/>
  <c r="C177" i="17"/>
  <c r="D177" i="17"/>
  <c r="E177" i="17"/>
  <c r="F177" i="17"/>
  <c r="G177" i="17"/>
  <c r="H177" i="17"/>
  <c r="I177" i="17"/>
  <c r="J177" i="17"/>
  <c r="K177" i="17"/>
  <c r="L177" i="17"/>
  <c r="M177" i="17"/>
  <c r="N177" i="17"/>
  <c r="B178" i="17"/>
  <c r="C178" i="17"/>
  <c r="D178" i="17"/>
  <c r="E178" i="17"/>
  <c r="F178" i="17"/>
  <c r="G178" i="17"/>
  <c r="H178" i="17"/>
  <c r="I178" i="17"/>
  <c r="J178" i="17"/>
  <c r="K178" i="17"/>
  <c r="L178" i="17"/>
  <c r="M178" i="17"/>
  <c r="N178" i="17"/>
  <c r="B179" i="17"/>
  <c r="C179" i="17"/>
  <c r="D179" i="17"/>
  <c r="E179" i="17"/>
  <c r="F179" i="17"/>
  <c r="G179" i="17"/>
  <c r="H179" i="17"/>
  <c r="I179" i="17"/>
  <c r="J179" i="17"/>
  <c r="K179" i="17"/>
  <c r="L179" i="17"/>
  <c r="M179" i="17"/>
  <c r="N179" i="17"/>
  <c r="B180" i="17"/>
  <c r="C180" i="17"/>
  <c r="D180" i="17"/>
  <c r="E180" i="17"/>
  <c r="F180" i="17"/>
  <c r="G180" i="17"/>
  <c r="H180" i="17"/>
  <c r="I180" i="17"/>
  <c r="J180" i="17"/>
  <c r="K180" i="17"/>
  <c r="L180" i="17"/>
  <c r="M180" i="17"/>
  <c r="N180" i="17"/>
  <c r="B181" i="17"/>
  <c r="C181" i="17"/>
  <c r="D181" i="17"/>
  <c r="E181" i="17"/>
  <c r="F181" i="17"/>
  <c r="G181" i="17"/>
  <c r="H181" i="17"/>
  <c r="I181" i="17"/>
  <c r="J181" i="17"/>
  <c r="K181" i="17"/>
  <c r="L181" i="17"/>
  <c r="M181" i="17"/>
  <c r="N181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B182" i="17"/>
  <c r="C182" i="17"/>
  <c r="D182" i="17"/>
  <c r="E182" i="17"/>
  <c r="F182" i="17"/>
  <c r="G182" i="17"/>
  <c r="H182" i="17"/>
  <c r="I182" i="17"/>
  <c r="J182" i="17"/>
  <c r="K182" i="17"/>
  <c r="L182" i="17"/>
  <c r="M182" i="17"/>
  <c r="N182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B183" i="17"/>
  <c r="C183" i="17"/>
  <c r="D183" i="17"/>
  <c r="E183" i="17"/>
  <c r="F183" i="17"/>
  <c r="G183" i="17"/>
  <c r="H183" i="17"/>
  <c r="I183" i="17"/>
  <c r="J183" i="17"/>
  <c r="K183" i="17"/>
  <c r="L183" i="17"/>
  <c r="M183" i="17"/>
  <c r="N183" i="17"/>
  <c r="B184" i="17"/>
  <c r="C184" i="17"/>
  <c r="D184" i="17"/>
  <c r="E184" i="17"/>
  <c r="F184" i="17"/>
  <c r="G184" i="17"/>
  <c r="H184" i="17"/>
  <c r="I184" i="17"/>
  <c r="J184" i="17"/>
  <c r="K184" i="17"/>
  <c r="L184" i="17"/>
  <c r="M184" i="17"/>
  <c r="N184" i="17"/>
  <c r="B185" i="17"/>
  <c r="C185" i="17"/>
  <c r="D185" i="17"/>
  <c r="E185" i="17"/>
  <c r="F185" i="17"/>
  <c r="G185" i="17"/>
  <c r="H185" i="17"/>
  <c r="I185" i="17"/>
  <c r="J185" i="17"/>
  <c r="K185" i="17"/>
  <c r="L185" i="17"/>
  <c r="M185" i="17"/>
  <c r="N185" i="17"/>
  <c r="B186" i="17"/>
  <c r="C186" i="17"/>
  <c r="D186" i="17"/>
  <c r="E186" i="17"/>
  <c r="F186" i="17"/>
  <c r="G186" i="17"/>
  <c r="H186" i="17"/>
  <c r="I186" i="17"/>
  <c r="J186" i="17"/>
  <c r="K186" i="17"/>
  <c r="L186" i="17"/>
  <c r="M186" i="17"/>
  <c r="N186" i="17"/>
  <c r="B67" i="17"/>
  <c r="C67" i="17"/>
  <c r="D67" i="17"/>
  <c r="E67" i="17"/>
  <c r="F67" i="17"/>
  <c r="G67" i="17"/>
  <c r="H67" i="17"/>
  <c r="I67" i="17"/>
  <c r="J67" i="17"/>
  <c r="K67" i="17"/>
  <c r="L67" i="17"/>
  <c r="M67" i="17"/>
  <c r="N67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B27" i="17"/>
  <c r="C27" i="17"/>
  <c r="D27" i="17"/>
  <c r="E27" i="17"/>
  <c r="F27" i="17"/>
  <c r="G27" i="17"/>
  <c r="H27" i="17"/>
  <c r="I27" i="17"/>
  <c r="J27" i="17"/>
  <c r="K27" i="17"/>
  <c r="L27" i="17"/>
  <c r="M27" i="17"/>
  <c r="N27" i="17"/>
  <c r="B97" i="17"/>
  <c r="C97" i="17"/>
  <c r="D97" i="17"/>
  <c r="E97" i="17"/>
  <c r="F97" i="17"/>
  <c r="G97" i="17"/>
  <c r="H97" i="17"/>
  <c r="I97" i="17"/>
  <c r="J97" i="17"/>
  <c r="K97" i="17"/>
  <c r="L97" i="17"/>
  <c r="M97" i="17"/>
  <c r="N97" i="17"/>
  <c r="B187" i="17"/>
  <c r="C187" i="17"/>
  <c r="D187" i="17"/>
  <c r="E187" i="17"/>
  <c r="F187" i="17"/>
  <c r="G187" i="17"/>
  <c r="H187" i="17"/>
  <c r="I187" i="17"/>
  <c r="J187" i="17"/>
  <c r="K187" i="17"/>
  <c r="L187" i="17"/>
  <c r="M187" i="17"/>
  <c r="N187" i="17"/>
  <c r="B188" i="17"/>
  <c r="C188" i="17"/>
  <c r="D188" i="17"/>
  <c r="E188" i="17"/>
  <c r="F188" i="17"/>
  <c r="G188" i="17"/>
  <c r="H188" i="17"/>
  <c r="I188" i="17"/>
  <c r="J188" i="17"/>
  <c r="K188" i="17"/>
  <c r="L188" i="17"/>
  <c r="M188" i="17"/>
  <c r="N188" i="17"/>
  <c r="B189" i="17"/>
  <c r="C189" i="17"/>
  <c r="D189" i="17"/>
  <c r="E189" i="17"/>
  <c r="F189" i="17"/>
  <c r="G189" i="17"/>
  <c r="H189" i="17"/>
  <c r="I189" i="17"/>
  <c r="J189" i="17"/>
  <c r="K189" i="17"/>
  <c r="L189" i="17"/>
  <c r="M189" i="17"/>
  <c r="N189" i="17"/>
  <c r="B190" i="17"/>
  <c r="C190" i="17"/>
  <c r="D190" i="17"/>
  <c r="E190" i="17"/>
  <c r="F190" i="17"/>
  <c r="G190" i="17"/>
  <c r="H190" i="17"/>
  <c r="I190" i="17"/>
  <c r="J190" i="17"/>
  <c r="K190" i="17"/>
  <c r="L190" i="17"/>
  <c r="M190" i="17"/>
  <c r="N190" i="17"/>
  <c r="B191" i="17"/>
  <c r="C191" i="17"/>
  <c r="D191" i="17"/>
  <c r="E191" i="17"/>
  <c r="F191" i="17"/>
  <c r="G191" i="17"/>
  <c r="H191" i="17"/>
  <c r="I191" i="17"/>
  <c r="J191" i="17"/>
  <c r="K191" i="17"/>
  <c r="L191" i="17"/>
  <c r="M191" i="17"/>
  <c r="N191" i="17"/>
  <c r="B63" i="17"/>
  <c r="C63" i="17"/>
  <c r="D63" i="17"/>
  <c r="E63" i="17"/>
  <c r="F63" i="17"/>
  <c r="G63" i="17"/>
  <c r="H63" i="17"/>
  <c r="I63" i="17"/>
  <c r="J63" i="17"/>
  <c r="K63" i="17"/>
  <c r="L63" i="17"/>
  <c r="M63" i="17"/>
  <c r="N63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B87" i="17"/>
  <c r="C87" i="17"/>
  <c r="D87" i="17"/>
  <c r="E87" i="17"/>
  <c r="F87" i="17"/>
  <c r="G87" i="17"/>
  <c r="H87" i="17"/>
  <c r="I87" i="17"/>
  <c r="J87" i="17"/>
  <c r="K87" i="17"/>
  <c r="L87" i="17"/>
  <c r="M87" i="17"/>
  <c r="N87" i="17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B46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B192" i="17"/>
  <c r="C192" i="17"/>
  <c r="D192" i="17"/>
  <c r="E192" i="17"/>
  <c r="F192" i="17"/>
  <c r="G192" i="17"/>
  <c r="H192" i="17"/>
  <c r="I192" i="17"/>
  <c r="J192" i="17"/>
  <c r="K192" i="17"/>
  <c r="L192" i="17"/>
  <c r="M192" i="17"/>
  <c r="N192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B193" i="17"/>
  <c r="C193" i="17"/>
  <c r="D193" i="17"/>
  <c r="E193" i="17"/>
  <c r="F193" i="17"/>
  <c r="G193" i="17"/>
  <c r="H193" i="17"/>
  <c r="I193" i="17"/>
  <c r="J193" i="17"/>
  <c r="K193" i="17"/>
  <c r="L193" i="17"/>
  <c r="M193" i="17"/>
  <c r="N193" i="17"/>
  <c r="B44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B48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B194" i="17"/>
  <c r="C194" i="17"/>
  <c r="D194" i="17"/>
  <c r="E194" i="17"/>
  <c r="F194" i="17"/>
  <c r="G194" i="17"/>
  <c r="H194" i="17"/>
  <c r="I194" i="17"/>
  <c r="J194" i="17"/>
  <c r="K194" i="17"/>
  <c r="L194" i="17"/>
  <c r="M194" i="17"/>
  <c r="N194" i="17"/>
  <c r="B51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B195" i="17"/>
  <c r="C195" i="17"/>
  <c r="D195" i="17"/>
  <c r="E195" i="17"/>
  <c r="F195" i="17"/>
  <c r="G195" i="17"/>
  <c r="H195" i="17"/>
  <c r="I195" i="17"/>
  <c r="J195" i="17"/>
  <c r="K195" i="17"/>
  <c r="L195" i="17"/>
  <c r="M195" i="17"/>
  <c r="N195" i="17"/>
  <c r="B25" i="17"/>
  <c r="C25" i="17"/>
  <c r="D25" i="17"/>
  <c r="E25" i="17"/>
  <c r="F25" i="17"/>
  <c r="G25" i="17"/>
  <c r="H25" i="17"/>
  <c r="I25" i="17"/>
  <c r="J25" i="17"/>
  <c r="K25" i="17"/>
  <c r="L25" i="17"/>
  <c r="M25" i="17"/>
  <c r="N25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B22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B79" i="17"/>
  <c r="C79" i="17"/>
  <c r="D79" i="17"/>
  <c r="E79" i="17"/>
  <c r="F79" i="17"/>
  <c r="G79" i="17"/>
  <c r="H79" i="17"/>
  <c r="I79" i="17"/>
  <c r="J79" i="17"/>
  <c r="K79" i="17"/>
  <c r="L79" i="17"/>
  <c r="M79" i="17"/>
  <c r="N79" i="17"/>
  <c r="B80" i="17"/>
  <c r="C80" i="17"/>
  <c r="D80" i="17"/>
  <c r="E80" i="17"/>
  <c r="F80" i="17"/>
  <c r="G80" i="17"/>
  <c r="H80" i="17"/>
  <c r="I80" i="17"/>
  <c r="J80" i="17"/>
  <c r="K80" i="17"/>
  <c r="L80" i="17"/>
  <c r="M80" i="17"/>
  <c r="N80" i="17"/>
  <c r="B88" i="17"/>
  <c r="C88" i="17"/>
  <c r="D88" i="17"/>
  <c r="E88" i="17"/>
  <c r="F88" i="17"/>
  <c r="G88" i="17"/>
  <c r="H88" i="17"/>
  <c r="I88" i="17"/>
  <c r="J88" i="17"/>
  <c r="K88" i="17"/>
  <c r="L88" i="17"/>
  <c r="M88" i="17"/>
  <c r="N88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B96" i="17"/>
  <c r="C96" i="17"/>
  <c r="D96" i="17"/>
  <c r="E96" i="17"/>
  <c r="F96" i="17"/>
  <c r="G96" i="17"/>
  <c r="H96" i="17"/>
  <c r="I96" i="17"/>
  <c r="J96" i="17"/>
  <c r="K96" i="17"/>
  <c r="L96" i="17"/>
  <c r="M96" i="17"/>
  <c r="N96" i="17"/>
  <c r="B196" i="17"/>
  <c r="C196" i="17"/>
  <c r="D196" i="17"/>
  <c r="E196" i="17"/>
  <c r="F196" i="17"/>
  <c r="G196" i="17"/>
  <c r="H196" i="17"/>
  <c r="I196" i="17"/>
  <c r="J196" i="17"/>
  <c r="K196" i="17"/>
  <c r="L196" i="17"/>
  <c r="M196" i="17"/>
  <c r="N196" i="17"/>
  <c r="B64" i="17"/>
  <c r="C64" i="17"/>
  <c r="D64" i="17"/>
  <c r="E64" i="17"/>
  <c r="F64" i="17"/>
  <c r="G64" i="17"/>
  <c r="H64" i="17"/>
  <c r="I64" i="17"/>
  <c r="J64" i="17"/>
  <c r="K64" i="17"/>
  <c r="L64" i="17"/>
  <c r="M64" i="17"/>
  <c r="N64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B197" i="17"/>
  <c r="C197" i="17"/>
  <c r="D197" i="17"/>
  <c r="E197" i="17"/>
  <c r="F197" i="17"/>
  <c r="G197" i="17"/>
  <c r="H197" i="17"/>
  <c r="I197" i="17"/>
  <c r="J197" i="17"/>
  <c r="K197" i="17"/>
  <c r="L197" i="17"/>
  <c r="M197" i="17"/>
  <c r="N197" i="17"/>
  <c r="B198" i="17"/>
  <c r="C198" i="17"/>
  <c r="D198" i="17"/>
  <c r="E198" i="17"/>
  <c r="F198" i="17"/>
  <c r="G198" i="17"/>
  <c r="H198" i="17"/>
  <c r="I198" i="17"/>
  <c r="J198" i="17"/>
  <c r="K198" i="17"/>
  <c r="L198" i="17"/>
  <c r="M198" i="17"/>
  <c r="N198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B98" i="17"/>
  <c r="C98" i="17"/>
  <c r="D98" i="17"/>
  <c r="E98" i="17"/>
  <c r="F98" i="17"/>
  <c r="G98" i="17"/>
  <c r="H98" i="17"/>
  <c r="I98" i="17"/>
  <c r="J98" i="17"/>
  <c r="K98" i="17"/>
  <c r="L98" i="17"/>
  <c r="M98" i="17"/>
  <c r="N98" i="17"/>
  <c r="K183" i="35"/>
  <c r="L183" i="35"/>
  <c r="K184" i="35"/>
  <c r="L184" i="35"/>
  <c r="K185" i="35"/>
  <c r="L185" i="35"/>
  <c r="K186" i="35"/>
  <c r="L186" i="35"/>
  <c r="L187" i="35"/>
  <c r="K188" i="35"/>
  <c r="L188" i="35"/>
  <c r="K189" i="35"/>
  <c r="L189" i="35"/>
  <c r="K190" i="35"/>
  <c r="L190" i="35"/>
  <c r="K191" i="35"/>
  <c r="L191" i="35"/>
  <c r="K192" i="35"/>
  <c r="L192" i="35"/>
  <c r="K193" i="35"/>
  <c r="L193" i="35"/>
  <c r="K194" i="35"/>
  <c r="L194" i="35"/>
  <c r="L195" i="35"/>
  <c r="L196" i="35"/>
  <c r="K197" i="35"/>
  <c r="L197" i="35"/>
  <c r="L198" i="35"/>
  <c r="K199" i="35"/>
  <c r="L199" i="35"/>
  <c r="K200" i="35"/>
  <c r="L200" i="35"/>
  <c r="K201" i="35"/>
  <c r="L201" i="35"/>
  <c r="K202" i="35"/>
  <c r="L202" i="35"/>
  <c r="L203" i="35"/>
  <c r="L204" i="35"/>
  <c r="L205" i="35"/>
  <c r="L206" i="35"/>
  <c r="K149" i="35"/>
  <c r="L149" i="35"/>
  <c r="K150" i="35"/>
  <c r="L150" i="35"/>
  <c r="K151" i="35"/>
  <c r="L151" i="35"/>
  <c r="K152" i="35"/>
  <c r="L152" i="35"/>
  <c r="K153" i="35"/>
  <c r="L153" i="35"/>
  <c r="L154" i="35"/>
  <c r="L155" i="35"/>
  <c r="L156" i="35"/>
  <c r="K157" i="35"/>
  <c r="L157" i="35"/>
  <c r="K158" i="35"/>
  <c r="L158" i="35"/>
  <c r="L159" i="35"/>
  <c r="K160" i="35"/>
  <c r="L160" i="35"/>
  <c r="L161" i="35"/>
  <c r="L162" i="35"/>
  <c r="K163" i="35"/>
  <c r="L163" i="35"/>
  <c r="K164" i="35"/>
  <c r="L164" i="35"/>
  <c r="L166" i="35"/>
  <c r="K167" i="35"/>
  <c r="L167" i="35"/>
  <c r="L168" i="35"/>
  <c r="L169" i="35"/>
  <c r="L171" i="35"/>
  <c r="K11" i="35"/>
  <c r="J11" i="35"/>
  <c r="I11" i="35"/>
  <c r="H11" i="35"/>
  <c r="F11" i="35"/>
  <c r="L220" i="35"/>
  <c r="K221" i="35"/>
  <c r="L221" i="35"/>
  <c r="L222" i="35"/>
  <c r="K223" i="35"/>
  <c r="L223" i="35"/>
  <c r="K224" i="35"/>
  <c r="L224" i="35"/>
  <c r="K225" i="35"/>
  <c r="L225" i="35"/>
  <c r="L226" i="35"/>
  <c r="L227" i="35"/>
  <c r="L228" i="35"/>
  <c r="L229" i="35"/>
  <c r="L230" i="35"/>
  <c r="K231" i="35"/>
  <c r="L231" i="35"/>
  <c r="L232" i="35"/>
  <c r="L233" i="35"/>
  <c r="K234" i="35"/>
  <c r="L234" i="35"/>
  <c r="L235" i="35"/>
  <c r="L236" i="35"/>
  <c r="K237" i="35"/>
  <c r="L237" i="35"/>
  <c r="L238" i="35"/>
  <c r="K239" i="35"/>
  <c r="L239" i="35"/>
  <c r="L240" i="35"/>
  <c r="L241" i="35"/>
  <c r="L242" i="35"/>
  <c r="K243" i="35"/>
  <c r="L243" i="35"/>
  <c r="L244" i="35"/>
  <c r="L245" i="35"/>
  <c r="L247" i="35"/>
  <c r="L248" i="35"/>
  <c r="K249" i="35"/>
  <c r="L249" i="35"/>
  <c r="L250" i="35"/>
  <c r="L251" i="35"/>
  <c r="K252" i="35"/>
  <c r="L252" i="35"/>
  <c r="K253" i="35"/>
  <c r="L253" i="35"/>
  <c r="L254" i="35"/>
  <c r="J259" i="35"/>
  <c r="K259" i="35"/>
  <c r="L259" i="35"/>
  <c r="J260" i="35"/>
  <c r="K260" i="35"/>
  <c r="L260" i="35"/>
  <c r="K100" i="35"/>
  <c r="L100" i="35"/>
  <c r="K101" i="35"/>
  <c r="L101" i="35"/>
  <c r="L102" i="35"/>
  <c r="K103" i="35"/>
  <c r="L103" i="35"/>
  <c r="K104" i="35"/>
  <c r="L104" i="35"/>
  <c r="K105" i="35"/>
  <c r="L105" i="35"/>
  <c r="L106" i="35"/>
  <c r="L107" i="35"/>
  <c r="L108" i="35"/>
  <c r="K109" i="35"/>
  <c r="L109" i="35"/>
  <c r="L110" i="35"/>
  <c r="K111" i="35"/>
  <c r="L111" i="35"/>
  <c r="L112" i="35"/>
  <c r="L113" i="35"/>
  <c r="K114" i="35"/>
  <c r="L114" i="35"/>
  <c r="L115" i="35"/>
  <c r="K116" i="35"/>
  <c r="L116" i="35"/>
  <c r="K117" i="35"/>
  <c r="L117" i="35"/>
  <c r="L118" i="35"/>
  <c r="L120" i="35"/>
  <c r="L121" i="35"/>
  <c r="L123" i="35"/>
  <c r="L124" i="35"/>
  <c r="L125" i="35"/>
  <c r="L126" i="35"/>
  <c r="L127" i="35"/>
  <c r="E42" i="25"/>
  <c r="F63" i="35"/>
  <c r="K87" i="23" s="1"/>
  <c r="H63" i="35"/>
  <c r="I63" i="35"/>
  <c r="K63" i="35"/>
  <c r="F64" i="35"/>
  <c r="D59" i="37" s="1"/>
  <c r="H64" i="35"/>
  <c r="I64" i="35"/>
  <c r="P18" i="7"/>
  <c r="T18" i="7" s="1"/>
  <c r="R17" i="7"/>
  <c r="P17" i="7"/>
  <c r="T17" i="7" s="1"/>
  <c r="P16" i="7"/>
  <c r="R16" i="7" s="1"/>
  <c r="P15" i="7"/>
  <c r="S15" i="7" s="1"/>
  <c r="P14" i="7"/>
  <c r="T14" i="7" s="1"/>
  <c r="R13" i="7"/>
  <c r="P13" i="7"/>
  <c r="T13" i="7" s="1"/>
  <c r="P12" i="7"/>
  <c r="Q12" i="7" s="1"/>
  <c r="P11" i="7"/>
  <c r="S11" i="7" s="1"/>
  <c r="P10" i="7"/>
  <c r="T10" i="7" s="1"/>
  <c r="R9" i="7"/>
  <c r="P9" i="7"/>
  <c r="T9" i="7" s="1"/>
  <c r="P8" i="7"/>
  <c r="T8" i="7" s="1"/>
  <c r="P7" i="7"/>
  <c r="T7" i="7" s="1"/>
  <c r="R6" i="7"/>
  <c r="Q6" i="7"/>
  <c r="P6" i="7"/>
  <c r="P18" i="39"/>
  <c r="T18" i="39" s="1"/>
  <c r="P17" i="39"/>
  <c r="T17" i="39" s="1"/>
  <c r="P16" i="39"/>
  <c r="T16" i="39" s="1"/>
  <c r="P15" i="39"/>
  <c r="T15" i="39" s="1"/>
  <c r="P14" i="39"/>
  <c r="T14" i="39" s="1"/>
  <c r="P13" i="39"/>
  <c r="T13" i="39" s="1"/>
  <c r="P12" i="39"/>
  <c r="S12" i="39" s="1"/>
  <c r="P11" i="39"/>
  <c r="R11" i="39" s="1"/>
  <c r="P10" i="39"/>
  <c r="T10" i="39" s="1"/>
  <c r="P9" i="39"/>
  <c r="T9" i="39" s="1"/>
  <c r="P8" i="39"/>
  <c r="S8" i="39" s="1"/>
  <c r="P7" i="39"/>
  <c r="T7" i="39" s="1"/>
  <c r="R6" i="39"/>
  <c r="Q6" i="39"/>
  <c r="P6" i="39"/>
  <c r="R6" i="36"/>
  <c r="Q6" i="36"/>
  <c r="P6" i="36"/>
  <c r="R6" i="25"/>
  <c r="Q6" i="25"/>
  <c r="P6" i="25"/>
  <c r="T18" i="5"/>
  <c r="S18" i="5"/>
  <c r="S9" i="5"/>
  <c r="T9" i="5"/>
  <c r="S10" i="5"/>
  <c r="T10" i="5"/>
  <c r="S11" i="5"/>
  <c r="T11" i="5"/>
  <c r="S12" i="5"/>
  <c r="T12" i="5"/>
  <c r="S13" i="5"/>
  <c r="T13" i="5"/>
  <c r="S14" i="5"/>
  <c r="T14" i="5"/>
  <c r="S15" i="5"/>
  <c r="T15" i="5"/>
  <c r="S16" i="5"/>
  <c r="T16" i="5"/>
  <c r="S17" i="5"/>
  <c r="T17" i="5"/>
  <c r="T8" i="5"/>
  <c r="S8" i="5" s="1"/>
  <c r="T7" i="5"/>
  <c r="S7" i="5" s="1"/>
  <c r="F61" i="35"/>
  <c r="K82" i="5" s="1"/>
  <c r="H61" i="35"/>
  <c r="I61" i="35"/>
  <c r="F62" i="35"/>
  <c r="D64" i="5" s="1"/>
  <c r="H62" i="35"/>
  <c r="I62" i="35"/>
  <c r="A1" i="26"/>
  <c r="A1" i="7"/>
  <c r="A1" i="38"/>
  <c r="A1" i="41"/>
  <c r="A1" i="37"/>
  <c r="A1" i="6"/>
  <c r="A1" i="39"/>
  <c r="A1" i="36"/>
  <c r="AD119" i="39"/>
  <c r="AB119" i="39"/>
  <c r="AF118" i="39"/>
  <c r="AE118" i="39"/>
  <c r="AD118" i="39"/>
  <c r="AF117" i="39"/>
  <c r="AE117" i="39"/>
  <c r="AF115" i="39"/>
  <c r="AE115" i="39"/>
  <c r="AD115" i="39"/>
  <c r="AB115" i="39"/>
  <c r="AE114" i="39"/>
  <c r="AD114" i="39"/>
  <c r="AB114" i="39"/>
  <c r="AF113" i="39"/>
  <c r="AE113" i="39"/>
  <c r="AD113" i="39"/>
  <c r="AB112" i="39"/>
  <c r="AF111" i="39"/>
  <c r="AF110" i="39"/>
  <c r="AE110" i="39"/>
  <c r="AD110" i="39"/>
  <c r="AB110" i="39"/>
  <c r="AD109" i="39"/>
  <c r="AB109" i="39"/>
  <c r="AF108" i="39"/>
  <c r="AE107" i="39"/>
  <c r="AD107" i="39"/>
  <c r="AB107" i="39"/>
  <c r="AF106" i="39"/>
  <c r="AB106" i="39"/>
  <c r="AE104" i="39"/>
  <c r="AD104" i="39"/>
  <c r="AD103" i="39"/>
  <c r="AF102" i="39"/>
  <c r="AE102" i="39"/>
  <c r="AD102" i="39"/>
  <c r="AB102" i="39"/>
  <c r="AF101" i="39"/>
  <c r="AB101" i="39"/>
  <c r="AF100" i="39"/>
  <c r="AF98" i="39"/>
  <c r="AE98" i="39"/>
  <c r="AD98" i="39"/>
  <c r="AF97" i="39"/>
  <c r="AE97" i="39"/>
  <c r="AD97" i="39"/>
  <c r="AB97" i="39"/>
  <c r="AF96" i="39"/>
  <c r="AB96" i="39"/>
  <c r="AF95" i="39"/>
  <c r="AE95" i="39"/>
  <c r="AD95" i="39"/>
  <c r="AF93" i="39"/>
  <c r="AE93" i="39"/>
  <c r="AD93" i="39"/>
  <c r="AF92" i="39"/>
  <c r="AE92" i="39"/>
  <c r="AD92" i="39"/>
  <c r="AB92" i="39"/>
  <c r="AF91" i="39"/>
  <c r="AB91" i="39"/>
  <c r="AB90" i="39"/>
  <c r="AD89" i="39"/>
  <c r="AB89" i="39"/>
  <c r="AF88" i="39"/>
  <c r="AE88" i="39"/>
  <c r="AD88" i="39"/>
  <c r="AF87" i="39"/>
  <c r="AE87" i="39"/>
  <c r="AD87" i="39"/>
  <c r="AB87" i="39"/>
  <c r="AF86" i="39"/>
  <c r="AD85" i="39"/>
  <c r="AB85" i="39"/>
  <c r="M84" i="39"/>
  <c r="L84" i="39"/>
  <c r="K84" i="39"/>
  <c r="AF84" i="39" s="1"/>
  <c r="J84" i="39"/>
  <c r="I84" i="39"/>
  <c r="F84" i="39"/>
  <c r="E84" i="39"/>
  <c r="D84" i="39"/>
  <c r="C84" i="39"/>
  <c r="B84" i="39"/>
  <c r="A84" i="39"/>
  <c r="M83" i="39"/>
  <c r="L83" i="39"/>
  <c r="K83" i="39"/>
  <c r="J83" i="39"/>
  <c r="I83" i="39"/>
  <c r="F83" i="39"/>
  <c r="E83" i="39"/>
  <c r="B83" i="39"/>
  <c r="D83" i="39" s="1"/>
  <c r="A83" i="39"/>
  <c r="M82" i="39"/>
  <c r="L82" i="39"/>
  <c r="I82" i="39"/>
  <c r="K82" i="39" s="1"/>
  <c r="AB82" i="39" s="1"/>
  <c r="F82" i="39"/>
  <c r="E82" i="39"/>
  <c r="B82" i="39"/>
  <c r="D82" i="39" s="1"/>
  <c r="A82" i="39"/>
  <c r="M81" i="39"/>
  <c r="L81" i="39"/>
  <c r="K81" i="39"/>
  <c r="AF81" i="39" s="1"/>
  <c r="I81" i="39"/>
  <c r="J81" i="39" s="1"/>
  <c r="F81" i="39"/>
  <c r="E81" i="39"/>
  <c r="B81" i="39"/>
  <c r="A81" i="39"/>
  <c r="M80" i="39"/>
  <c r="L80" i="39"/>
  <c r="I80" i="39"/>
  <c r="K80" i="39" s="1"/>
  <c r="F80" i="39"/>
  <c r="E80" i="39"/>
  <c r="B80" i="39"/>
  <c r="D80" i="39" s="1"/>
  <c r="A80" i="39"/>
  <c r="M79" i="39"/>
  <c r="L79" i="39"/>
  <c r="I79" i="39"/>
  <c r="K79" i="39" s="1"/>
  <c r="F79" i="39"/>
  <c r="E79" i="39"/>
  <c r="D79" i="39"/>
  <c r="C79" i="39"/>
  <c r="B79" i="39"/>
  <c r="A79" i="39"/>
  <c r="M78" i="39"/>
  <c r="L78" i="39"/>
  <c r="I78" i="39"/>
  <c r="K78" i="39" s="1"/>
  <c r="AF78" i="39" s="1"/>
  <c r="F78" i="39"/>
  <c r="E78" i="39"/>
  <c r="B78" i="39"/>
  <c r="D78" i="39" s="1"/>
  <c r="A78" i="39"/>
  <c r="M77" i="39"/>
  <c r="L77" i="39"/>
  <c r="K77" i="39"/>
  <c r="J77" i="39"/>
  <c r="I77" i="39"/>
  <c r="F77" i="39"/>
  <c r="E77" i="39"/>
  <c r="B77" i="39"/>
  <c r="D77" i="39" s="1"/>
  <c r="A77" i="39"/>
  <c r="M76" i="39"/>
  <c r="L76" i="39"/>
  <c r="I76" i="39"/>
  <c r="K76" i="39" s="1"/>
  <c r="F76" i="39"/>
  <c r="E76" i="39"/>
  <c r="D76" i="39"/>
  <c r="B76" i="39"/>
  <c r="C76" i="39" s="1"/>
  <c r="A76" i="39"/>
  <c r="M75" i="39"/>
  <c r="L75" i="39"/>
  <c r="I75" i="39"/>
  <c r="K75" i="39" s="1"/>
  <c r="F75" i="39"/>
  <c r="E75" i="39"/>
  <c r="B75" i="39"/>
  <c r="D75" i="39" s="1"/>
  <c r="A75" i="39"/>
  <c r="M74" i="39"/>
  <c r="L74" i="39"/>
  <c r="K74" i="39"/>
  <c r="J74" i="39"/>
  <c r="I74" i="39"/>
  <c r="F74" i="39"/>
  <c r="E74" i="39"/>
  <c r="B74" i="39"/>
  <c r="D74" i="39" s="1"/>
  <c r="A74" i="39"/>
  <c r="M73" i="39"/>
  <c r="L73" i="39"/>
  <c r="I73" i="39"/>
  <c r="K73" i="39" s="1"/>
  <c r="F73" i="39"/>
  <c r="E73" i="39"/>
  <c r="B73" i="39"/>
  <c r="A73" i="39"/>
  <c r="M72" i="39"/>
  <c r="L72" i="39"/>
  <c r="I72" i="39"/>
  <c r="K72" i="39" s="1"/>
  <c r="F72" i="39"/>
  <c r="E72" i="39"/>
  <c r="B72" i="39"/>
  <c r="D72" i="39" s="1"/>
  <c r="A72" i="39"/>
  <c r="M71" i="39"/>
  <c r="L71" i="39"/>
  <c r="K71" i="39"/>
  <c r="AB71" i="39" s="1"/>
  <c r="I71" i="39"/>
  <c r="J71" i="39" s="1"/>
  <c r="F71" i="39"/>
  <c r="E71" i="39"/>
  <c r="B71" i="39"/>
  <c r="D71" i="39" s="1"/>
  <c r="A71" i="39"/>
  <c r="M70" i="39"/>
  <c r="L70" i="39"/>
  <c r="I70" i="39"/>
  <c r="K70" i="39" s="1"/>
  <c r="F70" i="39"/>
  <c r="E70" i="39"/>
  <c r="B70" i="39"/>
  <c r="A70" i="39"/>
  <c r="M69" i="39"/>
  <c r="L69" i="39"/>
  <c r="K69" i="39"/>
  <c r="J69" i="39"/>
  <c r="I69" i="39"/>
  <c r="F69" i="39"/>
  <c r="E69" i="39"/>
  <c r="D69" i="39"/>
  <c r="C69" i="39"/>
  <c r="B69" i="39"/>
  <c r="A69" i="39"/>
  <c r="M68" i="39"/>
  <c r="L68" i="39"/>
  <c r="I68" i="39"/>
  <c r="F68" i="39"/>
  <c r="E68" i="39"/>
  <c r="B68" i="39"/>
  <c r="D68" i="39" s="1"/>
  <c r="A68" i="39"/>
  <c r="M67" i="39"/>
  <c r="L67" i="39"/>
  <c r="K67" i="39"/>
  <c r="I67" i="39"/>
  <c r="J67" i="39" s="1"/>
  <c r="F67" i="39"/>
  <c r="E67" i="39"/>
  <c r="B67" i="39"/>
  <c r="D67" i="39" s="1"/>
  <c r="A67" i="39"/>
  <c r="M66" i="39"/>
  <c r="L66" i="39"/>
  <c r="I66" i="39"/>
  <c r="K66" i="39" s="1"/>
  <c r="F66" i="39"/>
  <c r="E66" i="39"/>
  <c r="D66" i="39"/>
  <c r="B66" i="39"/>
  <c r="C66" i="39" s="1"/>
  <c r="A66" i="39"/>
  <c r="M65" i="39"/>
  <c r="L65" i="39"/>
  <c r="I65" i="39"/>
  <c r="F65" i="39"/>
  <c r="E65" i="39"/>
  <c r="B65" i="39"/>
  <c r="D65" i="39" s="1"/>
  <c r="A65" i="39"/>
  <c r="M64" i="39"/>
  <c r="L64" i="39"/>
  <c r="K64" i="39"/>
  <c r="AE64" i="39" s="1"/>
  <c r="J64" i="39"/>
  <c r="I64" i="39"/>
  <c r="F64" i="39"/>
  <c r="E64" i="39"/>
  <c r="B64" i="39"/>
  <c r="D64" i="39" s="1"/>
  <c r="A64" i="39"/>
  <c r="M63" i="39"/>
  <c r="L63" i="39"/>
  <c r="K63" i="39"/>
  <c r="AE63" i="39" s="1"/>
  <c r="J63" i="39"/>
  <c r="I63" i="39"/>
  <c r="F63" i="39"/>
  <c r="E63" i="39"/>
  <c r="B63" i="39"/>
  <c r="A63" i="39"/>
  <c r="M62" i="39"/>
  <c r="L62" i="39"/>
  <c r="I62" i="39"/>
  <c r="K62" i="39" s="1"/>
  <c r="F62" i="39"/>
  <c r="E62" i="39"/>
  <c r="D62" i="39"/>
  <c r="C62" i="39"/>
  <c r="B62" i="39"/>
  <c r="A62" i="39"/>
  <c r="M61" i="39"/>
  <c r="L61" i="39"/>
  <c r="K61" i="39"/>
  <c r="I61" i="39"/>
  <c r="J61" i="39" s="1"/>
  <c r="F61" i="39"/>
  <c r="E61" i="39"/>
  <c r="B61" i="39"/>
  <c r="A61" i="39"/>
  <c r="M60" i="39"/>
  <c r="L60" i="39"/>
  <c r="J60" i="39"/>
  <c r="I60" i="39"/>
  <c r="K60" i="39" s="1"/>
  <c r="AF60" i="39" s="1"/>
  <c r="F60" i="39"/>
  <c r="E60" i="39"/>
  <c r="B60" i="39"/>
  <c r="D60" i="39" s="1"/>
  <c r="A60" i="39"/>
  <c r="M59" i="39"/>
  <c r="L59" i="39"/>
  <c r="K59" i="39"/>
  <c r="J59" i="39"/>
  <c r="I59" i="39"/>
  <c r="F59" i="39"/>
  <c r="E59" i="39"/>
  <c r="D59" i="39"/>
  <c r="C59" i="39"/>
  <c r="B59" i="39"/>
  <c r="A59" i="39"/>
  <c r="M58" i="39"/>
  <c r="L58" i="39"/>
  <c r="I58" i="39"/>
  <c r="F58" i="39"/>
  <c r="E58" i="39"/>
  <c r="D58" i="39"/>
  <c r="C58" i="39"/>
  <c r="B58" i="39"/>
  <c r="A58" i="39"/>
  <c r="M57" i="39"/>
  <c r="L57" i="39"/>
  <c r="I57" i="39"/>
  <c r="K57" i="39" s="1"/>
  <c r="F57" i="39"/>
  <c r="E57" i="39"/>
  <c r="B57" i="39"/>
  <c r="D57" i="39" s="1"/>
  <c r="A57" i="39"/>
  <c r="M56" i="39"/>
  <c r="L56" i="39"/>
  <c r="I56" i="39"/>
  <c r="K56" i="39" s="1"/>
  <c r="AE56" i="39" s="1"/>
  <c r="F56" i="39"/>
  <c r="E56" i="39"/>
  <c r="D56" i="39"/>
  <c r="B56" i="39"/>
  <c r="C56" i="39" s="1"/>
  <c r="A56" i="39"/>
  <c r="M55" i="39"/>
  <c r="L55" i="39"/>
  <c r="J55" i="39"/>
  <c r="I55" i="39"/>
  <c r="K55" i="39" s="1"/>
  <c r="AD55" i="39" s="1"/>
  <c r="F55" i="39"/>
  <c r="E55" i="39"/>
  <c r="C55" i="39"/>
  <c r="B55" i="39"/>
  <c r="D55" i="39" s="1"/>
  <c r="A55" i="39"/>
  <c r="M54" i="39"/>
  <c r="L54" i="39"/>
  <c r="K54" i="39"/>
  <c r="AF54" i="39" s="1"/>
  <c r="J54" i="39"/>
  <c r="I54" i="39"/>
  <c r="F54" i="39"/>
  <c r="E54" i="39"/>
  <c r="D54" i="39"/>
  <c r="C54" i="39"/>
  <c r="B54" i="39"/>
  <c r="A54" i="39"/>
  <c r="M53" i="39"/>
  <c r="L53" i="39"/>
  <c r="I53" i="39"/>
  <c r="K53" i="39" s="1"/>
  <c r="F53" i="39"/>
  <c r="E53" i="39"/>
  <c r="B53" i="39"/>
  <c r="A53" i="39"/>
  <c r="M52" i="39"/>
  <c r="L52" i="39"/>
  <c r="I52" i="39"/>
  <c r="K52" i="39" s="1"/>
  <c r="AB52" i="39" s="1"/>
  <c r="F52" i="39"/>
  <c r="E52" i="39"/>
  <c r="B52" i="39"/>
  <c r="D52" i="39" s="1"/>
  <c r="A52" i="39"/>
  <c r="M51" i="39"/>
  <c r="L51" i="39"/>
  <c r="K51" i="39"/>
  <c r="AD51" i="39" s="1"/>
  <c r="I51" i="39"/>
  <c r="J51" i="39" s="1"/>
  <c r="F51" i="39"/>
  <c r="E51" i="39"/>
  <c r="B51" i="39"/>
  <c r="D51" i="39" s="1"/>
  <c r="A51" i="39"/>
  <c r="M50" i="39"/>
  <c r="L50" i="39"/>
  <c r="K50" i="39"/>
  <c r="J50" i="39"/>
  <c r="I50" i="39"/>
  <c r="F50" i="39"/>
  <c r="E50" i="39"/>
  <c r="B50" i="39"/>
  <c r="D50" i="39" s="1"/>
  <c r="A50" i="39"/>
  <c r="M49" i="39"/>
  <c r="L49" i="39"/>
  <c r="I49" i="39"/>
  <c r="K49" i="39" s="1"/>
  <c r="F49" i="39"/>
  <c r="E49" i="39"/>
  <c r="D49" i="39"/>
  <c r="C49" i="39"/>
  <c r="B49" i="39"/>
  <c r="A49" i="39"/>
  <c r="M48" i="39"/>
  <c r="L48" i="39"/>
  <c r="I48" i="39"/>
  <c r="F48" i="39"/>
  <c r="E48" i="39"/>
  <c r="B48" i="39"/>
  <c r="D48" i="39" s="1"/>
  <c r="A48" i="39"/>
  <c r="M47" i="39"/>
  <c r="L47" i="39"/>
  <c r="K47" i="39"/>
  <c r="AB47" i="39" s="1"/>
  <c r="J47" i="39"/>
  <c r="I47" i="39"/>
  <c r="F47" i="39"/>
  <c r="E47" i="39"/>
  <c r="B47" i="39"/>
  <c r="D47" i="39" s="1"/>
  <c r="A47" i="39"/>
  <c r="M46" i="39"/>
  <c r="L46" i="39"/>
  <c r="I46" i="39"/>
  <c r="K46" i="39" s="1"/>
  <c r="F46" i="39"/>
  <c r="E46" i="39"/>
  <c r="D46" i="39"/>
  <c r="B46" i="39"/>
  <c r="C46" i="39" s="1"/>
  <c r="A46" i="39"/>
  <c r="M45" i="39"/>
  <c r="L45" i="39"/>
  <c r="I45" i="39"/>
  <c r="K45" i="39" s="1"/>
  <c r="AF45" i="39" s="1"/>
  <c r="F45" i="39"/>
  <c r="E45" i="39"/>
  <c r="B45" i="39"/>
  <c r="D45" i="39" s="1"/>
  <c r="A45" i="39"/>
  <c r="M44" i="39"/>
  <c r="L44" i="39"/>
  <c r="K44" i="39"/>
  <c r="AE44" i="39" s="1"/>
  <c r="J44" i="39"/>
  <c r="I44" i="39"/>
  <c r="F44" i="39"/>
  <c r="E44" i="39"/>
  <c r="B44" i="39"/>
  <c r="D44" i="39" s="1"/>
  <c r="A44" i="39"/>
  <c r="M43" i="39"/>
  <c r="L43" i="39"/>
  <c r="K43" i="39"/>
  <c r="AB43" i="39" s="1"/>
  <c r="J43" i="39"/>
  <c r="I43" i="39"/>
  <c r="F43" i="39"/>
  <c r="E43" i="39"/>
  <c r="B43" i="39"/>
  <c r="A43" i="39"/>
  <c r="U42" i="39"/>
  <c r="M42" i="39"/>
  <c r="L42" i="39"/>
  <c r="I42" i="39"/>
  <c r="K42" i="39" s="1"/>
  <c r="F42" i="39"/>
  <c r="E42" i="39"/>
  <c r="D42" i="39"/>
  <c r="C42" i="39"/>
  <c r="B42" i="39"/>
  <c r="A42" i="39"/>
  <c r="AF41" i="39"/>
  <c r="AE41" i="39"/>
  <c r="AD41" i="39"/>
  <c r="AB41" i="39"/>
  <c r="AF118" i="36"/>
  <c r="AE118" i="36"/>
  <c r="AD118" i="36"/>
  <c r="AF117" i="36"/>
  <c r="AE117" i="36"/>
  <c r="AD117" i="36"/>
  <c r="AF116" i="36"/>
  <c r="AF115" i="36"/>
  <c r="AE115" i="36"/>
  <c r="AD115" i="36"/>
  <c r="AF113" i="36"/>
  <c r="AE113" i="36"/>
  <c r="AD113" i="36"/>
  <c r="AF112" i="36"/>
  <c r="AE112" i="36"/>
  <c r="AD112" i="36"/>
  <c r="AF111" i="36"/>
  <c r="AF110" i="36"/>
  <c r="AE110" i="36"/>
  <c r="AD110" i="36"/>
  <c r="AF108" i="36"/>
  <c r="AE108" i="36"/>
  <c r="AD108" i="36"/>
  <c r="AF107" i="36"/>
  <c r="AE107" i="36"/>
  <c r="AD107" i="36"/>
  <c r="AF106" i="36"/>
  <c r="AF105" i="36"/>
  <c r="AE105" i="36"/>
  <c r="AF103" i="36"/>
  <c r="AE103" i="36"/>
  <c r="AD103" i="36"/>
  <c r="AF102" i="36"/>
  <c r="AE102" i="36"/>
  <c r="AD102" i="36"/>
  <c r="AF101" i="36"/>
  <c r="AF100" i="36"/>
  <c r="AF98" i="36"/>
  <c r="AE98" i="36"/>
  <c r="AD98" i="36"/>
  <c r="AF97" i="36"/>
  <c r="AE97" i="36"/>
  <c r="AD97" i="36"/>
  <c r="AF96" i="36"/>
  <c r="AB96" i="36"/>
  <c r="AF95" i="36"/>
  <c r="AD94" i="36"/>
  <c r="AF93" i="36"/>
  <c r="AE93" i="36"/>
  <c r="AD93" i="36"/>
  <c r="AF92" i="36"/>
  <c r="AE92" i="36"/>
  <c r="AD92" i="36"/>
  <c r="AF91" i="36"/>
  <c r="AF90" i="36"/>
  <c r="AD89" i="36"/>
  <c r="AF88" i="36"/>
  <c r="AE88" i="36"/>
  <c r="AD88" i="36"/>
  <c r="AF87" i="36"/>
  <c r="AE87" i="36"/>
  <c r="AD87" i="36"/>
  <c r="AF86" i="36"/>
  <c r="AF85" i="36"/>
  <c r="M84" i="36"/>
  <c r="L84" i="36"/>
  <c r="I84" i="36"/>
  <c r="K84" i="36" s="1"/>
  <c r="AD84" i="36" s="1"/>
  <c r="F84" i="36"/>
  <c r="E84" i="36"/>
  <c r="B84" i="36"/>
  <c r="A84" i="36"/>
  <c r="M83" i="36"/>
  <c r="L83" i="36"/>
  <c r="J83" i="36"/>
  <c r="I83" i="36"/>
  <c r="K83" i="36" s="1"/>
  <c r="F83" i="36"/>
  <c r="E83" i="36"/>
  <c r="B83" i="36"/>
  <c r="A83" i="36"/>
  <c r="M82" i="36"/>
  <c r="L82" i="36"/>
  <c r="I82" i="36"/>
  <c r="F82" i="36"/>
  <c r="E82" i="36"/>
  <c r="B82" i="36"/>
  <c r="A82" i="36"/>
  <c r="M81" i="36"/>
  <c r="L81" i="36"/>
  <c r="I81" i="36"/>
  <c r="J81" i="36" s="1"/>
  <c r="F81" i="36"/>
  <c r="E81" i="36"/>
  <c r="D81" i="36"/>
  <c r="B81" i="36"/>
  <c r="C81" i="36" s="1"/>
  <c r="A81" i="36"/>
  <c r="M80" i="36"/>
  <c r="L80" i="36"/>
  <c r="I80" i="36"/>
  <c r="F80" i="36"/>
  <c r="E80" i="36"/>
  <c r="B80" i="36"/>
  <c r="A80" i="36"/>
  <c r="M79" i="36"/>
  <c r="L79" i="36"/>
  <c r="I79" i="36"/>
  <c r="F79" i="36"/>
  <c r="E79" i="36"/>
  <c r="C79" i="36"/>
  <c r="B79" i="36"/>
  <c r="A79" i="36"/>
  <c r="M78" i="36"/>
  <c r="L78" i="36"/>
  <c r="I78" i="36"/>
  <c r="F78" i="36"/>
  <c r="E78" i="36"/>
  <c r="B78" i="36"/>
  <c r="A78" i="36"/>
  <c r="M77" i="36"/>
  <c r="L77" i="36"/>
  <c r="I77" i="36"/>
  <c r="J77" i="36" s="1"/>
  <c r="F77" i="36"/>
  <c r="E77" i="36"/>
  <c r="B77" i="36"/>
  <c r="A77" i="36"/>
  <c r="M76" i="36"/>
  <c r="L76" i="36"/>
  <c r="I76" i="36"/>
  <c r="F76" i="36"/>
  <c r="E76" i="36"/>
  <c r="B76" i="36"/>
  <c r="C76" i="36" s="1"/>
  <c r="A76" i="36"/>
  <c r="M75" i="36"/>
  <c r="L75" i="36"/>
  <c r="I75" i="36"/>
  <c r="F75" i="36"/>
  <c r="E75" i="36"/>
  <c r="B75" i="36"/>
  <c r="D75" i="36" s="1"/>
  <c r="A75" i="36"/>
  <c r="M74" i="36"/>
  <c r="L74" i="36"/>
  <c r="K74" i="36"/>
  <c r="J74" i="36"/>
  <c r="I74" i="36"/>
  <c r="F74" i="36"/>
  <c r="E74" i="36"/>
  <c r="B74" i="36"/>
  <c r="D74" i="36" s="1"/>
  <c r="A74" i="36"/>
  <c r="M73" i="36"/>
  <c r="L73" i="36"/>
  <c r="I73" i="36"/>
  <c r="F73" i="36"/>
  <c r="E73" i="36"/>
  <c r="B73" i="36"/>
  <c r="A73" i="36"/>
  <c r="M72" i="36"/>
  <c r="L72" i="36"/>
  <c r="I72" i="36"/>
  <c r="K72" i="36" s="1"/>
  <c r="AF72" i="36" s="1"/>
  <c r="F72" i="36"/>
  <c r="E72" i="36"/>
  <c r="B72" i="36"/>
  <c r="A72" i="36"/>
  <c r="M71" i="36"/>
  <c r="L71" i="36"/>
  <c r="I71" i="36"/>
  <c r="J71" i="36" s="1"/>
  <c r="F71" i="36"/>
  <c r="E71" i="36"/>
  <c r="D71" i="36"/>
  <c r="B71" i="36"/>
  <c r="C71" i="36" s="1"/>
  <c r="A71" i="36"/>
  <c r="M70" i="36"/>
  <c r="L70" i="36"/>
  <c r="I70" i="36"/>
  <c r="F70" i="36"/>
  <c r="E70" i="36"/>
  <c r="B70" i="36"/>
  <c r="A70" i="36"/>
  <c r="M69" i="36"/>
  <c r="L69" i="36"/>
  <c r="I69" i="36"/>
  <c r="F69" i="36"/>
  <c r="E69" i="36"/>
  <c r="C69" i="36"/>
  <c r="B69" i="36"/>
  <c r="A69" i="36"/>
  <c r="M68" i="36"/>
  <c r="L68" i="36"/>
  <c r="I68" i="36"/>
  <c r="F68" i="36"/>
  <c r="E68" i="36"/>
  <c r="B68" i="36"/>
  <c r="A68" i="36"/>
  <c r="M67" i="36"/>
  <c r="L67" i="36"/>
  <c r="I67" i="36"/>
  <c r="J67" i="36" s="1"/>
  <c r="F67" i="36"/>
  <c r="E67" i="36"/>
  <c r="B67" i="36"/>
  <c r="A67" i="36"/>
  <c r="M66" i="36"/>
  <c r="L66" i="36"/>
  <c r="I66" i="36"/>
  <c r="K66" i="36" s="1"/>
  <c r="F66" i="36"/>
  <c r="E66" i="36"/>
  <c r="B66" i="36"/>
  <c r="C66" i="36" s="1"/>
  <c r="A66" i="36"/>
  <c r="M65" i="36"/>
  <c r="L65" i="36"/>
  <c r="I65" i="36"/>
  <c r="F65" i="36"/>
  <c r="E65" i="36"/>
  <c r="B65" i="36"/>
  <c r="A65" i="36"/>
  <c r="M64" i="36"/>
  <c r="L64" i="36"/>
  <c r="J64" i="36"/>
  <c r="I64" i="36"/>
  <c r="F64" i="36"/>
  <c r="E64" i="36"/>
  <c r="B64" i="36"/>
  <c r="A64" i="36"/>
  <c r="M63" i="36"/>
  <c r="L63" i="36"/>
  <c r="I63" i="36"/>
  <c r="F63" i="36"/>
  <c r="E63" i="36"/>
  <c r="B63" i="36"/>
  <c r="A63" i="36"/>
  <c r="M62" i="36"/>
  <c r="L62" i="36"/>
  <c r="I62" i="36"/>
  <c r="F62" i="36"/>
  <c r="E62" i="36"/>
  <c r="B62" i="36"/>
  <c r="A62" i="36"/>
  <c r="M61" i="36"/>
  <c r="L61" i="36"/>
  <c r="I61" i="36"/>
  <c r="J61" i="36" s="1"/>
  <c r="F61" i="36"/>
  <c r="E61" i="36"/>
  <c r="B61" i="36"/>
  <c r="A61" i="36"/>
  <c r="M60" i="36"/>
  <c r="L60" i="36"/>
  <c r="I60" i="36"/>
  <c r="F60" i="36"/>
  <c r="E60" i="36"/>
  <c r="B60" i="36"/>
  <c r="A60" i="36"/>
  <c r="M59" i="36"/>
  <c r="L59" i="36"/>
  <c r="I59" i="36"/>
  <c r="F59" i="36"/>
  <c r="E59" i="36"/>
  <c r="C59" i="36"/>
  <c r="B59" i="36"/>
  <c r="A59" i="36"/>
  <c r="M58" i="36"/>
  <c r="L58" i="36"/>
  <c r="I58" i="36"/>
  <c r="F58" i="36"/>
  <c r="E58" i="36"/>
  <c r="B58" i="36"/>
  <c r="A58" i="36"/>
  <c r="M57" i="36"/>
  <c r="L57" i="36"/>
  <c r="I57" i="36"/>
  <c r="J57" i="36" s="1"/>
  <c r="F57" i="36"/>
  <c r="E57" i="36"/>
  <c r="B57" i="36"/>
  <c r="A57" i="36"/>
  <c r="M56" i="36"/>
  <c r="L56" i="36"/>
  <c r="K56" i="36"/>
  <c r="J56" i="36"/>
  <c r="I56" i="36"/>
  <c r="F56" i="36"/>
  <c r="E56" i="36"/>
  <c r="B56" i="36"/>
  <c r="C56" i="36" s="1"/>
  <c r="A56" i="36"/>
  <c r="M55" i="36"/>
  <c r="L55" i="36"/>
  <c r="I55" i="36"/>
  <c r="F55" i="36"/>
  <c r="E55" i="36"/>
  <c r="B55" i="36"/>
  <c r="A55" i="36"/>
  <c r="M54" i="36"/>
  <c r="L54" i="36"/>
  <c r="I54" i="36"/>
  <c r="J54" i="36" s="1"/>
  <c r="F54" i="36"/>
  <c r="E54" i="36"/>
  <c r="B54" i="36"/>
  <c r="A54" i="36"/>
  <c r="M53" i="36"/>
  <c r="L53" i="36"/>
  <c r="I53" i="36"/>
  <c r="K53" i="36" s="1"/>
  <c r="F53" i="36"/>
  <c r="E53" i="36"/>
  <c r="B53" i="36"/>
  <c r="A53" i="36"/>
  <c r="M52" i="36"/>
  <c r="L52" i="36"/>
  <c r="I52" i="36"/>
  <c r="K52" i="36" s="1"/>
  <c r="F52" i="36"/>
  <c r="E52" i="36"/>
  <c r="D52" i="36"/>
  <c r="B52" i="36"/>
  <c r="C52" i="36" s="1"/>
  <c r="A52" i="36"/>
  <c r="M51" i="36"/>
  <c r="L51" i="36"/>
  <c r="I51" i="36"/>
  <c r="J51" i="36" s="1"/>
  <c r="F51" i="36"/>
  <c r="E51" i="36"/>
  <c r="B51" i="36"/>
  <c r="D51" i="36" s="1"/>
  <c r="A51" i="36"/>
  <c r="M50" i="36"/>
  <c r="L50" i="36"/>
  <c r="I50" i="36"/>
  <c r="F50" i="36"/>
  <c r="E50" i="36"/>
  <c r="B50" i="36"/>
  <c r="A50" i="36"/>
  <c r="M49" i="36"/>
  <c r="L49" i="36"/>
  <c r="I49" i="36"/>
  <c r="F49" i="36"/>
  <c r="E49" i="36"/>
  <c r="C49" i="36"/>
  <c r="B49" i="36"/>
  <c r="A49" i="36"/>
  <c r="M48" i="36"/>
  <c r="L48" i="36"/>
  <c r="I48" i="36"/>
  <c r="F48" i="36"/>
  <c r="E48" i="36"/>
  <c r="B48" i="36"/>
  <c r="D48" i="36" s="1"/>
  <c r="A48" i="36"/>
  <c r="M47" i="36"/>
  <c r="L47" i="36"/>
  <c r="I47" i="36"/>
  <c r="K47" i="36" s="1"/>
  <c r="F47" i="36"/>
  <c r="E47" i="36"/>
  <c r="B47" i="36"/>
  <c r="A47" i="36"/>
  <c r="M46" i="36"/>
  <c r="L46" i="36"/>
  <c r="I46" i="36"/>
  <c r="K46" i="36" s="1"/>
  <c r="F46" i="36"/>
  <c r="E46" i="36"/>
  <c r="D46" i="36"/>
  <c r="B46" i="36"/>
  <c r="C46" i="36" s="1"/>
  <c r="A46" i="36"/>
  <c r="M45" i="36"/>
  <c r="L45" i="36"/>
  <c r="I45" i="36"/>
  <c r="F45" i="36"/>
  <c r="E45" i="36"/>
  <c r="B45" i="36"/>
  <c r="C45" i="36" s="1"/>
  <c r="A45" i="36"/>
  <c r="M44" i="36"/>
  <c r="L44" i="36"/>
  <c r="I44" i="36"/>
  <c r="K44" i="36" s="1"/>
  <c r="AF44" i="36" s="1"/>
  <c r="F44" i="36"/>
  <c r="E44" i="36"/>
  <c r="B44" i="36"/>
  <c r="A44" i="36"/>
  <c r="M43" i="36"/>
  <c r="L43" i="36"/>
  <c r="I43" i="36"/>
  <c r="F43" i="36"/>
  <c r="E43" i="36"/>
  <c r="B43" i="36"/>
  <c r="D43" i="36" s="1"/>
  <c r="A43" i="36"/>
  <c r="U42" i="36"/>
  <c r="M42" i="36"/>
  <c r="L42" i="36"/>
  <c r="I42" i="36"/>
  <c r="F42" i="36"/>
  <c r="E42" i="36"/>
  <c r="D42" i="36"/>
  <c r="C42" i="36"/>
  <c r="B42" i="36"/>
  <c r="A42" i="36"/>
  <c r="AF41" i="36"/>
  <c r="AF119" i="36" s="1"/>
  <c r="AE41" i="36"/>
  <c r="AD41" i="36"/>
  <c r="AB41" i="36"/>
  <c r="AF118" i="25"/>
  <c r="AD118" i="25"/>
  <c r="AE117" i="25"/>
  <c r="AD117" i="25"/>
  <c r="AB117" i="25"/>
  <c r="AF116" i="25"/>
  <c r="AF115" i="25"/>
  <c r="AE115" i="25"/>
  <c r="AD115" i="25"/>
  <c r="AB115" i="25"/>
  <c r="AB114" i="25"/>
  <c r="AF113" i="25"/>
  <c r="AE113" i="25"/>
  <c r="AF112" i="25"/>
  <c r="AE112" i="25"/>
  <c r="AD112" i="25"/>
  <c r="AB112" i="25"/>
  <c r="AF111" i="25"/>
  <c r="AE111" i="25"/>
  <c r="AF110" i="25"/>
  <c r="AE110" i="25"/>
  <c r="AD110" i="25"/>
  <c r="AB110" i="25"/>
  <c r="AB109" i="25"/>
  <c r="AF108" i="25"/>
  <c r="AE107" i="25"/>
  <c r="AD107" i="25"/>
  <c r="AF106" i="25"/>
  <c r="AF105" i="25"/>
  <c r="AB104" i="25"/>
  <c r="AF103" i="25"/>
  <c r="AE103" i="25"/>
  <c r="AF102" i="25"/>
  <c r="AE102" i="25"/>
  <c r="AF101" i="25"/>
  <c r="AE101" i="25"/>
  <c r="AF100" i="25"/>
  <c r="AE100" i="25"/>
  <c r="AF98" i="25"/>
  <c r="AD98" i="25"/>
  <c r="AF96" i="25"/>
  <c r="AF95" i="25"/>
  <c r="AE95" i="25"/>
  <c r="AD95" i="25"/>
  <c r="AB95" i="25"/>
  <c r="AF93" i="25"/>
  <c r="AE93" i="25"/>
  <c r="AD93" i="25"/>
  <c r="AF92" i="25"/>
  <c r="AE92" i="25"/>
  <c r="AF91" i="25"/>
  <c r="AE91" i="25"/>
  <c r="AF90" i="25"/>
  <c r="AE90" i="25"/>
  <c r="AD90" i="25"/>
  <c r="AB90" i="25"/>
  <c r="AF88" i="25"/>
  <c r="AD88" i="25"/>
  <c r="AE87" i="25"/>
  <c r="AD87" i="25"/>
  <c r="AF86" i="25"/>
  <c r="AF85" i="25"/>
  <c r="AE85" i="25"/>
  <c r="AD85" i="25"/>
  <c r="AB85" i="25"/>
  <c r="AD81" i="25"/>
  <c r="AD79" i="25"/>
  <c r="AF78" i="25"/>
  <c r="M75" i="25"/>
  <c r="L75" i="25"/>
  <c r="I75" i="25"/>
  <c r="K75" i="25" s="1"/>
  <c r="AB75" i="25" s="1"/>
  <c r="M74" i="25"/>
  <c r="L74" i="25"/>
  <c r="I74" i="25"/>
  <c r="M73" i="25"/>
  <c r="L73" i="25"/>
  <c r="I73" i="25"/>
  <c r="J73" i="25" s="1"/>
  <c r="M72" i="25"/>
  <c r="L72" i="25"/>
  <c r="I72" i="25"/>
  <c r="F72" i="25"/>
  <c r="E72" i="25"/>
  <c r="B72" i="25"/>
  <c r="C72" i="25" s="1"/>
  <c r="A72" i="25"/>
  <c r="M71" i="25"/>
  <c r="L71" i="25"/>
  <c r="K71" i="25"/>
  <c r="J71" i="25"/>
  <c r="I71" i="25"/>
  <c r="F71" i="25"/>
  <c r="E71" i="25"/>
  <c r="B71" i="25"/>
  <c r="A71" i="25"/>
  <c r="M70" i="25"/>
  <c r="L70" i="25"/>
  <c r="I70" i="25"/>
  <c r="J70" i="25" s="1"/>
  <c r="F70" i="25"/>
  <c r="E70" i="25"/>
  <c r="B70" i="25"/>
  <c r="A70" i="25"/>
  <c r="M69" i="25"/>
  <c r="L69" i="25"/>
  <c r="I69" i="25"/>
  <c r="F69" i="25"/>
  <c r="E69" i="25"/>
  <c r="B69" i="25"/>
  <c r="D69" i="25" s="1"/>
  <c r="A69" i="25"/>
  <c r="M68" i="25"/>
  <c r="L68" i="25"/>
  <c r="J68" i="25"/>
  <c r="I68" i="25"/>
  <c r="F68" i="25"/>
  <c r="E68" i="25"/>
  <c r="B68" i="25"/>
  <c r="C68" i="25" s="1"/>
  <c r="A68" i="25"/>
  <c r="M67" i="25"/>
  <c r="L67" i="25"/>
  <c r="I67" i="25"/>
  <c r="J67" i="25" s="1"/>
  <c r="F67" i="25"/>
  <c r="E67" i="25"/>
  <c r="B67" i="25"/>
  <c r="A67" i="25"/>
  <c r="M66" i="25"/>
  <c r="L66" i="25"/>
  <c r="I66" i="25"/>
  <c r="J66" i="25" s="1"/>
  <c r="F66" i="25"/>
  <c r="E66" i="25"/>
  <c r="C66" i="25"/>
  <c r="B66" i="25"/>
  <c r="A66" i="25"/>
  <c r="M65" i="25"/>
  <c r="L65" i="25"/>
  <c r="I65" i="25"/>
  <c r="F65" i="25"/>
  <c r="E65" i="25"/>
  <c r="D65" i="25"/>
  <c r="C65" i="25"/>
  <c r="B65" i="25"/>
  <c r="A65" i="25"/>
  <c r="M64" i="25"/>
  <c r="L64" i="25"/>
  <c r="I64" i="25"/>
  <c r="J64" i="25" s="1"/>
  <c r="F64" i="25"/>
  <c r="E64" i="25"/>
  <c r="C64" i="25"/>
  <c r="B64" i="25"/>
  <c r="D64" i="25" s="1"/>
  <c r="A64" i="25"/>
  <c r="M63" i="25"/>
  <c r="L63" i="25"/>
  <c r="I63" i="25"/>
  <c r="K63" i="25" s="1"/>
  <c r="F63" i="25"/>
  <c r="E63" i="25"/>
  <c r="B63" i="25"/>
  <c r="C63" i="25" s="1"/>
  <c r="A63" i="25"/>
  <c r="M62" i="25"/>
  <c r="L62" i="25"/>
  <c r="I62" i="25"/>
  <c r="F62" i="25"/>
  <c r="E62" i="25"/>
  <c r="B62" i="25"/>
  <c r="A62" i="25"/>
  <c r="M61" i="25"/>
  <c r="L61" i="25"/>
  <c r="I61" i="25"/>
  <c r="J61" i="25" s="1"/>
  <c r="F61" i="25"/>
  <c r="E61" i="25"/>
  <c r="D61" i="25"/>
  <c r="C61" i="25"/>
  <c r="B61" i="25"/>
  <c r="A61" i="25"/>
  <c r="M60" i="25"/>
  <c r="L60" i="25"/>
  <c r="I60" i="25"/>
  <c r="J60" i="25" s="1"/>
  <c r="F60" i="25"/>
  <c r="E60" i="25"/>
  <c r="D60" i="25"/>
  <c r="B60" i="25"/>
  <c r="C60" i="25" s="1"/>
  <c r="A60" i="25"/>
  <c r="M59" i="25"/>
  <c r="L59" i="25"/>
  <c r="I59" i="25"/>
  <c r="F59" i="25"/>
  <c r="E59" i="25"/>
  <c r="C59" i="25"/>
  <c r="B59" i="25"/>
  <c r="A59" i="25"/>
  <c r="M58" i="25"/>
  <c r="L58" i="25"/>
  <c r="I58" i="25"/>
  <c r="J58" i="25" s="1"/>
  <c r="F58" i="25"/>
  <c r="E58" i="25"/>
  <c r="B58" i="25"/>
  <c r="A58" i="25"/>
  <c r="M57" i="25"/>
  <c r="L57" i="25"/>
  <c r="I57" i="25"/>
  <c r="F57" i="25"/>
  <c r="E57" i="25"/>
  <c r="B57" i="25"/>
  <c r="A57" i="25"/>
  <c r="M56" i="25"/>
  <c r="L56" i="25"/>
  <c r="I56" i="25"/>
  <c r="K56" i="25" s="1"/>
  <c r="F56" i="25"/>
  <c r="E56" i="25"/>
  <c r="C56" i="25"/>
  <c r="B56" i="25"/>
  <c r="A56" i="25"/>
  <c r="M55" i="25"/>
  <c r="L55" i="25"/>
  <c r="I55" i="25"/>
  <c r="J55" i="25" s="1"/>
  <c r="F55" i="25"/>
  <c r="E55" i="25"/>
  <c r="B55" i="25"/>
  <c r="D55" i="25" s="1"/>
  <c r="A55" i="25"/>
  <c r="M54" i="25"/>
  <c r="L54" i="25"/>
  <c r="I54" i="25"/>
  <c r="F54" i="25"/>
  <c r="E54" i="25"/>
  <c r="C54" i="25"/>
  <c r="B54" i="25"/>
  <c r="A54" i="25"/>
  <c r="M53" i="25"/>
  <c r="L53" i="25"/>
  <c r="I53" i="25"/>
  <c r="F53" i="25"/>
  <c r="E53" i="25"/>
  <c r="C53" i="25"/>
  <c r="B53" i="25"/>
  <c r="A53" i="25"/>
  <c r="M52" i="25"/>
  <c r="L52" i="25"/>
  <c r="I52" i="25"/>
  <c r="F52" i="25"/>
  <c r="E52" i="25"/>
  <c r="B52" i="25"/>
  <c r="C52" i="25" s="1"/>
  <c r="A52" i="25"/>
  <c r="M51" i="25"/>
  <c r="L51" i="25"/>
  <c r="I51" i="25"/>
  <c r="K51" i="25" s="1"/>
  <c r="F51" i="25"/>
  <c r="E51" i="25"/>
  <c r="B51" i="25"/>
  <c r="A51" i="25"/>
  <c r="M50" i="25"/>
  <c r="L50" i="25"/>
  <c r="I50" i="25"/>
  <c r="F50" i="25"/>
  <c r="E50" i="25"/>
  <c r="B50" i="25"/>
  <c r="A50" i="25"/>
  <c r="M49" i="25"/>
  <c r="L49" i="25"/>
  <c r="I49" i="25"/>
  <c r="F49" i="25"/>
  <c r="E49" i="25"/>
  <c r="B49" i="25"/>
  <c r="C49" i="25" s="1"/>
  <c r="A49" i="25"/>
  <c r="M48" i="25"/>
  <c r="L48" i="25"/>
  <c r="J48" i="25"/>
  <c r="I48" i="25"/>
  <c r="K48" i="25" s="1"/>
  <c r="AB48" i="25" s="1"/>
  <c r="F48" i="25"/>
  <c r="E48" i="25"/>
  <c r="C48" i="25"/>
  <c r="B48" i="25"/>
  <c r="A48" i="25"/>
  <c r="M47" i="25"/>
  <c r="L47" i="25"/>
  <c r="I47" i="25"/>
  <c r="F47" i="25"/>
  <c r="E47" i="25"/>
  <c r="B47" i="25"/>
  <c r="A47" i="25"/>
  <c r="M46" i="25"/>
  <c r="L46" i="25"/>
  <c r="I46" i="25"/>
  <c r="J46" i="25" s="1"/>
  <c r="F46" i="25"/>
  <c r="E46" i="25"/>
  <c r="B46" i="25"/>
  <c r="A46" i="25"/>
  <c r="M45" i="25"/>
  <c r="L45" i="25"/>
  <c r="I45" i="25"/>
  <c r="F45" i="25"/>
  <c r="E45" i="25"/>
  <c r="C45" i="25"/>
  <c r="B45" i="25"/>
  <c r="A45" i="25"/>
  <c r="M44" i="25"/>
  <c r="L44" i="25"/>
  <c r="I44" i="25"/>
  <c r="K44" i="25" s="1"/>
  <c r="F44" i="25"/>
  <c r="E44" i="25"/>
  <c r="B44" i="25"/>
  <c r="A44" i="25"/>
  <c r="M43" i="25"/>
  <c r="L43" i="25"/>
  <c r="I43" i="25"/>
  <c r="F43" i="25"/>
  <c r="E43" i="25"/>
  <c r="B43" i="25"/>
  <c r="C43" i="25" s="1"/>
  <c r="A43" i="25"/>
  <c r="U42" i="25"/>
  <c r="M42" i="25"/>
  <c r="L42" i="25"/>
  <c r="I42" i="25"/>
  <c r="F42" i="25"/>
  <c r="B42" i="25"/>
  <c r="A42" i="25"/>
  <c r="AF41" i="25"/>
  <c r="AF119" i="25" s="1"/>
  <c r="AE41" i="25"/>
  <c r="AD41" i="25"/>
  <c r="AB41" i="25"/>
  <c r="I43" i="5"/>
  <c r="J43" i="5"/>
  <c r="L43" i="5"/>
  <c r="M43" i="5"/>
  <c r="I44" i="5"/>
  <c r="J44" i="5" s="1"/>
  <c r="L44" i="5"/>
  <c r="M44" i="5"/>
  <c r="I45" i="5"/>
  <c r="J45" i="5"/>
  <c r="L45" i="5"/>
  <c r="M45" i="5"/>
  <c r="I46" i="5"/>
  <c r="J46" i="5"/>
  <c r="L46" i="5"/>
  <c r="M46" i="5"/>
  <c r="I47" i="5"/>
  <c r="J47" i="5" s="1"/>
  <c r="L47" i="5"/>
  <c r="M47" i="5"/>
  <c r="I48" i="5"/>
  <c r="J48" i="5" s="1"/>
  <c r="L48" i="5"/>
  <c r="M48" i="5"/>
  <c r="I49" i="5"/>
  <c r="L49" i="5"/>
  <c r="M49" i="5"/>
  <c r="I50" i="5"/>
  <c r="J50" i="5" s="1"/>
  <c r="L50" i="5"/>
  <c r="M50" i="5"/>
  <c r="I51" i="5"/>
  <c r="K51" i="5" s="1"/>
  <c r="J51" i="5"/>
  <c r="L51" i="5"/>
  <c r="M51" i="5"/>
  <c r="I52" i="5"/>
  <c r="J52" i="5" s="1"/>
  <c r="L52" i="5"/>
  <c r="M52" i="5"/>
  <c r="I53" i="5"/>
  <c r="K53" i="5" s="1"/>
  <c r="L53" i="5"/>
  <c r="M53" i="5"/>
  <c r="I54" i="5"/>
  <c r="J54" i="5"/>
  <c r="L54" i="5"/>
  <c r="M54" i="5"/>
  <c r="I55" i="5"/>
  <c r="J55" i="5" s="1"/>
  <c r="L55" i="5"/>
  <c r="M55" i="5"/>
  <c r="I56" i="5"/>
  <c r="J56" i="5"/>
  <c r="L56" i="5"/>
  <c r="M56" i="5"/>
  <c r="I57" i="5"/>
  <c r="L57" i="5"/>
  <c r="M57" i="5"/>
  <c r="I58" i="5"/>
  <c r="J58" i="5" s="1"/>
  <c r="L58" i="5"/>
  <c r="M58" i="5"/>
  <c r="I59" i="5"/>
  <c r="J59" i="5"/>
  <c r="L59" i="5"/>
  <c r="M59" i="5"/>
  <c r="I60" i="5"/>
  <c r="J60" i="5"/>
  <c r="K60" i="5"/>
  <c r="L60" i="5"/>
  <c r="M60" i="5"/>
  <c r="I61" i="5"/>
  <c r="L61" i="5"/>
  <c r="M61" i="5"/>
  <c r="I62" i="5"/>
  <c r="J62" i="5"/>
  <c r="K62" i="5"/>
  <c r="L62" i="5"/>
  <c r="M62" i="5"/>
  <c r="I63" i="5"/>
  <c r="J63" i="5" s="1"/>
  <c r="L63" i="5"/>
  <c r="M63" i="5"/>
  <c r="I64" i="5"/>
  <c r="J64" i="5"/>
  <c r="L64" i="5"/>
  <c r="M64" i="5"/>
  <c r="I65" i="5"/>
  <c r="J65" i="5"/>
  <c r="L65" i="5"/>
  <c r="M65" i="5"/>
  <c r="I66" i="5"/>
  <c r="J66" i="5" s="1"/>
  <c r="L66" i="5"/>
  <c r="M66" i="5"/>
  <c r="I67" i="5"/>
  <c r="J67" i="5" s="1"/>
  <c r="L67" i="5"/>
  <c r="M67" i="5"/>
  <c r="I68" i="5"/>
  <c r="J68" i="5" s="1"/>
  <c r="L68" i="5"/>
  <c r="M68" i="5"/>
  <c r="I69" i="5"/>
  <c r="L69" i="5"/>
  <c r="M69" i="5"/>
  <c r="I70" i="5"/>
  <c r="K70" i="5" s="1"/>
  <c r="J70" i="5"/>
  <c r="L70" i="5"/>
  <c r="M70" i="5"/>
  <c r="I71" i="5"/>
  <c r="J71" i="5"/>
  <c r="L71" i="5"/>
  <c r="M71" i="5"/>
  <c r="I72" i="5"/>
  <c r="K72" i="5" s="1"/>
  <c r="L72" i="5"/>
  <c r="M72" i="5"/>
  <c r="I73" i="5"/>
  <c r="J73" i="5"/>
  <c r="L73" i="5"/>
  <c r="M73" i="5"/>
  <c r="I74" i="5"/>
  <c r="J74" i="5" s="1"/>
  <c r="L74" i="5"/>
  <c r="M74" i="5"/>
  <c r="I75" i="5"/>
  <c r="J75" i="5" s="1"/>
  <c r="L75" i="5"/>
  <c r="M75" i="5"/>
  <c r="I76" i="5"/>
  <c r="J76" i="5"/>
  <c r="L76" i="5"/>
  <c r="M76" i="5"/>
  <c r="I77" i="5"/>
  <c r="J77" i="5"/>
  <c r="L77" i="5"/>
  <c r="M77" i="5"/>
  <c r="I78" i="5"/>
  <c r="J78" i="5" s="1"/>
  <c r="L78" i="5"/>
  <c r="M78" i="5"/>
  <c r="I79" i="5"/>
  <c r="K79" i="5" s="1"/>
  <c r="J79" i="5"/>
  <c r="L79" i="5"/>
  <c r="M79" i="5"/>
  <c r="I80" i="5"/>
  <c r="J80" i="5"/>
  <c r="L80" i="5"/>
  <c r="M80" i="5"/>
  <c r="I81" i="5"/>
  <c r="K81" i="5" s="1"/>
  <c r="J81" i="5"/>
  <c r="L81" i="5"/>
  <c r="M81" i="5"/>
  <c r="I82" i="5"/>
  <c r="J82" i="5"/>
  <c r="L82" i="5"/>
  <c r="M82" i="5"/>
  <c r="I83" i="5"/>
  <c r="J83" i="5"/>
  <c r="L83" i="5"/>
  <c r="M83" i="5"/>
  <c r="I84" i="5"/>
  <c r="J84" i="5"/>
  <c r="L84" i="5"/>
  <c r="M84" i="5"/>
  <c r="C43" i="5"/>
  <c r="E43" i="5"/>
  <c r="F43" i="5"/>
  <c r="E44" i="5"/>
  <c r="F44" i="5"/>
  <c r="E45" i="5"/>
  <c r="F45" i="5"/>
  <c r="E46" i="5"/>
  <c r="F46" i="5"/>
  <c r="E47" i="5"/>
  <c r="F47" i="5"/>
  <c r="C48" i="5"/>
  <c r="D48" i="5"/>
  <c r="E48" i="5"/>
  <c r="F48" i="5"/>
  <c r="E49" i="5"/>
  <c r="F49" i="5"/>
  <c r="E50" i="5"/>
  <c r="F50" i="5"/>
  <c r="E51" i="5"/>
  <c r="F51" i="5"/>
  <c r="E52" i="5"/>
  <c r="F52" i="5"/>
  <c r="C53" i="5"/>
  <c r="E53" i="5"/>
  <c r="F53" i="5"/>
  <c r="E54" i="5"/>
  <c r="F54" i="5"/>
  <c r="E55" i="5"/>
  <c r="F55" i="5"/>
  <c r="E56" i="5"/>
  <c r="F56" i="5"/>
  <c r="E57" i="5"/>
  <c r="F57" i="5"/>
  <c r="C58" i="5"/>
  <c r="E58" i="5"/>
  <c r="F58" i="5"/>
  <c r="C59" i="5"/>
  <c r="E59" i="5"/>
  <c r="F59" i="5"/>
  <c r="C60" i="5"/>
  <c r="D60" i="5"/>
  <c r="E60" i="5"/>
  <c r="F60" i="5"/>
  <c r="D61" i="5"/>
  <c r="E61" i="5"/>
  <c r="F61" i="5"/>
  <c r="C62" i="5"/>
  <c r="E62" i="5"/>
  <c r="F62" i="5"/>
  <c r="C63" i="5"/>
  <c r="E63" i="5"/>
  <c r="F63" i="5"/>
  <c r="E64" i="5"/>
  <c r="F64" i="5"/>
  <c r="C65" i="5"/>
  <c r="E65" i="5"/>
  <c r="F65" i="5"/>
  <c r="E66" i="5"/>
  <c r="F66" i="5"/>
  <c r="E67" i="5"/>
  <c r="F67" i="5"/>
  <c r="C68" i="5"/>
  <c r="E68" i="5"/>
  <c r="F68" i="5"/>
  <c r="E69" i="5"/>
  <c r="F69" i="5"/>
  <c r="E70" i="5"/>
  <c r="F70" i="5"/>
  <c r="E71" i="5"/>
  <c r="F71" i="5"/>
  <c r="E72" i="5"/>
  <c r="F72" i="5"/>
  <c r="C73" i="5"/>
  <c r="D73" i="5"/>
  <c r="E73" i="5"/>
  <c r="F73" i="5"/>
  <c r="E74" i="5"/>
  <c r="F74" i="5"/>
  <c r="E75" i="5"/>
  <c r="F75" i="5"/>
  <c r="E76" i="5"/>
  <c r="F76" i="5"/>
  <c r="E77" i="5"/>
  <c r="F77" i="5"/>
  <c r="C78" i="5"/>
  <c r="E78" i="5"/>
  <c r="F78" i="5"/>
  <c r="C79" i="5"/>
  <c r="D79" i="5"/>
  <c r="E79" i="5"/>
  <c r="F79" i="5"/>
  <c r="C80" i="5"/>
  <c r="D80" i="5"/>
  <c r="E80" i="5"/>
  <c r="F80" i="5"/>
  <c r="E81" i="5"/>
  <c r="F81" i="5"/>
  <c r="C82" i="5"/>
  <c r="E82" i="5"/>
  <c r="F82" i="5"/>
  <c r="C83" i="5"/>
  <c r="E83" i="5"/>
  <c r="F83" i="5"/>
  <c r="D84" i="5"/>
  <c r="E84" i="5"/>
  <c r="F84" i="5"/>
  <c r="C42" i="5"/>
  <c r="M42" i="5"/>
  <c r="L42" i="5"/>
  <c r="I42" i="5"/>
  <c r="J42" i="5" s="1"/>
  <c r="F42" i="5"/>
  <c r="E42" i="5"/>
  <c r="B43" i="5"/>
  <c r="B44" i="5"/>
  <c r="C44" i="5" s="1"/>
  <c r="B45" i="5"/>
  <c r="C45" i="5" s="1"/>
  <c r="B46" i="5"/>
  <c r="B47" i="5"/>
  <c r="B48" i="5"/>
  <c r="B49" i="5"/>
  <c r="C49" i="5" s="1"/>
  <c r="B50" i="5"/>
  <c r="C50" i="5" s="1"/>
  <c r="B51" i="5"/>
  <c r="C51" i="5" s="1"/>
  <c r="B52" i="5"/>
  <c r="B53" i="5"/>
  <c r="B54" i="5"/>
  <c r="C54" i="5" s="1"/>
  <c r="B55" i="5"/>
  <c r="C55" i="5" s="1"/>
  <c r="B56" i="5"/>
  <c r="B57" i="5"/>
  <c r="D57" i="5" s="1"/>
  <c r="B58" i="5"/>
  <c r="B59" i="5"/>
  <c r="B60" i="5"/>
  <c r="B61" i="5"/>
  <c r="C61" i="5" s="1"/>
  <c r="B62" i="5"/>
  <c r="B63" i="5"/>
  <c r="B64" i="5"/>
  <c r="C64" i="5" s="1"/>
  <c r="B65" i="5"/>
  <c r="B66" i="5"/>
  <c r="C66" i="5" s="1"/>
  <c r="B67" i="5"/>
  <c r="B68" i="5"/>
  <c r="B69" i="5"/>
  <c r="C69" i="5" s="1"/>
  <c r="B70" i="5"/>
  <c r="C70" i="5" s="1"/>
  <c r="B71" i="5"/>
  <c r="C71" i="5" s="1"/>
  <c r="B72" i="5"/>
  <c r="B73" i="5"/>
  <c r="B74" i="5"/>
  <c r="C74" i="5" s="1"/>
  <c r="B75" i="5"/>
  <c r="C75" i="5" s="1"/>
  <c r="B76" i="5"/>
  <c r="C76" i="5" s="1"/>
  <c r="B77" i="5"/>
  <c r="D77" i="5" s="1"/>
  <c r="B78" i="5"/>
  <c r="B79" i="5"/>
  <c r="B80" i="5"/>
  <c r="B81" i="5"/>
  <c r="C81" i="5" s="1"/>
  <c r="B82" i="5"/>
  <c r="B83" i="5"/>
  <c r="B84" i="5"/>
  <c r="C84" i="5" s="1"/>
  <c r="B42" i="5"/>
  <c r="B115" i="6"/>
  <c r="B114" i="6"/>
  <c r="M105" i="6"/>
  <c r="L105" i="6"/>
  <c r="I105" i="6"/>
  <c r="J105" i="6" s="1"/>
  <c r="H105" i="6"/>
  <c r="F105" i="6"/>
  <c r="E105" i="6"/>
  <c r="B105" i="6"/>
  <c r="D105" i="6" s="1"/>
  <c r="A105" i="6"/>
  <c r="M104" i="6"/>
  <c r="L104" i="6"/>
  <c r="I104" i="6"/>
  <c r="H104" i="6"/>
  <c r="F104" i="6"/>
  <c r="E104" i="6"/>
  <c r="B104" i="6"/>
  <c r="D104" i="6" s="1"/>
  <c r="A104" i="6"/>
  <c r="M103" i="6"/>
  <c r="L103" i="6"/>
  <c r="I103" i="6"/>
  <c r="H103" i="6"/>
  <c r="F103" i="6"/>
  <c r="E103" i="6"/>
  <c r="B103" i="6"/>
  <c r="C103" i="6" s="1"/>
  <c r="A103" i="6"/>
  <c r="M102" i="6"/>
  <c r="L102" i="6"/>
  <c r="I102" i="6"/>
  <c r="H102" i="6"/>
  <c r="F102" i="6"/>
  <c r="E102" i="6"/>
  <c r="B102" i="6"/>
  <c r="A102" i="6"/>
  <c r="M101" i="6"/>
  <c r="L101" i="6"/>
  <c r="J101" i="6"/>
  <c r="I101" i="6"/>
  <c r="K101" i="6" s="1"/>
  <c r="H101" i="6"/>
  <c r="F101" i="6"/>
  <c r="E101" i="6"/>
  <c r="B101" i="6"/>
  <c r="C101" i="6" s="1"/>
  <c r="A101" i="6"/>
  <c r="M100" i="6"/>
  <c r="L100" i="6"/>
  <c r="I100" i="6"/>
  <c r="J100" i="6" s="1"/>
  <c r="H100" i="6"/>
  <c r="F100" i="6"/>
  <c r="E100" i="6"/>
  <c r="C100" i="6"/>
  <c r="B100" i="6"/>
  <c r="A100" i="6"/>
  <c r="M99" i="6"/>
  <c r="L99" i="6"/>
  <c r="I99" i="6"/>
  <c r="K99" i="6" s="1"/>
  <c r="H99" i="6"/>
  <c r="F99" i="6"/>
  <c r="E99" i="6"/>
  <c r="B99" i="6"/>
  <c r="A99" i="6"/>
  <c r="M98" i="6"/>
  <c r="L98" i="6"/>
  <c r="I98" i="6"/>
  <c r="J98" i="6" s="1"/>
  <c r="H98" i="6"/>
  <c r="F98" i="6"/>
  <c r="E98" i="6"/>
  <c r="B98" i="6"/>
  <c r="C98" i="6" s="1"/>
  <c r="A98" i="6"/>
  <c r="M97" i="6"/>
  <c r="L97" i="6"/>
  <c r="I97" i="6"/>
  <c r="H97" i="6"/>
  <c r="F97" i="6"/>
  <c r="E97" i="6"/>
  <c r="B97" i="6"/>
  <c r="C97" i="6" s="1"/>
  <c r="A97" i="6"/>
  <c r="M96" i="6"/>
  <c r="L96" i="6"/>
  <c r="I96" i="6"/>
  <c r="H96" i="6"/>
  <c r="F96" i="6"/>
  <c r="E96" i="6"/>
  <c r="B96" i="6"/>
  <c r="C96" i="6" s="1"/>
  <c r="A96" i="6"/>
  <c r="M95" i="6"/>
  <c r="L95" i="6"/>
  <c r="I95" i="6"/>
  <c r="H95" i="6"/>
  <c r="F95" i="6"/>
  <c r="E95" i="6"/>
  <c r="B95" i="6"/>
  <c r="A95" i="6"/>
  <c r="M94" i="6"/>
  <c r="L94" i="6"/>
  <c r="I94" i="6"/>
  <c r="H94" i="6"/>
  <c r="F94" i="6"/>
  <c r="E94" i="6"/>
  <c r="B94" i="6"/>
  <c r="D94" i="6" s="1"/>
  <c r="A94" i="6"/>
  <c r="M93" i="6"/>
  <c r="L93" i="6"/>
  <c r="I93" i="6"/>
  <c r="H93" i="6"/>
  <c r="F93" i="6"/>
  <c r="E93" i="6"/>
  <c r="B93" i="6"/>
  <c r="A93" i="6"/>
  <c r="M92" i="6"/>
  <c r="L92" i="6"/>
  <c r="I92" i="6"/>
  <c r="H92" i="6"/>
  <c r="F92" i="6"/>
  <c r="E92" i="6"/>
  <c r="B92" i="6"/>
  <c r="A92" i="6"/>
  <c r="M91" i="6"/>
  <c r="L91" i="6"/>
  <c r="I91" i="6"/>
  <c r="H91" i="6"/>
  <c r="F91" i="6"/>
  <c r="E91" i="6"/>
  <c r="B91" i="6"/>
  <c r="C91" i="6" s="1"/>
  <c r="A91" i="6"/>
  <c r="M90" i="6"/>
  <c r="L90" i="6"/>
  <c r="K90" i="6"/>
  <c r="I90" i="6"/>
  <c r="J90" i="6" s="1"/>
  <c r="H90" i="6"/>
  <c r="F90" i="6"/>
  <c r="E90" i="6"/>
  <c r="B90" i="6"/>
  <c r="A90" i="6"/>
  <c r="M89" i="6"/>
  <c r="L89" i="6"/>
  <c r="I89" i="6"/>
  <c r="J89" i="6" s="1"/>
  <c r="H89" i="6"/>
  <c r="F89" i="6"/>
  <c r="E89" i="6"/>
  <c r="B89" i="6"/>
  <c r="D89" i="6" s="1"/>
  <c r="A89" i="6"/>
  <c r="M88" i="6"/>
  <c r="L88" i="6"/>
  <c r="I88" i="6"/>
  <c r="H88" i="6"/>
  <c r="F88" i="6"/>
  <c r="E88" i="6"/>
  <c r="B88" i="6"/>
  <c r="C88" i="6" s="1"/>
  <c r="A88" i="6"/>
  <c r="M87" i="6"/>
  <c r="L87" i="6"/>
  <c r="I87" i="6"/>
  <c r="H87" i="6"/>
  <c r="F87" i="6"/>
  <c r="E87" i="6"/>
  <c r="B87" i="6"/>
  <c r="A87" i="6"/>
  <c r="M86" i="6"/>
  <c r="L86" i="6"/>
  <c r="I86" i="6"/>
  <c r="K86" i="6" s="1"/>
  <c r="H86" i="6"/>
  <c r="F86" i="6"/>
  <c r="E86" i="6"/>
  <c r="B86" i="6"/>
  <c r="D86" i="6" s="1"/>
  <c r="A86" i="6"/>
  <c r="M85" i="6"/>
  <c r="L85" i="6"/>
  <c r="I85" i="6"/>
  <c r="J85" i="6" s="1"/>
  <c r="H85" i="6"/>
  <c r="F85" i="6"/>
  <c r="E85" i="6"/>
  <c r="B85" i="6"/>
  <c r="D85" i="6" s="1"/>
  <c r="A85" i="6"/>
  <c r="M84" i="6"/>
  <c r="L84" i="6"/>
  <c r="I84" i="6"/>
  <c r="H84" i="6"/>
  <c r="F84" i="6"/>
  <c r="E84" i="6"/>
  <c r="B84" i="6"/>
  <c r="C84" i="6" s="1"/>
  <c r="A84" i="6"/>
  <c r="M83" i="6"/>
  <c r="L83" i="6"/>
  <c r="J83" i="6"/>
  <c r="I83" i="6"/>
  <c r="H83" i="6"/>
  <c r="F83" i="6"/>
  <c r="E83" i="6"/>
  <c r="B83" i="6"/>
  <c r="A83" i="6"/>
  <c r="M82" i="6"/>
  <c r="L82" i="6"/>
  <c r="I82" i="6"/>
  <c r="J82" i="6" s="1"/>
  <c r="H82" i="6"/>
  <c r="F82" i="6"/>
  <c r="E82" i="6"/>
  <c r="B82" i="6"/>
  <c r="A82" i="6"/>
  <c r="M81" i="6"/>
  <c r="L81" i="6"/>
  <c r="I81" i="6"/>
  <c r="H81" i="6"/>
  <c r="F81" i="6"/>
  <c r="E81" i="6"/>
  <c r="B81" i="6"/>
  <c r="A81" i="6"/>
  <c r="M80" i="6"/>
  <c r="L80" i="6"/>
  <c r="I80" i="6"/>
  <c r="J80" i="6" s="1"/>
  <c r="H80" i="6"/>
  <c r="F80" i="6"/>
  <c r="E80" i="6"/>
  <c r="B80" i="6"/>
  <c r="A80" i="6"/>
  <c r="M79" i="6"/>
  <c r="L79" i="6"/>
  <c r="I79" i="6"/>
  <c r="H79" i="6"/>
  <c r="F79" i="6"/>
  <c r="E79" i="6"/>
  <c r="B79" i="6"/>
  <c r="A79" i="6"/>
  <c r="M78" i="6"/>
  <c r="L78" i="6"/>
  <c r="I78" i="6"/>
  <c r="H78" i="6"/>
  <c r="F78" i="6"/>
  <c r="E78" i="6"/>
  <c r="B78" i="6"/>
  <c r="C78" i="6" s="1"/>
  <c r="A78" i="6"/>
  <c r="M77" i="6"/>
  <c r="L77" i="6"/>
  <c r="I77" i="6"/>
  <c r="H77" i="6"/>
  <c r="F77" i="6"/>
  <c r="E77" i="6"/>
  <c r="B77" i="6"/>
  <c r="A77" i="6"/>
  <c r="M76" i="6"/>
  <c r="L76" i="6"/>
  <c r="I76" i="6"/>
  <c r="J76" i="6" s="1"/>
  <c r="H76" i="6"/>
  <c r="F76" i="6"/>
  <c r="E76" i="6"/>
  <c r="B76" i="6"/>
  <c r="D76" i="6" s="1"/>
  <c r="A76" i="6"/>
  <c r="M75" i="6"/>
  <c r="L75" i="6"/>
  <c r="I75" i="6"/>
  <c r="K75" i="6" s="1"/>
  <c r="H75" i="6"/>
  <c r="F75" i="6"/>
  <c r="E75" i="6"/>
  <c r="B75" i="6"/>
  <c r="A75" i="6"/>
  <c r="M74" i="6"/>
  <c r="L74" i="6"/>
  <c r="I74" i="6"/>
  <c r="H74" i="6"/>
  <c r="F74" i="6"/>
  <c r="E74" i="6"/>
  <c r="B74" i="6"/>
  <c r="A74" i="6"/>
  <c r="M73" i="6"/>
  <c r="L73" i="6"/>
  <c r="I73" i="6"/>
  <c r="K73" i="6" s="1"/>
  <c r="H73" i="6"/>
  <c r="F73" i="6"/>
  <c r="E73" i="6"/>
  <c r="B73" i="6"/>
  <c r="D73" i="6" s="1"/>
  <c r="A73" i="6"/>
  <c r="M72" i="6"/>
  <c r="L72" i="6"/>
  <c r="I72" i="6"/>
  <c r="K72" i="6" s="1"/>
  <c r="H72" i="6"/>
  <c r="F72" i="6"/>
  <c r="E72" i="6"/>
  <c r="B72" i="6"/>
  <c r="A72" i="6"/>
  <c r="M71" i="6"/>
  <c r="L71" i="6"/>
  <c r="I71" i="6"/>
  <c r="K71" i="6" s="1"/>
  <c r="H71" i="6"/>
  <c r="F71" i="6"/>
  <c r="E71" i="6"/>
  <c r="C71" i="6"/>
  <c r="B71" i="6"/>
  <c r="A71" i="6"/>
  <c r="M70" i="6"/>
  <c r="L70" i="6"/>
  <c r="I70" i="6"/>
  <c r="J70" i="6" s="1"/>
  <c r="H70" i="6"/>
  <c r="F70" i="6"/>
  <c r="E70" i="6"/>
  <c r="B70" i="6"/>
  <c r="A70" i="6"/>
  <c r="M69" i="6"/>
  <c r="L69" i="6"/>
  <c r="I69" i="6"/>
  <c r="H69" i="6"/>
  <c r="F69" i="6"/>
  <c r="E69" i="6"/>
  <c r="B69" i="6"/>
  <c r="A69" i="6"/>
  <c r="M68" i="6"/>
  <c r="L68" i="6"/>
  <c r="I68" i="6"/>
  <c r="H68" i="6"/>
  <c r="F68" i="6"/>
  <c r="E68" i="6"/>
  <c r="B68" i="6"/>
  <c r="C68" i="6" s="1"/>
  <c r="A68" i="6"/>
  <c r="M67" i="6"/>
  <c r="L67" i="6"/>
  <c r="I67" i="6"/>
  <c r="H67" i="6"/>
  <c r="F67" i="6"/>
  <c r="E67" i="6"/>
  <c r="B67" i="6"/>
  <c r="D67" i="6" s="1"/>
  <c r="A67" i="6"/>
  <c r="M66" i="6"/>
  <c r="L66" i="6"/>
  <c r="I66" i="6"/>
  <c r="H66" i="6"/>
  <c r="F66" i="6"/>
  <c r="E66" i="6"/>
  <c r="B66" i="6"/>
  <c r="A66" i="6"/>
  <c r="M65" i="6"/>
  <c r="L65" i="6"/>
  <c r="I65" i="6"/>
  <c r="J65" i="6" s="1"/>
  <c r="H65" i="6"/>
  <c r="F65" i="6"/>
  <c r="E65" i="6"/>
  <c r="B65" i="6"/>
  <c r="D65" i="6" s="1"/>
  <c r="A65" i="6"/>
  <c r="M64" i="6"/>
  <c r="L64" i="6"/>
  <c r="I64" i="6"/>
  <c r="K64" i="6" s="1"/>
  <c r="H64" i="6"/>
  <c r="F64" i="6"/>
  <c r="E64" i="6"/>
  <c r="B64" i="6"/>
  <c r="D64" i="6" s="1"/>
  <c r="A64" i="6"/>
  <c r="M63" i="6"/>
  <c r="L63" i="6"/>
  <c r="I63" i="6"/>
  <c r="H63" i="6"/>
  <c r="F63" i="6"/>
  <c r="E63" i="6"/>
  <c r="B63" i="6"/>
  <c r="C63" i="6" s="1"/>
  <c r="A63" i="6"/>
  <c r="M62" i="6"/>
  <c r="L62" i="6"/>
  <c r="I62" i="6"/>
  <c r="H62" i="6"/>
  <c r="F62" i="6"/>
  <c r="E62" i="6"/>
  <c r="B62" i="6"/>
  <c r="A62" i="6"/>
  <c r="M61" i="6"/>
  <c r="L61" i="6"/>
  <c r="I61" i="6"/>
  <c r="H61" i="6"/>
  <c r="F61" i="6"/>
  <c r="E61" i="6"/>
  <c r="B61" i="6"/>
  <c r="A61" i="6"/>
  <c r="M60" i="6"/>
  <c r="L60" i="6"/>
  <c r="I60" i="6"/>
  <c r="J60" i="6" s="1"/>
  <c r="H60" i="6"/>
  <c r="F60" i="6"/>
  <c r="E60" i="6"/>
  <c r="B60" i="6"/>
  <c r="A60" i="6"/>
  <c r="M59" i="6"/>
  <c r="L59" i="6"/>
  <c r="I59" i="6"/>
  <c r="H59" i="6"/>
  <c r="F59" i="6"/>
  <c r="E59" i="6"/>
  <c r="B59" i="6"/>
  <c r="D59" i="6" s="1"/>
  <c r="A59" i="6"/>
  <c r="M58" i="6"/>
  <c r="L58" i="6"/>
  <c r="I58" i="6"/>
  <c r="H58" i="6"/>
  <c r="F58" i="6"/>
  <c r="E58" i="6"/>
  <c r="B58" i="6"/>
  <c r="C58" i="6" s="1"/>
  <c r="A58" i="6"/>
  <c r="M57" i="6"/>
  <c r="L57" i="6"/>
  <c r="I57" i="6"/>
  <c r="H57" i="6"/>
  <c r="F57" i="6"/>
  <c r="E57" i="6"/>
  <c r="B57" i="6"/>
  <c r="A57" i="6"/>
  <c r="M56" i="6"/>
  <c r="L56" i="6"/>
  <c r="I56" i="6"/>
  <c r="K56" i="6" s="1"/>
  <c r="H56" i="6"/>
  <c r="F56" i="6"/>
  <c r="E56" i="6"/>
  <c r="B56" i="6"/>
  <c r="C56" i="6" s="1"/>
  <c r="A56" i="6"/>
  <c r="M55" i="6"/>
  <c r="L55" i="6"/>
  <c r="I55" i="6"/>
  <c r="K55" i="6" s="1"/>
  <c r="H55" i="6"/>
  <c r="F55" i="6"/>
  <c r="E55" i="6"/>
  <c r="B55" i="6"/>
  <c r="A55" i="6"/>
  <c r="M54" i="6"/>
  <c r="L54" i="6"/>
  <c r="I54" i="6"/>
  <c r="H54" i="6"/>
  <c r="F54" i="6"/>
  <c r="E54" i="6"/>
  <c r="B54" i="6"/>
  <c r="A54" i="6"/>
  <c r="M53" i="6"/>
  <c r="L53" i="6"/>
  <c r="K53" i="6"/>
  <c r="J53" i="6"/>
  <c r="I53" i="6"/>
  <c r="H53" i="6"/>
  <c r="F53" i="6"/>
  <c r="E53" i="6"/>
  <c r="B53" i="6"/>
  <c r="A53" i="6"/>
  <c r="M52" i="6"/>
  <c r="L52" i="6"/>
  <c r="I52" i="6"/>
  <c r="H52" i="6"/>
  <c r="F52" i="6"/>
  <c r="E52" i="6"/>
  <c r="B52" i="6"/>
  <c r="A52" i="6"/>
  <c r="M51" i="6"/>
  <c r="L51" i="6"/>
  <c r="I51" i="6"/>
  <c r="H51" i="6"/>
  <c r="F51" i="6"/>
  <c r="E51" i="6"/>
  <c r="B51" i="6"/>
  <c r="D51" i="6" s="1"/>
  <c r="A51" i="6"/>
  <c r="M50" i="6"/>
  <c r="L50" i="6"/>
  <c r="I50" i="6"/>
  <c r="J50" i="6" s="1"/>
  <c r="H50" i="6"/>
  <c r="F50" i="6"/>
  <c r="E50" i="6"/>
  <c r="B50" i="6"/>
  <c r="D50" i="6" s="1"/>
  <c r="A50" i="6"/>
  <c r="M49" i="6"/>
  <c r="L49" i="6"/>
  <c r="I49" i="6"/>
  <c r="K49" i="6" s="1"/>
  <c r="H49" i="6"/>
  <c r="F49" i="6"/>
  <c r="E49" i="6"/>
  <c r="B49" i="6"/>
  <c r="A49" i="6"/>
  <c r="M48" i="6"/>
  <c r="L48" i="6"/>
  <c r="I48" i="6"/>
  <c r="H48" i="6"/>
  <c r="F48" i="6"/>
  <c r="E48" i="6"/>
  <c r="B48" i="6"/>
  <c r="C48" i="6" s="1"/>
  <c r="A48" i="6"/>
  <c r="M47" i="6"/>
  <c r="L47" i="6"/>
  <c r="I47" i="6"/>
  <c r="K47" i="6" s="1"/>
  <c r="H47" i="6"/>
  <c r="F47" i="6"/>
  <c r="E47" i="6"/>
  <c r="B47" i="6"/>
  <c r="A47" i="6"/>
  <c r="M46" i="6"/>
  <c r="L46" i="6"/>
  <c r="I46" i="6"/>
  <c r="H46" i="6"/>
  <c r="F46" i="6"/>
  <c r="E46" i="6"/>
  <c r="B46" i="6"/>
  <c r="D46" i="6" s="1"/>
  <c r="A46" i="6"/>
  <c r="M45" i="6"/>
  <c r="L45" i="6"/>
  <c r="I45" i="6"/>
  <c r="H45" i="6"/>
  <c r="F45" i="6"/>
  <c r="E45" i="6"/>
  <c r="B45" i="6"/>
  <c r="D45" i="6" s="1"/>
  <c r="A45" i="6"/>
  <c r="M44" i="6"/>
  <c r="L44" i="6"/>
  <c r="I44" i="6"/>
  <c r="H44" i="6"/>
  <c r="F44" i="6"/>
  <c r="E44" i="6"/>
  <c r="B44" i="6"/>
  <c r="A44" i="6"/>
  <c r="M43" i="6"/>
  <c r="L43" i="6"/>
  <c r="I43" i="6"/>
  <c r="J43" i="6" s="1"/>
  <c r="H43" i="6"/>
  <c r="F43" i="6"/>
  <c r="E43" i="6"/>
  <c r="B43" i="6"/>
  <c r="A43" i="6"/>
  <c r="U42" i="6"/>
  <c r="M42" i="6"/>
  <c r="L42" i="6"/>
  <c r="I42" i="6"/>
  <c r="K42" i="6" s="1"/>
  <c r="H42" i="6"/>
  <c r="F42" i="6"/>
  <c r="E42" i="6"/>
  <c r="B42" i="6"/>
  <c r="D42" i="6" s="1"/>
  <c r="A42" i="6"/>
  <c r="AB119" i="38"/>
  <c r="AF118" i="38"/>
  <c r="AE118" i="38"/>
  <c r="AD118" i="38"/>
  <c r="AC118" i="38"/>
  <c r="AB118" i="38"/>
  <c r="AC117" i="38"/>
  <c r="AB117" i="38"/>
  <c r="AB116" i="38"/>
  <c r="AB115" i="38"/>
  <c r="B115" i="38"/>
  <c r="B114" i="38"/>
  <c r="M113" i="38"/>
  <c r="L113" i="38"/>
  <c r="K113" i="38"/>
  <c r="AB113" i="38" s="1"/>
  <c r="I113" i="38"/>
  <c r="J113" i="38" s="1"/>
  <c r="H113" i="38"/>
  <c r="F113" i="38"/>
  <c r="E113" i="38"/>
  <c r="B113" i="38"/>
  <c r="M112" i="38"/>
  <c r="L112" i="38"/>
  <c r="I112" i="38"/>
  <c r="K112" i="38" s="1"/>
  <c r="H112" i="38"/>
  <c r="F112" i="38"/>
  <c r="E112" i="38"/>
  <c r="B112" i="38"/>
  <c r="D112" i="38" s="1"/>
  <c r="A112" i="38"/>
  <c r="M111" i="38"/>
  <c r="L111" i="38"/>
  <c r="I111" i="38"/>
  <c r="K111" i="38" s="1"/>
  <c r="H111" i="38"/>
  <c r="F111" i="38"/>
  <c r="E111" i="38"/>
  <c r="D111" i="38"/>
  <c r="C111" i="38"/>
  <c r="B111" i="38"/>
  <c r="A111" i="38"/>
  <c r="M110" i="38"/>
  <c r="L110" i="38"/>
  <c r="K110" i="38"/>
  <c r="I110" i="38"/>
  <c r="J110" i="38" s="1"/>
  <c r="H110" i="38"/>
  <c r="F110" i="38"/>
  <c r="E110" i="38"/>
  <c r="B110" i="38"/>
  <c r="D110" i="38" s="1"/>
  <c r="A110" i="38"/>
  <c r="M109" i="38"/>
  <c r="L109" i="38"/>
  <c r="K109" i="38"/>
  <c r="AF109" i="38" s="1"/>
  <c r="J109" i="38"/>
  <c r="I109" i="38"/>
  <c r="H109" i="38"/>
  <c r="F109" i="38"/>
  <c r="E109" i="38"/>
  <c r="B109" i="38"/>
  <c r="D109" i="38" s="1"/>
  <c r="A109" i="38"/>
  <c r="M108" i="38"/>
  <c r="L108" i="38"/>
  <c r="I108" i="38"/>
  <c r="K108" i="38" s="1"/>
  <c r="H108" i="38"/>
  <c r="F108" i="38"/>
  <c r="E108" i="38"/>
  <c r="D108" i="38"/>
  <c r="B108" i="38"/>
  <c r="C108" i="38" s="1"/>
  <c r="A108" i="38"/>
  <c r="M107" i="38"/>
  <c r="L107" i="38"/>
  <c r="I107" i="38"/>
  <c r="H107" i="38"/>
  <c r="F107" i="38"/>
  <c r="E107" i="38"/>
  <c r="B107" i="38"/>
  <c r="D107" i="38" s="1"/>
  <c r="A107" i="38"/>
  <c r="M106" i="38"/>
  <c r="L106" i="38"/>
  <c r="I106" i="38"/>
  <c r="K106" i="38" s="1"/>
  <c r="AC106" i="38" s="1"/>
  <c r="H106" i="38"/>
  <c r="F106" i="38"/>
  <c r="E106" i="38"/>
  <c r="B106" i="38"/>
  <c r="D106" i="38" s="1"/>
  <c r="A106" i="38"/>
  <c r="M105" i="38"/>
  <c r="L105" i="38"/>
  <c r="I105" i="38"/>
  <c r="K105" i="38" s="1"/>
  <c r="H105" i="38"/>
  <c r="F105" i="38"/>
  <c r="E105" i="38"/>
  <c r="B105" i="38"/>
  <c r="A105" i="38"/>
  <c r="M104" i="38"/>
  <c r="L104" i="38"/>
  <c r="I104" i="38"/>
  <c r="H104" i="38"/>
  <c r="F104" i="38"/>
  <c r="E104" i="38"/>
  <c r="B104" i="38"/>
  <c r="D104" i="38" s="1"/>
  <c r="A104" i="38"/>
  <c r="M103" i="38"/>
  <c r="L103" i="38"/>
  <c r="K103" i="38"/>
  <c r="AE103" i="38" s="1"/>
  <c r="J103" i="38"/>
  <c r="I103" i="38"/>
  <c r="H103" i="38"/>
  <c r="F103" i="38"/>
  <c r="E103" i="38"/>
  <c r="B103" i="38"/>
  <c r="D103" i="38" s="1"/>
  <c r="A103" i="38"/>
  <c r="M102" i="38"/>
  <c r="L102" i="38"/>
  <c r="I102" i="38"/>
  <c r="K102" i="38" s="1"/>
  <c r="H102" i="38"/>
  <c r="F102" i="38"/>
  <c r="E102" i="38"/>
  <c r="B102" i="38"/>
  <c r="A102" i="38"/>
  <c r="M101" i="38"/>
  <c r="L101" i="38"/>
  <c r="I101" i="38"/>
  <c r="K101" i="38" s="1"/>
  <c r="H101" i="38"/>
  <c r="F101" i="38"/>
  <c r="E101" i="38"/>
  <c r="D101" i="38"/>
  <c r="C101" i="38"/>
  <c r="B101" i="38"/>
  <c r="A101" i="38"/>
  <c r="M100" i="38"/>
  <c r="L100" i="38"/>
  <c r="K100" i="38"/>
  <c r="I100" i="38"/>
  <c r="J100" i="38" s="1"/>
  <c r="H100" i="38"/>
  <c r="F100" i="38"/>
  <c r="E100" i="38"/>
  <c r="B100" i="38"/>
  <c r="D100" i="38" s="1"/>
  <c r="A100" i="38"/>
  <c r="M99" i="38"/>
  <c r="L99" i="38"/>
  <c r="I99" i="38"/>
  <c r="K99" i="38" s="1"/>
  <c r="H99" i="38"/>
  <c r="F99" i="38"/>
  <c r="E99" i="38"/>
  <c r="B99" i="38"/>
  <c r="D99" i="38" s="1"/>
  <c r="A99" i="38"/>
  <c r="M98" i="38"/>
  <c r="L98" i="38"/>
  <c r="I98" i="38"/>
  <c r="K98" i="38" s="1"/>
  <c r="AB98" i="38" s="1"/>
  <c r="H98" i="38"/>
  <c r="F98" i="38"/>
  <c r="E98" i="38"/>
  <c r="D98" i="38"/>
  <c r="B98" i="38"/>
  <c r="C98" i="38" s="1"/>
  <c r="A98" i="38"/>
  <c r="M97" i="38"/>
  <c r="L97" i="38"/>
  <c r="I97" i="38"/>
  <c r="K97" i="38" s="1"/>
  <c r="AF97" i="38" s="1"/>
  <c r="H97" i="38"/>
  <c r="F97" i="38"/>
  <c r="E97" i="38"/>
  <c r="B97" i="38"/>
  <c r="D97" i="38" s="1"/>
  <c r="A97" i="38"/>
  <c r="M96" i="38"/>
  <c r="L96" i="38"/>
  <c r="I96" i="38"/>
  <c r="K96" i="38" s="1"/>
  <c r="H96" i="38"/>
  <c r="F96" i="38"/>
  <c r="E96" i="38"/>
  <c r="B96" i="38"/>
  <c r="D96" i="38" s="1"/>
  <c r="A96" i="38"/>
  <c r="M95" i="38"/>
  <c r="L95" i="38"/>
  <c r="I95" i="38"/>
  <c r="K95" i="38" s="1"/>
  <c r="H95" i="38"/>
  <c r="F95" i="38"/>
  <c r="E95" i="38"/>
  <c r="B95" i="38"/>
  <c r="D95" i="38" s="1"/>
  <c r="A95" i="38"/>
  <c r="M94" i="38"/>
  <c r="L94" i="38"/>
  <c r="J94" i="38"/>
  <c r="I94" i="38"/>
  <c r="K94" i="38" s="1"/>
  <c r="AB94" i="38" s="1"/>
  <c r="H94" i="38"/>
  <c r="F94" i="38"/>
  <c r="E94" i="38"/>
  <c r="B94" i="38"/>
  <c r="D94" i="38" s="1"/>
  <c r="A94" i="38"/>
  <c r="M93" i="38"/>
  <c r="L93" i="38"/>
  <c r="K93" i="38"/>
  <c r="AD93" i="38" s="1"/>
  <c r="J93" i="38"/>
  <c r="I93" i="38"/>
  <c r="H93" i="38"/>
  <c r="F93" i="38"/>
  <c r="E93" i="38"/>
  <c r="D93" i="38"/>
  <c r="B93" i="38"/>
  <c r="C93" i="38" s="1"/>
  <c r="A93" i="38"/>
  <c r="M92" i="38"/>
  <c r="L92" i="38"/>
  <c r="I92" i="38"/>
  <c r="K92" i="38" s="1"/>
  <c r="H92" i="38"/>
  <c r="F92" i="38"/>
  <c r="E92" i="38"/>
  <c r="B92" i="38"/>
  <c r="D92" i="38" s="1"/>
  <c r="A92" i="38"/>
  <c r="M91" i="38"/>
  <c r="L91" i="38"/>
  <c r="I91" i="38"/>
  <c r="K91" i="38" s="1"/>
  <c r="AB91" i="38" s="1"/>
  <c r="H91" i="38"/>
  <c r="F91" i="38"/>
  <c r="E91" i="38"/>
  <c r="D91" i="38"/>
  <c r="C91" i="38"/>
  <c r="B91" i="38"/>
  <c r="A91" i="38"/>
  <c r="M90" i="38"/>
  <c r="L90" i="38"/>
  <c r="K90" i="38"/>
  <c r="AC90" i="38" s="1"/>
  <c r="I90" i="38"/>
  <c r="J90" i="38" s="1"/>
  <c r="H90" i="38"/>
  <c r="F90" i="38"/>
  <c r="E90" i="38"/>
  <c r="B90" i="38"/>
  <c r="D90" i="38" s="1"/>
  <c r="A90" i="38"/>
  <c r="M89" i="38"/>
  <c r="L89" i="38"/>
  <c r="I89" i="38"/>
  <c r="K89" i="38" s="1"/>
  <c r="H89" i="38"/>
  <c r="F89" i="38"/>
  <c r="E89" i="38"/>
  <c r="C89" i="38"/>
  <c r="B89" i="38"/>
  <c r="D89" i="38" s="1"/>
  <c r="A89" i="38"/>
  <c r="M88" i="38"/>
  <c r="L88" i="38"/>
  <c r="I88" i="38"/>
  <c r="K88" i="38" s="1"/>
  <c r="H88" i="38"/>
  <c r="F88" i="38"/>
  <c r="E88" i="38"/>
  <c r="D88" i="38"/>
  <c r="B88" i="38"/>
  <c r="C88" i="38" s="1"/>
  <c r="A88" i="38"/>
  <c r="M87" i="38"/>
  <c r="L87" i="38"/>
  <c r="I87" i="38"/>
  <c r="H87" i="38"/>
  <c r="F87" i="38"/>
  <c r="E87" i="38"/>
  <c r="B87" i="38"/>
  <c r="D87" i="38" s="1"/>
  <c r="A87" i="38"/>
  <c r="M86" i="38"/>
  <c r="L86" i="38"/>
  <c r="I86" i="38"/>
  <c r="K86" i="38" s="1"/>
  <c r="H86" i="38"/>
  <c r="F86" i="38"/>
  <c r="E86" i="38"/>
  <c r="B86" i="38"/>
  <c r="D86" i="38" s="1"/>
  <c r="A86" i="38"/>
  <c r="M85" i="38"/>
  <c r="L85" i="38"/>
  <c r="I85" i="38"/>
  <c r="K85" i="38" s="1"/>
  <c r="H85" i="38"/>
  <c r="F85" i="38"/>
  <c r="E85" i="38"/>
  <c r="B85" i="38"/>
  <c r="A85" i="38"/>
  <c r="M84" i="38"/>
  <c r="L84" i="38"/>
  <c r="I84" i="38"/>
  <c r="H84" i="38"/>
  <c r="F84" i="38"/>
  <c r="E84" i="38"/>
  <c r="B84" i="38"/>
  <c r="D84" i="38" s="1"/>
  <c r="A84" i="38"/>
  <c r="M83" i="38"/>
  <c r="L83" i="38"/>
  <c r="K83" i="38"/>
  <c r="AB83" i="38" s="1"/>
  <c r="J83" i="38"/>
  <c r="I83" i="38"/>
  <c r="H83" i="38"/>
  <c r="F83" i="38"/>
  <c r="E83" i="38"/>
  <c r="B83" i="38"/>
  <c r="D83" i="38" s="1"/>
  <c r="A83" i="38"/>
  <c r="M82" i="38"/>
  <c r="L82" i="38"/>
  <c r="I82" i="38"/>
  <c r="K82" i="38" s="1"/>
  <c r="H82" i="38"/>
  <c r="F82" i="38"/>
  <c r="E82" i="38"/>
  <c r="B82" i="38"/>
  <c r="A82" i="38"/>
  <c r="M81" i="38"/>
  <c r="L81" i="38"/>
  <c r="I81" i="38"/>
  <c r="K81" i="38" s="1"/>
  <c r="H81" i="38"/>
  <c r="F81" i="38"/>
  <c r="E81" i="38"/>
  <c r="D81" i="38"/>
  <c r="C81" i="38"/>
  <c r="B81" i="38"/>
  <c r="A81" i="38"/>
  <c r="M80" i="38"/>
  <c r="L80" i="38"/>
  <c r="K80" i="38"/>
  <c r="I80" i="38"/>
  <c r="J80" i="38" s="1"/>
  <c r="H80" i="38"/>
  <c r="F80" i="38"/>
  <c r="E80" i="38"/>
  <c r="B80" i="38"/>
  <c r="D80" i="38" s="1"/>
  <c r="A80" i="38"/>
  <c r="M79" i="38"/>
  <c r="L79" i="38"/>
  <c r="K79" i="38"/>
  <c r="AB79" i="38" s="1"/>
  <c r="I79" i="38"/>
  <c r="J79" i="38" s="1"/>
  <c r="H79" i="38"/>
  <c r="F79" i="38"/>
  <c r="E79" i="38"/>
  <c r="B79" i="38"/>
  <c r="A79" i="38"/>
  <c r="M78" i="38"/>
  <c r="L78" i="38"/>
  <c r="I78" i="38"/>
  <c r="K78" i="38" s="1"/>
  <c r="H78" i="38"/>
  <c r="F78" i="38"/>
  <c r="E78" i="38"/>
  <c r="D78" i="38"/>
  <c r="B78" i="38"/>
  <c r="C78" i="38" s="1"/>
  <c r="A78" i="38"/>
  <c r="M77" i="38"/>
  <c r="L77" i="38"/>
  <c r="I77" i="38"/>
  <c r="H77" i="38"/>
  <c r="F77" i="38"/>
  <c r="E77" i="38"/>
  <c r="B77" i="38"/>
  <c r="D77" i="38" s="1"/>
  <c r="A77" i="38"/>
  <c r="M76" i="38"/>
  <c r="L76" i="38"/>
  <c r="I76" i="38"/>
  <c r="K76" i="38" s="1"/>
  <c r="H76" i="38"/>
  <c r="F76" i="38"/>
  <c r="E76" i="38"/>
  <c r="B76" i="38"/>
  <c r="D76" i="38" s="1"/>
  <c r="A76" i="38"/>
  <c r="M75" i="38"/>
  <c r="L75" i="38"/>
  <c r="K75" i="38"/>
  <c r="I75" i="38"/>
  <c r="J75" i="38" s="1"/>
  <c r="H75" i="38"/>
  <c r="F75" i="38"/>
  <c r="E75" i="38"/>
  <c r="B75" i="38"/>
  <c r="A75" i="38"/>
  <c r="M74" i="38"/>
  <c r="L74" i="38"/>
  <c r="I74" i="38"/>
  <c r="K74" i="38" s="1"/>
  <c r="AC74" i="38" s="1"/>
  <c r="H74" i="38"/>
  <c r="F74" i="38"/>
  <c r="E74" i="38"/>
  <c r="D74" i="38"/>
  <c r="B74" i="38"/>
  <c r="C74" i="38" s="1"/>
  <c r="A74" i="38"/>
  <c r="M73" i="38"/>
  <c r="L73" i="38"/>
  <c r="K73" i="38"/>
  <c r="J73" i="38"/>
  <c r="I73" i="38"/>
  <c r="H73" i="38"/>
  <c r="F73" i="38"/>
  <c r="E73" i="38"/>
  <c r="B73" i="38"/>
  <c r="D73" i="38" s="1"/>
  <c r="A73" i="38"/>
  <c r="M72" i="38"/>
  <c r="L72" i="38"/>
  <c r="I72" i="38"/>
  <c r="K72" i="38" s="1"/>
  <c r="H72" i="38"/>
  <c r="F72" i="38"/>
  <c r="E72" i="38"/>
  <c r="B72" i="38"/>
  <c r="D72" i="38" s="1"/>
  <c r="A72" i="38"/>
  <c r="M71" i="38"/>
  <c r="L71" i="38"/>
  <c r="I71" i="38"/>
  <c r="K71" i="38" s="1"/>
  <c r="AC71" i="38" s="1"/>
  <c r="H71" i="38"/>
  <c r="F71" i="38"/>
  <c r="E71" i="38"/>
  <c r="D71" i="38"/>
  <c r="C71" i="38"/>
  <c r="B71" i="38"/>
  <c r="A71" i="38"/>
  <c r="M70" i="38"/>
  <c r="L70" i="38"/>
  <c r="K70" i="38"/>
  <c r="AF70" i="38" s="1"/>
  <c r="I70" i="38"/>
  <c r="J70" i="38" s="1"/>
  <c r="H70" i="38"/>
  <c r="F70" i="38"/>
  <c r="E70" i="38"/>
  <c r="B70" i="38"/>
  <c r="D70" i="38" s="1"/>
  <c r="A70" i="38"/>
  <c r="M69" i="38"/>
  <c r="L69" i="38"/>
  <c r="I69" i="38"/>
  <c r="K69" i="38" s="1"/>
  <c r="H69" i="38"/>
  <c r="F69" i="38"/>
  <c r="E69" i="38"/>
  <c r="B69" i="38"/>
  <c r="D69" i="38" s="1"/>
  <c r="A69" i="38"/>
  <c r="M68" i="38"/>
  <c r="L68" i="38"/>
  <c r="K68" i="38"/>
  <c r="I68" i="38"/>
  <c r="J68" i="38" s="1"/>
  <c r="H68" i="38"/>
  <c r="F68" i="38"/>
  <c r="E68" i="38"/>
  <c r="D68" i="38"/>
  <c r="B68" i="38"/>
  <c r="C68" i="38" s="1"/>
  <c r="A68" i="38"/>
  <c r="M67" i="38"/>
  <c r="L67" i="38"/>
  <c r="I67" i="38"/>
  <c r="H67" i="38"/>
  <c r="F67" i="38"/>
  <c r="E67" i="38"/>
  <c r="D67" i="38"/>
  <c r="C67" i="38"/>
  <c r="B67" i="38"/>
  <c r="A67" i="38"/>
  <c r="M66" i="38"/>
  <c r="L66" i="38"/>
  <c r="I66" i="38"/>
  <c r="K66" i="38" s="1"/>
  <c r="H66" i="38"/>
  <c r="F66" i="38"/>
  <c r="E66" i="38"/>
  <c r="B66" i="38"/>
  <c r="D66" i="38" s="1"/>
  <c r="A66" i="38"/>
  <c r="M65" i="38"/>
  <c r="L65" i="38"/>
  <c r="K65" i="38"/>
  <c r="I65" i="38"/>
  <c r="J65" i="38" s="1"/>
  <c r="H65" i="38"/>
  <c r="F65" i="38"/>
  <c r="E65" i="38"/>
  <c r="B65" i="38"/>
  <c r="A65" i="38"/>
  <c r="M64" i="38"/>
  <c r="L64" i="38"/>
  <c r="I64" i="38"/>
  <c r="H64" i="38"/>
  <c r="F64" i="38"/>
  <c r="E64" i="38"/>
  <c r="B64" i="38"/>
  <c r="D64" i="38" s="1"/>
  <c r="A64" i="38"/>
  <c r="M63" i="38"/>
  <c r="L63" i="38"/>
  <c r="K63" i="38"/>
  <c r="AE63" i="38" s="1"/>
  <c r="J63" i="38"/>
  <c r="I63" i="38"/>
  <c r="H63" i="38"/>
  <c r="F63" i="38"/>
  <c r="E63" i="38"/>
  <c r="B63" i="38"/>
  <c r="D63" i="38" s="1"/>
  <c r="A63" i="38"/>
  <c r="M62" i="38"/>
  <c r="L62" i="38"/>
  <c r="K62" i="38"/>
  <c r="I62" i="38"/>
  <c r="J62" i="38" s="1"/>
  <c r="H62" i="38"/>
  <c r="F62" i="38"/>
  <c r="E62" i="38"/>
  <c r="B62" i="38"/>
  <c r="D62" i="38" s="1"/>
  <c r="A62" i="38"/>
  <c r="M61" i="38"/>
  <c r="L61" i="38"/>
  <c r="I61" i="38"/>
  <c r="K61" i="38" s="1"/>
  <c r="H61" i="38"/>
  <c r="F61" i="38"/>
  <c r="E61" i="38"/>
  <c r="D61" i="38"/>
  <c r="C61" i="38"/>
  <c r="B61" i="38"/>
  <c r="A61" i="38"/>
  <c r="M60" i="38"/>
  <c r="L60" i="38"/>
  <c r="K60" i="38"/>
  <c r="I60" i="38"/>
  <c r="J60" i="38" s="1"/>
  <c r="H60" i="38"/>
  <c r="F60" i="38"/>
  <c r="E60" i="38"/>
  <c r="B60" i="38"/>
  <c r="D60" i="38" s="1"/>
  <c r="A60" i="38"/>
  <c r="M59" i="38"/>
  <c r="L59" i="38"/>
  <c r="I59" i="38"/>
  <c r="K59" i="38" s="1"/>
  <c r="H59" i="38"/>
  <c r="F59" i="38"/>
  <c r="E59" i="38"/>
  <c r="B59" i="38"/>
  <c r="D59" i="38" s="1"/>
  <c r="A59" i="38"/>
  <c r="M58" i="38"/>
  <c r="L58" i="38"/>
  <c r="K58" i="38"/>
  <c r="AB58" i="38" s="1"/>
  <c r="I58" i="38"/>
  <c r="J58" i="38" s="1"/>
  <c r="H58" i="38"/>
  <c r="F58" i="38"/>
  <c r="E58" i="38"/>
  <c r="D58" i="38"/>
  <c r="B58" i="38"/>
  <c r="C58" i="38" s="1"/>
  <c r="A58" i="38"/>
  <c r="M57" i="38"/>
  <c r="L57" i="38"/>
  <c r="I57" i="38"/>
  <c r="H57" i="38"/>
  <c r="F57" i="38"/>
  <c r="E57" i="38"/>
  <c r="D57" i="38"/>
  <c r="B57" i="38"/>
  <c r="C57" i="38" s="1"/>
  <c r="A57" i="38"/>
  <c r="M56" i="38"/>
  <c r="L56" i="38"/>
  <c r="I56" i="38"/>
  <c r="K56" i="38" s="1"/>
  <c r="H56" i="38"/>
  <c r="F56" i="38"/>
  <c r="E56" i="38"/>
  <c r="B56" i="38"/>
  <c r="D56" i="38" s="1"/>
  <c r="A56" i="38"/>
  <c r="M55" i="38"/>
  <c r="L55" i="38"/>
  <c r="I55" i="38"/>
  <c r="K55" i="38" s="1"/>
  <c r="H55" i="38"/>
  <c r="F55" i="38"/>
  <c r="E55" i="38"/>
  <c r="B55" i="38"/>
  <c r="A55" i="38"/>
  <c r="M54" i="38"/>
  <c r="L54" i="38"/>
  <c r="I54" i="38"/>
  <c r="K54" i="38" s="1"/>
  <c r="AC54" i="38" s="1"/>
  <c r="H54" i="38"/>
  <c r="F54" i="38"/>
  <c r="E54" i="38"/>
  <c r="B54" i="38"/>
  <c r="D54" i="38" s="1"/>
  <c r="A54" i="38"/>
  <c r="M53" i="38"/>
  <c r="L53" i="38"/>
  <c r="K53" i="38"/>
  <c r="AF53" i="38" s="1"/>
  <c r="J53" i="38"/>
  <c r="I53" i="38"/>
  <c r="H53" i="38"/>
  <c r="F53" i="38"/>
  <c r="E53" i="38"/>
  <c r="D53" i="38"/>
  <c r="B53" i="38"/>
  <c r="C53" i="38" s="1"/>
  <c r="A53" i="38"/>
  <c r="M52" i="38"/>
  <c r="L52" i="38"/>
  <c r="I52" i="38"/>
  <c r="K52" i="38" s="1"/>
  <c r="H52" i="38"/>
  <c r="F52" i="38"/>
  <c r="E52" i="38"/>
  <c r="B52" i="38"/>
  <c r="D52" i="38" s="1"/>
  <c r="A52" i="38"/>
  <c r="M51" i="38"/>
  <c r="L51" i="38"/>
  <c r="I51" i="38"/>
  <c r="H51" i="38"/>
  <c r="F51" i="38"/>
  <c r="E51" i="38"/>
  <c r="D51" i="38"/>
  <c r="C51" i="38"/>
  <c r="B51" i="38"/>
  <c r="A51" i="38"/>
  <c r="M50" i="38"/>
  <c r="L50" i="38"/>
  <c r="K50" i="38"/>
  <c r="AC50" i="38" s="1"/>
  <c r="I50" i="38"/>
  <c r="J50" i="38" s="1"/>
  <c r="H50" i="38"/>
  <c r="F50" i="38"/>
  <c r="E50" i="38"/>
  <c r="B50" i="38"/>
  <c r="D50" i="38" s="1"/>
  <c r="A50" i="38"/>
  <c r="M49" i="38"/>
  <c r="L49" i="38"/>
  <c r="I49" i="38"/>
  <c r="K49" i="38" s="1"/>
  <c r="H49" i="38"/>
  <c r="F49" i="38"/>
  <c r="E49" i="38"/>
  <c r="B49" i="38"/>
  <c r="D49" i="38" s="1"/>
  <c r="A49" i="38"/>
  <c r="M48" i="38"/>
  <c r="L48" i="38"/>
  <c r="I48" i="38"/>
  <c r="K48" i="38" s="1"/>
  <c r="H48" i="38"/>
  <c r="F48" i="38"/>
  <c r="E48" i="38"/>
  <c r="D48" i="38"/>
  <c r="B48" i="38"/>
  <c r="C48" i="38" s="1"/>
  <c r="A48" i="38"/>
  <c r="M47" i="38"/>
  <c r="L47" i="38"/>
  <c r="I47" i="38"/>
  <c r="H47" i="38"/>
  <c r="F47" i="38"/>
  <c r="E47" i="38"/>
  <c r="D47" i="38"/>
  <c r="B47" i="38"/>
  <c r="C47" i="38" s="1"/>
  <c r="A47" i="38"/>
  <c r="M46" i="38"/>
  <c r="L46" i="38"/>
  <c r="I46" i="38"/>
  <c r="K46" i="38" s="1"/>
  <c r="H46" i="38"/>
  <c r="F46" i="38"/>
  <c r="E46" i="38"/>
  <c r="B46" i="38"/>
  <c r="D46" i="38" s="1"/>
  <c r="A46" i="38"/>
  <c r="M45" i="38"/>
  <c r="L45" i="38"/>
  <c r="I45" i="38"/>
  <c r="K45" i="38" s="1"/>
  <c r="H45" i="38"/>
  <c r="F45" i="38"/>
  <c r="E45" i="38"/>
  <c r="B45" i="38"/>
  <c r="A45" i="38"/>
  <c r="M44" i="38"/>
  <c r="L44" i="38"/>
  <c r="I44" i="38"/>
  <c r="K44" i="38" s="1"/>
  <c r="H44" i="38"/>
  <c r="F44" i="38"/>
  <c r="E44" i="38"/>
  <c r="D44" i="38"/>
  <c r="C44" i="38"/>
  <c r="B44" i="38"/>
  <c r="A44" i="38"/>
  <c r="M43" i="38"/>
  <c r="L43" i="38"/>
  <c r="K43" i="38"/>
  <c r="J43" i="38"/>
  <c r="I43" i="38"/>
  <c r="H43" i="38"/>
  <c r="F43" i="38"/>
  <c r="E43" i="38"/>
  <c r="B43" i="38"/>
  <c r="D43" i="38" s="1"/>
  <c r="A43" i="38"/>
  <c r="U42" i="38"/>
  <c r="M42" i="38"/>
  <c r="L42" i="38"/>
  <c r="I42" i="38"/>
  <c r="K42" i="38" s="1"/>
  <c r="AE42" i="38" s="1"/>
  <c r="H42" i="38"/>
  <c r="F42" i="38"/>
  <c r="E42" i="38"/>
  <c r="B42" i="38"/>
  <c r="D42" i="38" s="1"/>
  <c r="A42" i="38"/>
  <c r="AF41" i="38"/>
  <c r="AE41" i="38"/>
  <c r="AD41" i="38"/>
  <c r="AC41" i="38"/>
  <c r="AB41" i="38"/>
  <c r="AB114" i="38" s="1"/>
  <c r="AF119" i="41"/>
  <c r="AF115" i="41"/>
  <c r="B115" i="41"/>
  <c r="AF114" i="41"/>
  <c r="B114" i="41"/>
  <c r="M113" i="41"/>
  <c r="L113" i="41"/>
  <c r="K113" i="41"/>
  <c r="AB113" i="41" s="1"/>
  <c r="J113" i="41"/>
  <c r="I113" i="41"/>
  <c r="H113" i="41"/>
  <c r="F113" i="41"/>
  <c r="E113" i="41"/>
  <c r="D113" i="41"/>
  <c r="C113" i="41"/>
  <c r="B113" i="41"/>
  <c r="M112" i="41"/>
  <c r="L112" i="41"/>
  <c r="I112" i="41"/>
  <c r="K112" i="41" s="1"/>
  <c r="H112" i="41"/>
  <c r="F112" i="41"/>
  <c r="E112" i="41"/>
  <c r="D112" i="41"/>
  <c r="C112" i="41"/>
  <c r="B112" i="41"/>
  <c r="A112" i="41"/>
  <c r="M111" i="41"/>
  <c r="L111" i="41"/>
  <c r="I111" i="41"/>
  <c r="K111" i="41" s="1"/>
  <c r="H111" i="41"/>
  <c r="F111" i="41"/>
  <c r="E111" i="41"/>
  <c r="D111" i="41"/>
  <c r="B111" i="41"/>
  <c r="C111" i="41" s="1"/>
  <c r="A111" i="41"/>
  <c r="M110" i="41"/>
  <c r="L110" i="41"/>
  <c r="I110" i="41"/>
  <c r="H110" i="41"/>
  <c r="F110" i="41"/>
  <c r="E110" i="41"/>
  <c r="B110" i="41"/>
  <c r="D110" i="41" s="1"/>
  <c r="A110" i="41"/>
  <c r="M109" i="41"/>
  <c r="L109" i="41"/>
  <c r="K109" i="41"/>
  <c r="AF109" i="41" s="1"/>
  <c r="J109" i="41"/>
  <c r="I109" i="41"/>
  <c r="H109" i="41"/>
  <c r="F109" i="41"/>
  <c r="E109" i="41"/>
  <c r="D109" i="41"/>
  <c r="C109" i="41"/>
  <c r="B109" i="41"/>
  <c r="A109" i="41"/>
  <c r="M108" i="41"/>
  <c r="L108" i="41"/>
  <c r="I108" i="41"/>
  <c r="H108" i="41"/>
  <c r="F108" i="41"/>
  <c r="E108" i="41"/>
  <c r="B108" i="41"/>
  <c r="A108" i="41"/>
  <c r="M107" i="41"/>
  <c r="L107" i="41"/>
  <c r="K107" i="41"/>
  <c r="AB107" i="41" s="1"/>
  <c r="I107" i="41"/>
  <c r="J107" i="41" s="1"/>
  <c r="H107" i="41"/>
  <c r="F107" i="41"/>
  <c r="E107" i="41"/>
  <c r="D107" i="41"/>
  <c r="C107" i="41"/>
  <c r="B107" i="41"/>
  <c r="A107" i="41"/>
  <c r="M106" i="41"/>
  <c r="L106" i="41"/>
  <c r="I106" i="41"/>
  <c r="H106" i="41"/>
  <c r="F106" i="41"/>
  <c r="E106" i="41"/>
  <c r="B106" i="41"/>
  <c r="A106" i="41"/>
  <c r="M105" i="41"/>
  <c r="L105" i="41"/>
  <c r="I105" i="41"/>
  <c r="K105" i="41" s="1"/>
  <c r="H105" i="41"/>
  <c r="F105" i="41"/>
  <c r="E105" i="41"/>
  <c r="D105" i="41"/>
  <c r="B105" i="41"/>
  <c r="C105" i="41" s="1"/>
  <c r="A105" i="41"/>
  <c r="M104" i="41"/>
  <c r="L104" i="41"/>
  <c r="I104" i="41"/>
  <c r="K104" i="41" s="1"/>
  <c r="H104" i="41"/>
  <c r="F104" i="41"/>
  <c r="E104" i="41"/>
  <c r="D104" i="41"/>
  <c r="C104" i="41"/>
  <c r="B104" i="41"/>
  <c r="A104" i="41"/>
  <c r="M103" i="41"/>
  <c r="L103" i="41"/>
  <c r="I103" i="41"/>
  <c r="K103" i="41" s="1"/>
  <c r="H103" i="41"/>
  <c r="F103" i="41"/>
  <c r="E103" i="41"/>
  <c r="D103" i="41"/>
  <c r="C103" i="41"/>
  <c r="B103" i="41"/>
  <c r="A103" i="41"/>
  <c r="M102" i="41"/>
  <c r="L102" i="41"/>
  <c r="K102" i="41"/>
  <c r="J102" i="41"/>
  <c r="I102" i="41"/>
  <c r="H102" i="41"/>
  <c r="F102" i="41"/>
  <c r="E102" i="41"/>
  <c r="C102" i="41"/>
  <c r="B102" i="41"/>
  <c r="D102" i="41" s="1"/>
  <c r="A102" i="41"/>
  <c r="M101" i="41"/>
  <c r="L101" i="41"/>
  <c r="I101" i="41"/>
  <c r="K101" i="41" s="1"/>
  <c r="AF101" i="41" s="1"/>
  <c r="H101" i="41"/>
  <c r="F101" i="41"/>
  <c r="E101" i="41"/>
  <c r="B101" i="41"/>
  <c r="D101" i="41" s="1"/>
  <c r="A101" i="41"/>
  <c r="M100" i="41"/>
  <c r="L100" i="41"/>
  <c r="K100" i="41"/>
  <c r="AF100" i="41" s="1"/>
  <c r="J100" i="41"/>
  <c r="I100" i="41"/>
  <c r="H100" i="41"/>
  <c r="F100" i="41"/>
  <c r="E100" i="41"/>
  <c r="D100" i="41"/>
  <c r="C100" i="41"/>
  <c r="B100" i="41"/>
  <c r="A100" i="41"/>
  <c r="M99" i="41"/>
  <c r="L99" i="41"/>
  <c r="I99" i="41"/>
  <c r="J99" i="41" s="1"/>
  <c r="H99" i="41"/>
  <c r="F99" i="41"/>
  <c r="E99" i="41"/>
  <c r="B99" i="41"/>
  <c r="D99" i="41" s="1"/>
  <c r="A99" i="41"/>
  <c r="M98" i="41"/>
  <c r="L98" i="41"/>
  <c r="I98" i="41"/>
  <c r="K98" i="41" s="1"/>
  <c r="H98" i="41"/>
  <c r="F98" i="41"/>
  <c r="E98" i="41"/>
  <c r="D98" i="41"/>
  <c r="C98" i="41"/>
  <c r="B98" i="41"/>
  <c r="A98" i="41"/>
  <c r="M97" i="41"/>
  <c r="L97" i="41"/>
  <c r="I97" i="41"/>
  <c r="K97" i="41" s="1"/>
  <c r="AD97" i="41" s="1"/>
  <c r="H97" i="41"/>
  <c r="F97" i="41"/>
  <c r="E97" i="41"/>
  <c r="B97" i="41"/>
  <c r="D97" i="41" s="1"/>
  <c r="A97" i="41"/>
  <c r="M96" i="41"/>
  <c r="L96" i="41"/>
  <c r="K96" i="41"/>
  <c r="AE96" i="41" s="1"/>
  <c r="I96" i="41"/>
  <c r="J96" i="41" s="1"/>
  <c r="H96" i="41"/>
  <c r="F96" i="41"/>
  <c r="E96" i="41"/>
  <c r="D96" i="41"/>
  <c r="C96" i="41"/>
  <c r="B96" i="41"/>
  <c r="A96" i="41"/>
  <c r="M95" i="41"/>
  <c r="L95" i="41"/>
  <c r="I95" i="41"/>
  <c r="K95" i="41" s="1"/>
  <c r="AF95" i="41" s="1"/>
  <c r="H95" i="41"/>
  <c r="F95" i="41"/>
  <c r="E95" i="41"/>
  <c r="B95" i="41"/>
  <c r="D95" i="41" s="1"/>
  <c r="A95" i="41"/>
  <c r="M94" i="41"/>
  <c r="L94" i="41"/>
  <c r="K94" i="41"/>
  <c r="AF94" i="41" s="1"/>
  <c r="J94" i="41"/>
  <c r="I94" i="41"/>
  <c r="H94" i="41"/>
  <c r="F94" i="41"/>
  <c r="E94" i="41"/>
  <c r="D94" i="41"/>
  <c r="B94" i="41"/>
  <c r="C94" i="41" s="1"/>
  <c r="A94" i="41"/>
  <c r="M93" i="41"/>
  <c r="L93" i="41"/>
  <c r="K93" i="41"/>
  <c r="AF93" i="41" s="1"/>
  <c r="J93" i="41"/>
  <c r="I93" i="41"/>
  <c r="H93" i="41"/>
  <c r="F93" i="41"/>
  <c r="E93" i="41"/>
  <c r="C93" i="41"/>
  <c r="B93" i="41"/>
  <c r="D93" i="41" s="1"/>
  <c r="A93" i="41"/>
  <c r="M92" i="41"/>
  <c r="L92" i="41"/>
  <c r="I92" i="41"/>
  <c r="K92" i="41" s="1"/>
  <c r="H92" i="41"/>
  <c r="F92" i="41"/>
  <c r="E92" i="41"/>
  <c r="D92" i="41"/>
  <c r="C92" i="41"/>
  <c r="B92" i="41"/>
  <c r="A92" i="41"/>
  <c r="M91" i="41"/>
  <c r="L91" i="41"/>
  <c r="I91" i="41"/>
  <c r="K91" i="41" s="1"/>
  <c r="AE91" i="41" s="1"/>
  <c r="H91" i="41"/>
  <c r="F91" i="41"/>
  <c r="E91" i="41"/>
  <c r="B91" i="41"/>
  <c r="C91" i="41" s="1"/>
  <c r="A91" i="41"/>
  <c r="M90" i="41"/>
  <c r="L90" i="41"/>
  <c r="I90" i="41"/>
  <c r="H90" i="41"/>
  <c r="F90" i="41"/>
  <c r="E90" i="41"/>
  <c r="D90" i="41"/>
  <c r="B90" i="41"/>
  <c r="C90" i="41" s="1"/>
  <c r="A90" i="41"/>
  <c r="M89" i="41"/>
  <c r="L89" i="41"/>
  <c r="K89" i="41"/>
  <c r="J89" i="41"/>
  <c r="I89" i="41"/>
  <c r="H89" i="41"/>
  <c r="F89" i="41"/>
  <c r="E89" i="41"/>
  <c r="D89" i="41"/>
  <c r="C89" i="41"/>
  <c r="B89" i="41"/>
  <c r="A89" i="41"/>
  <c r="M88" i="41"/>
  <c r="L88" i="41"/>
  <c r="I88" i="41"/>
  <c r="H88" i="41"/>
  <c r="F88" i="41"/>
  <c r="E88" i="41"/>
  <c r="B88" i="41"/>
  <c r="A88" i="41"/>
  <c r="M87" i="41"/>
  <c r="L87" i="41"/>
  <c r="K87" i="41"/>
  <c r="AB87" i="41" s="1"/>
  <c r="I87" i="41"/>
  <c r="J87" i="41" s="1"/>
  <c r="H87" i="41"/>
  <c r="F87" i="41"/>
  <c r="E87" i="41"/>
  <c r="D87" i="41"/>
  <c r="C87" i="41"/>
  <c r="B87" i="41"/>
  <c r="A87" i="41"/>
  <c r="M86" i="41"/>
  <c r="L86" i="41"/>
  <c r="K86" i="41"/>
  <c r="AF86" i="41" s="1"/>
  <c r="J86" i="41"/>
  <c r="I86" i="41"/>
  <c r="H86" i="41"/>
  <c r="F86" i="41"/>
  <c r="E86" i="41"/>
  <c r="B86" i="41"/>
  <c r="A86" i="41"/>
  <c r="M85" i="41"/>
  <c r="L85" i="41"/>
  <c r="I85" i="41"/>
  <c r="K85" i="41" s="1"/>
  <c r="H85" i="41"/>
  <c r="F85" i="41"/>
  <c r="E85" i="41"/>
  <c r="D85" i="41"/>
  <c r="B85" i="41"/>
  <c r="C85" i="41" s="1"/>
  <c r="A85" i="41"/>
  <c r="M84" i="41"/>
  <c r="L84" i="41"/>
  <c r="K84" i="41"/>
  <c r="AE84" i="41" s="1"/>
  <c r="J84" i="41"/>
  <c r="I84" i="41"/>
  <c r="H84" i="41"/>
  <c r="F84" i="41"/>
  <c r="E84" i="41"/>
  <c r="B84" i="41"/>
  <c r="D84" i="41" s="1"/>
  <c r="A84" i="41"/>
  <c r="M83" i="41"/>
  <c r="L83" i="41"/>
  <c r="I83" i="41"/>
  <c r="H83" i="41"/>
  <c r="F83" i="41"/>
  <c r="E83" i="41"/>
  <c r="B83" i="41"/>
  <c r="A83" i="41"/>
  <c r="M82" i="41"/>
  <c r="L82" i="41"/>
  <c r="I82" i="41"/>
  <c r="K82" i="41" s="1"/>
  <c r="H82" i="41"/>
  <c r="F82" i="41"/>
  <c r="E82" i="41"/>
  <c r="B82" i="41"/>
  <c r="D82" i="41" s="1"/>
  <c r="A82" i="41"/>
  <c r="M81" i="41"/>
  <c r="L81" i="41"/>
  <c r="I81" i="41"/>
  <c r="K81" i="41" s="1"/>
  <c r="AF81" i="41" s="1"/>
  <c r="H81" i="41"/>
  <c r="F81" i="41"/>
  <c r="E81" i="41"/>
  <c r="B81" i="41"/>
  <c r="A81" i="41"/>
  <c r="M80" i="41"/>
  <c r="L80" i="41"/>
  <c r="K80" i="41"/>
  <c r="AE80" i="41" s="1"/>
  <c r="J80" i="41"/>
  <c r="I80" i="41"/>
  <c r="H80" i="41"/>
  <c r="F80" i="41"/>
  <c r="E80" i="41"/>
  <c r="B80" i="41"/>
  <c r="D80" i="41" s="1"/>
  <c r="A80" i="41"/>
  <c r="M79" i="41"/>
  <c r="L79" i="41"/>
  <c r="I79" i="41"/>
  <c r="K79" i="41" s="1"/>
  <c r="H79" i="41"/>
  <c r="F79" i="41"/>
  <c r="E79" i="41"/>
  <c r="B79" i="41"/>
  <c r="D79" i="41" s="1"/>
  <c r="A79" i="41"/>
  <c r="M78" i="41"/>
  <c r="L78" i="41"/>
  <c r="I78" i="41"/>
  <c r="H78" i="41"/>
  <c r="F78" i="41"/>
  <c r="E78" i="41"/>
  <c r="D78" i="41"/>
  <c r="C78" i="41"/>
  <c r="B78" i="41"/>
  <c r="A78" i="41"/>
  <c r="M77" i="41"/>
  <c r="L77" i="41"/>
  <c r="K77" i="41"/>
  <c r="AD77" i="41" s="1"/>
  <c r="J77" i="41"/>
  <c r="I77" i="41"/>
  <c r="H77" i="41"/>
  <c r="F77" i="41"/>
  <c r="E77" i="41"/>
  <c r="C77" i="41"/>
  <c r="B77" i="41"/>
  <c r="D77" i="41" s="1"/>
  <c r="A77" i="41"/>
  <c r="M76" i="41"/>
  <c r="L76" i="41"/>
  <c r="K76" i="41"/>
  <c r="I76" i="41"/>
  <c r="J76" i="41" s="1"/>
  <c r="H76" i="41"/>
  <c r="F76" i="41"/>
  <c r="E76" i="41"/>
  <c r="D76" i="41"/>
  <c r="C76" i="41"/>
  <c r="B76" i="41"/>
  <c r="A76" i="41"/>
  <c r="M75" i="41"/>
  <c r="L75" i="41"/>
  <c r="J75" i="41"/>
  <c r="I75" i="41"/>
  <c r="K75" i="41" s="1"/>
  <c r="H75" i="41"/>
  <c r="F75" i="41"/>
  <c r="E75" i="41"/>
  <c r="D75" i="41"/>
  <c r="C75" i="41"/>
  <c r="B75" i="41"/>
  <c r="A75" i="41"/>
  <c r="M74" i="41"/>
  <c r="L74" i="41"/>
  <c r="K74" i="41"/>
  <c r="AD74" i="41" s="1"/>
  <c r="J74" i="41"/>
  <c r="I74" i="41"/>
  <c r="H74" i="41"/>
  <c r="F74" i="41"/>
  <c r="E74" i="41"/>
  <c r="D74" i="41"/>
  <c r="B74" i="41"/>
  <c r="C74" i="41" s="1"/>
  <c r="A74" i="41"/>
  <c r="M73" i="41"/>
  <c r="L73" i="41"/>
  <c r="K73" i="41"/>
  <c r="AF73" i="41" s="1"/>
  <c r="J73" i="41"/>
  <c r="I73" i="41"/>
  <c r="H73" i="41"/>
  <c r="F73" i="41"/>
  <c r="E73" i="41"/>
  <c r="B73" i="41"/>
  <c r="A73" i="41"/>
  <c r="M72" i="41"/>
  <c r="L72" i="41"/>
  <c r="K72" i="41"/>
  <c r="AB72" i="41" s="1"/>
  <c r="J72" i="41"/>
  <c r="I72" i="41"/>
  <c r="H72" i="41"/>
  <c r="F72" i="41"/>
  <c r="E72" i="41"/>
  <c r="D72" i="41"/>
  <c r="C72" i="41"/>
  <c r="B72" i="41"/>
  <c r="A72" i="41"/>
  <c r="M71" i="41"/>
  <c r="L71" i="41"/>
  <c r="K71" i="41"/>
  <c r="I71" i="41"/>
  <c r="J71" i="41" s="1"/>
  <c r="H71" i="41"/>
  <c r="F71" i="41"/>
  <c r="E71" i="41"/>
  <c r="D71" i="41"/>
  <c r="C71" i="41"/>
  <c r="B71" i="41"/>
  <c r="A71" i="41"/>
  <c r="M70" i="41"/>
  <c r="L70" i="41"/>
  <c r="I70" i="41"/>
  <c r="K70" i="41" s="1"/>
  <c r="H70" i="41"/>
  <c r="F70" i="41"/>
  <c r="E70" i="41"/>
  <c r="B70" i="41"/>
  <c r="D70" i="41" s="1"/>
  <c r="A70" i="41"/>
  <c r="M69" i="41"/>
  <c r="L69" i="41"/>
  <c r="K69" i="41"/>
  <c r="AF69" i="41" s="1"/>
  <c r="J69" i="41"/>
  <c r="I69" i="41"/>
  <c r="H69" i="41"/>
  <c r="F69" i="41"/>
  <c r="E69" i="41"/>
  <c r="B69" i="41"/>
  <c r="D69" i="41" s="1"/>
  <c r="A69" i="41"/>
  <c r="M68" i="41"/>
  <c r="L68" i="41"/>
  <c r="I68" i="41"/>
  <c r="H68" i="41"/>
  <c r="F68" i="41"/>
  <c r="E68" i="41"/>
  <c r="B68" i="41"/>
  <c r="A68" i="41"/>
  <c r="M67" i="41"/>
  <c r="L67" i="41"/>
  <c r="K67" i="41"/>
  <c r="AF67" i="41" s="1"/>
  <c r="I67" i="41"/>
  <c r="J67" i="41" s="1"/>
  <c r="H67" i="41"/>
  <c r="F67" i="41"/>
  <c r="E67" i="41"/>
  <c r="D67" i="41"/>
  <c r="C67" i="41"/>
  <c r="B67" i="41"/>
  <c r="A67" i="41"/>
  <c r="M66" i="41"/>
  <c r="L66" i="41"/>
  <c r="I66" i="41"/>
  <c r="K66" i="41" s="1"/>
  <c r="AE66" i="41" s="1"/>
  <c r="H66" i="41"/>
  <c r="F66" i="41"/>
  <c r="E66" i="41"/>
  <c r="B66" i="41"/>
  <c r="A66" i="41"/>
  <c r="M65" i="41"/>
  <c r="L65" i="41"/>
  <c r="I65" i="41"/>
  <c r="J65" i="41" s="1"/>
  <c r="H65" i="41"/>
  <c r="F65" i="41"/>
  <c r="E65" i="41"/>
  <c r="D65" i="41"/>
  <c r="B65" i="41"/>
  <c r="C65" i="41" s="1"/>
  <c r="A65" i="41"/>
  <c r="M64" i="41"/>
  <c r="L64" i="41"/>
  <c r="I64" i="41"/>
  <c r="K64" i="41" s="1"/>
  <c r="H64" i="41"/>
  <c r="F64" i="41"/>
  <c r="E64" i="41"/>
  <c r="B64" i="41"/>
  <c r="C64" i="41" s="1"/>
  <c r="A64" i="41"/>
  <c r="M63" i="41"/>
  <c r="L63" i="41"/>
  <c r="I63" i="41"/>
  <c r="H63" i="41"/>
  <c r="F63" i="41"/>
  <c r="E63" i="41"/>
  <c r="B63" i="41"/>
  <c r="D63" i="41" s="1"/>
  <c r="A63" i="41"/>
  <c r="M62" i="41"/>
  <c r="L62" i="41"/>
  <c r="I62" i="41"/>
  <c r="J62" i="41" s="1"/>
  <c r="H62" i="41"/>
  <c r="F62" i="41"/>
  <c r="E62" i="41"/>
  <c r="B62" i="41"/>
  <c r="D62" i="41" s="1"/>
  <c r="A62" i="41"/>
  <c r="M61" i="41"/>
  <c r="L61" i="41"/>
  <c r="I61" i="41"/>
  <c r="K61" i="41" s="1"/>
  <c r="AB61" i="41" s="1"/>
  <c r="H61" i="41"/>
  <c r="F61" i="41"/>
  <c r="E61" i="41"/>
  <c r="B61" i="41"/>
  <c r="A61" i="41"/>
  <c r="M60" i="41"/>
  <c r="L60" i="41"/>
  <c r="K60" i="41"/>
  <c r="AF60" i="41" s="1"/>
  <c r="J60" i="41"/>
  <c r="I60" i="41"/>
  <c r="H60" i="41"/>
  <c r="F60" i="41"/>
  <c r="E60" i="41"/>
  <c r="B60" i="41"/>
  <c r="D60" i="41" s="1"/>
  <c r="A60" i="41"/>
  <c r="M59" i="41"/>
  <c r="L59" i="41"/>
  <c r="I59" i="41"/>
  <c r="K59" i="41" s="1"/>
  <c r="H59" i="41"/>
  <c r="F59" i="41"/>
  <c r="E59" i="41"/>
  <c r="B59" i="41"/>
  <c r="D59" i="41" s="1"/>
  <c r="A59" i="41"/>
  <c r="M58" i="41"/>
  <c r="L58" i="41"/>
  <c r="K58" i="41"/>
  <c r="AE58" i="41" s="1"/>
  <c r="J58" i="41"/>
  <c r="I58" i="41"/>
  <c r="H58" i="41"/>
  <c r="F58" i="41"/>
  <c r="E58" i="41"/>
  <c r="D58" i="41"/>
  <c r="C58" i="41"/>
  <c r="B58" i="41"/>
  <c r="A58" i="41"/>
  <c r="M57" i="41"/>
  <c r="L57" i="41"/>
  <c r="K57" i="41"/>
  <c r="AC57" i="41" s="1"/>
  <c r="J57" i="41"/>
  <c r="I57" i="41"/>
  <c r="H57" i="41"/>
  <c r="F57" i="41"/>
  <c r="E57" i="41"/>
  <c r="B57" i="41"/>
  <c r="C57" i="41" s="1"/>
  <c r="A57" i="41"/>
  <c r="M56" i="41"/>
  <c r="L56" i="41"/>
  <c r="K56" i="41"/>
  <c r="AF56" i="41" s="1"/>
  <c r="I56" i="41"/>
  <c r="J56" i="41" s="1"/>
  <c r="H56" i="41"/>
  <c r="F56" i="41"/>
  <c r="E56" i="41"/>
  <c r="B56" i="41"/>
  <c r="D56" i="41" s="1"/>
  <c r="A56" i="41"/>
  <c r="M55" i="41"/>
  <c r="L55" i="41"/>
  <c r="I55" i="41"/>
  <c r="K55" i="41" s="1"/>
  <c r="AB55" i="41" s="1"/>
  <c r="H55" i="41"/>
  <c r="F55" i="41"/>
  <c r="E55" i="41"/>
  <c r="B55" i="41"/>
  <c r="D55" i="41" s="1"/>
  <c r="A55" i="41"/>
  <c r="M54" i="41"/>
  <c r="L54" i="41"/>
  <c r="K54" i="41"/>
  <c r="AF54" i="41" s="1"/>
  <c r="J54" i="41"/>
  <c r="I54" i="41"/>
  <c r="H54" i="41"/>
  <c r="F54" i="41"/>
  <c r="E54" i="41"/>
  <c r="D54" i="41"/>
  <c r="B54" i="41"/>
  <c r="C54" i="41" s="1"/>
  <c r="A54" i="41"/>
  <c r="M53" i="41"/>
  <c r="L53" i="41"/>
  <c r="K53" i="41"/>
  <c r="I53" i="41"/>
  <c r="J53" i="41" s="1"/>
  <c r="H53" i="41"/>
  <c r="F53" i="41"/>
  <c r="E53" i="41"/>
  <c r="C53" i="41"/>
  <c r="B53" i="41"/>
  <c r="D53" i="41" s="1"/>
  <c r="A53" i="41"/>
  <c r="M52" i="41"/>
  <c r="L52" i="41"/>
  <c r="I52" i="41"/>
  <c r="H52" i="41"/>
  <c r="F52" i="41"/>
  <c r="E52" i="41"/>
  <c r="D52" i="41"/>
  <c r="C52" i="41"/>
  <c r="B52" i="41"/>
  <c r="A52" i="41"/>
  <c r="M51" i="41"/>
  <c r="L51" i="41"/>
  <c r="K51" i="41"/>
  <c r="AF51" i="41" s="1"/>
  <c r="I51" i="41"/>
  <c r="J51" i="41" s="1"/>
  <c r="H51" i="41"/>
  <c r="F51" i="41"/>
  <c r="E51" i="41"/>
  <c r="B51" i="41"/>
  <c r="D51" i="41" s="1"/>
  <c r="A51" i="41"/>
  <c r="M50" i="41"/>
  <c r="L50" i="41"/>
  <c r="J50" i="41"/>
  <c r="I50" i="41"/>
  <c r="K50" i="41" s="1"/>
  <c r="H50" i="41"/>
  <c r="F50" i="41"/>
  <c r="E50" i="41"/>
  <c r="B50" i="41"/>
  <c r="C50" i="41" s="1"/>
  <c r="A50" i="41"/>
  <c r="M49" i="41"/>
  <c r="L49" i="41"/>
  <c r="K49" i="41"/>
  <c r="J49" i="41"/>
  <c r="I49" i="41"/>
  <c r="H49" i="41"/>
  <c r="F49" i="41"/>
  <c r="E49" i="41"/>
  <c r="C49" i="41"/>
  <c r="B49" i="41"/>
  <c r="D49" i="41" s="1"/>
  <c r="A49" i="41"/>
  <c r="M48" i="41"/>
  <c r="L48" i="41"/>
  <c r="I48" i="41"/>
  <c r="H48" i="41"/>
  <c r="F48" i="41"/>
  <c r="E48" i="41"/>
  <c r="B48" i="41"/>
  <c r="D48" i="41" s="1"/>
  <c r="A48" i="41"/>
  <c r="M47" i="41"/>
  <c r="L47" i="41"/>
  <c r="K47" i="41"/>
  <c r="AF47" i="41" s="1"/>
  <c r="I47" i="41"/>
  <c r="J47" i="41" s="1"/>
  <c r="H47" i="41"/>
  <c r="F47" i="41"/>
  <c r="E47" i="41"/>
  <c r="D47" i="41"/>
  <c r="C47" i="41"/>
  <c r="B47" i="41"/>
  <c r="A47" i="41"/>
  <c r="M46" i="41"/>
  <c r="L46" i="41"/>
  <c r="J46" i="41"/>
  <c r="I46" i="41"/>
  <c r="K46" i="41" s="1"/>
  <c r="H46" i="41"/>
  <c r="F46" i="41"/>
  <c r="E46" i="41"/>
  <c r="B46" i="41"/>
  <c r="A46" i="41"/>
  <c r="M45" i="41"/>
  <c r="L45" i="41"/>
  <c r="I45" i="41"/>
  <c r="K45" i="41" s="1"/>
  <c r="H45" i="41"/>
  <c r="F45" i="41"/>
  <c r="E45" i="41"/>
  <c r="D45" i="41"/>
  <c r="B45" i="41"/>
  <c r="C45" i="41" s="1"/>
  <c r="A45" i="41"/>
  <c r="M44" i="41"/>
  <c r="L44" i="41"/>
  <c r="K44" i="41"/>
  <c r="AD44" i="41" s="1"/>
  <c r="J44" i="41"/>
  <c r="I44" i="41"/>
  <c r="H44" i="41"/>
  <c r="F44" i="41"/>
  <c r="E44" i="41"/>
  <c r="D44" i="41"/>
  <c r="B44" i="41"/>
  <c r="C44" i="41" s="1"/>
  <c r="A44" i="41"/>
  <c r="M43" i="41"/>
  <c r="L43" i="41"/>
  <c r="I43" i="41"/>
  <c r="H43" i="41"/>
  <c r="F43" i="41"/>
  <c r="E43" i="41"/>
  <c r="C43" i="41"/>
  <c r="B43" i="41"/>
  <c r="D43" i="41" s="1"/>
  <c r="A43" i="41"/>
  <c r="U42" i="41"/>
  <c r="M42" i="41"/>
  <c r="L42" i="41"/>
  <c r="K42" i="41"/>
  <c r="AF42" i="41" s="1"/>
  <c r="J42" i="41"/>
  <c r="I42" i="41"/>
  <c r="H42" i="41"/>
  <c r="F42" i="41"/>
  <c r="E42" i="41"/>
  <c r="B42" i="41"/>
  <c r="C42" i="41" s="1"/>
  <c r="A42" i="41"/>
  <c r="AF41" i="41"/>
  <c r="AF117" i="41" s="1"/>
  <c r="AE41" i="41"/>
  <c r="AD41" i="41"/>
  <c r="AC41" i="41"/>
  <c r="AB41" i="41"/>
  <c r="AB119" i="37"/>
  <c r="AB118" i="37"/>
  <c r="AB117" i="37"/>
  <c r="AF116" i="37"/>
  <c r="AB116" i="37"/>
  <c r="AD115" i="37"/>
  <c r="AC115" i="37"/>
  <c r="AB115" i="37"/>
  <c r="B115" i="37"/>
  <c r="B114" i="37"/>
  <c r="A112" i="37"/>
  <c r="A111" i="37"/>
  <c r="AB110" i="37"/>
  <c r="A110" i="37"/>
  <c r="AB109" i="37"/>
  <c r="A109" i="37"/>
  <c r="A108" i="37"/>
  <c r="A107" i="37"/>
  <c r="A106" i="37"/>
  <c r="A105" i="37"/>
  <c r="A104" i="37"/>
  <c r="A103" i="37"/>
  <c r="A102" i="37"/>
  <c r="A101" i="37"/>
  <c r="AD100" i="37"/>
  <c r="A100" i="37"/>
  <c r="A99" i="37"/>
  <c r="A98" i="37"/>
  <c r="M97" i="37"/>
  <c r="L97" i="37"/>
  <c r="I97" i="37"/>
  <c r="K97" i="37" s="1"/>
  <c r="AB97" i="37" s="1"/>
  <c r="H97" i="37"/>
  <c r="F97" i="37"/>
  <c r="E97" i="37"/>
  <c r="B97" i="37"/>
  <c r="D97" i="37" s="1"/>
  <c r="A97" i="37"/>
  <c r="M96" i="37"/>
  <c r="L96" i="37"/>
  <c r="I96" i="37"/>
  <c r="J96" i="37" s="1"/>
  <c r="H96" i="37"/>
  <c r="F96" i="37"/>
  <c r="E96" i="37"/>
  <c r="B96" i="37"/>
  <c r="C96" i="37" s="1"/>
  <c r="A96" i="37"/>
  <c r="M95" i="37"/>
  <c r="L95" i="37"/>
  <c r="I95" i="37"/>
  <c r="H95" i="37"/>
  <c r="F95" i="37"/>
  <c r="E95" i="37"/>
  <c r="B95" i="37"/>
  <c r="D95" i="37" s="1"/>
  <c r="A95" i="37"/>
  <c r="M94" i="37"/>
  <c r="L94" i="37"/>
  <c r="I94" i="37"/>
  <c r="H94" i="37"/>
  <c r="F94" i="37"/>
  <c r="E94" i="37"/>
  <c r="B94" i="37"/>
  <c r="C94" i="37" s="1"/>
  <c r="A94" i="37"/>
  <c r="M93" i="37"/>
  <c r="L93" i="37"/>
  <c r="K93" i="37"/>
  <c r="AC93" i="37" s="1"/>
  <c r="J93" i="37"/>
  <c r="I93" i="37"/>
  <c r="H93" i="37"/>
  <c r="F93" i="37"/>
  <c r="E93" i="37"/>
  <c r="B93" i="37"/>
  <c r="A93" i="37"/>
  <c r="M92" i="37"/>
  <c r="L92" i="37"/>
  <c r="I92" i="37"/>
  <c r="K92" i="37" s="1"/>
  <c r="H92" i="37"/>
  <c r="F92" i="37"/>
  <c r="E92" i="37"/>
  <c r="B92" i="37"/>
  <c r="A92" i="37"/>
  <c r="M91" i="37"/>
  <c r="L91" i="37"/>
  <c r="I91" i="37"/>
  <c r="H91" i="37"/>
  <c r="F91" i="37"/>
  <c r="E91" i="37"/>
  <c r="D91" i="37"/>
  <c r="C91" i="37"/>
  <c r="B91" i="37"/>
  <c r="A91" i="37"/>
  <c r="M90" i="37"/>
  <c r="L90" i="37"/>
  <c r="I90" i="37"/>
  <c r="J90" i="37" s="1"/>
  <c r="H90" i="37"/>
  <c r="F90" i="37"/>
  <c r="E90" i="37"/>
  <c r="D90" i="37"/>
  <c r="C90" i="37"/>
  <c r="B90" i="37"/>
  <c r="A90" i="37"/>
  <c r="M89" i="37"/>
  <c r="L89" i="37"/>
  <c r="K89" i="37"/>
  <c r="J89" i="37"/>
  <c r="I89" i="37"/>
  <c r="H89" i="37"/>
  <c r="F89" i="37"/>
  <c r="E89" i="37"/>
  <c r="B89" i="37"/>
  <c r="A89" i="37"/>
  <c r="M88" i="37"/>
  <c r="L88" i="37"/>
  <c r="I88" i="37"/>
  <c r="K88" i="37" s="1"/>
  <c r="AB88" i="37" s="1"/>
  <c r="H88" i="37"/>
  <c r="F88" i="37"/>
  <c r="E88" i="37"/>
  <c r="B88" i="37"/>
  <c r="C88" i="37" s="1"/>
  <c r="A88" i="37"/>
  <c r="M87" i="37"/>
  <c r="L87" i="37"/>
  <c r="I87" i="37"/>
  <c r="H87" i="37"/>
  <c r="F87" i="37"/>
  <c r="E87" i="37"/>
  <c r="D87" i="37"/>
  <c r="C87" i="37"/>
  <c r="B87" i="37"/>
  <c r="A87" i="37"/>
  <c r="M86" i="37"/>
  <c r="L86" i="37"/>
  <c r="I86" i="37"/>
  <c r="J86" i="37" s="1"/>
  <c r="H86" i="37"/>
  <c r="F86" i="37"/>
  <c r="E86" i="37"/>
  <c r="B86" i="37"/>
  <c r="C86" i="37" s="1"/>
  <c r="A86" i="37"/>
  <c r="M85" i="37"/>
  <c r="L85" i="37"/>
  <c r="I85" i="37"/>
  <c r="H85" i="37"/>
  <c r="F85" i="37"/>
  <c r="E85" i="37"/>
  <c r="B85" i="37"/>
  <c r="A85" i="37"/>
  <c r="M84" i="37"/>
  <c r="L84" i="37"/>
  <c r="I84" i="37"/>
  <c r="H84" i="37"/>
  <c r="F84" i="37"/>
  <c r="E84" i="37"/>
  <c r="B84" i="37"/>
  <c r="A84" i="37"/>
  <c r="M83" i="37"/>
  <c r="L83" i="37"/>
  <c r="J83" i="37"/>
  <c r="I83" i="37"/>
  <c r="K83" i="37" s="1"/>
  <c r="AE83" i="37" s="1"/>
  <c r="H83" i="37"/>
  <c r="F83" i="37"/>
  <c r="E83" i="37"/>
  <c r="B83" i="37"/>
  <c r="C83" i="37" s="1"/>
  <c r="A83" i="37"/>
  <c r="M82" i="37"/>
  <c r="L82" i="37"/>
  <c r="I82" i="37"/>
  <c r="J82" i="37" s="1"/>
  <c r="H82" i="37"/>
  <c r="F82" i="37"/>
  <c r="E82" i="37"/>
  <c r="B82" i="37"/>
  <c r="A82" i="37"/>
  <c r="M81" i="37"/>
  <c r="L81" i="37"/>
  <c r="I81" i="37"/>
  <c r="K81" i="37" s="1"/>
  <c r="AF81" i="37" s="1"/>
  <c r="H81" i="37"/>
  <c r="F81" i="37"/>
  <c r="E81" i="37"/>
  <c r="C81" i="37"/>
  <c r="B81" i="37"/>
  <c r="A81" i="37"/>
  <c r="M80" i="37"/>
  <c r="L80" i="37"/>
  <c r="I80" i="37"/>
  <c r="J80" i="37" s="1"/>
  <c r="H80" i="37"/>
  <c r="F80" i="37"/>
  <c r="E80" i="37"/>
  <c r="B80" i="37"/>
  <c r="D80" i="37" s="1"/>
  <c r="A80" i="37"/>
  <c r="M79" i="37"/>
  <c r="L79" i="37"/>
  <c r="J79" i="37"/>
  <c r="I79" i="37"/>
  <c r="H79" i="37"/>
  <c r="F79" i="37"/>
  <c r="E79" i="37"/>
  <c r="B79" i="37"/>
  <c r="D79" i="37" s="1"/>
  <c r="A79" i="37"/>
  <c r="M78" i="37"/>
  <c r="L78" i="37"/>
  <c r="I78" i="37"/>
  <c r="K78" i="37" s="1"/>
  <c r="H78" i="37"/>
  <c r="F78" i="37"/>
  <c r="E78" i="37"/>
  <c r="B78" i="37"/>
  <c r="C78" i="37" s="1"/>
  <c r="A78" i="37"/>
  <c r="M77" i="37"/>
  <c r="L77" i="37"/>
  <c r="I77" i="37"/>
  <c r="H77" i="37"/>
  <c r="F77" i="37"/>
  <c r="E77" i="37"/>
  <c r="B77" i="37"/>
  <c r="D77" i="37" s="1"/>
  <c r="A77" i="37"/>
  <c r="M76" i="37"/>
  <c r="L76" i="37"/>
  <c r="I76" i="37"/>
  <c r="J76" i="37" s="1"/>
  <c r="H76" i="37"/>
  <c r="F76" i="37"/>
  <c r="E76" i="37"/>
  <c r="C76" i="37"/>
  <c r="B76" i="37"/>
  <c r="A76" i="37"/>
  <c r="M75" i="37"/>
  <c r="L75" i="37"/>
  <c r="I75" i="37"/>
  <c r="J75" i="37" s="1"/>
  <c r="H75" i="37"/>
  <c r="F75" i="37"/>
  <c r="E75" i="37"/>
  <c r="B75" i="37"/>
  <c r="A75" i="37"/>
  <c r="M74" i="37"/>
  <c r="L74" i="37"/>
  <c r="I74" i="37"/>
  <c r="H74" i="37"/>
  <c r="F74" i="37"/>
  <c r="E74" i="37"/>
  <c r="B74" i="37"/>
  <c r="C74" i="37" s="1"/>
  <c r="A74" i="37"/>
  <c r="M73" i="37"/>
  <c r="L73" i="37"/>
  <c r="J73" i="37"/>
  <c r="I73" i="37"/>
  <c r="H73" i="37"/>
  <c r="F73" i="37"/>
  <c r="E73" i="37"/>
  <c r="B73" i="37"/>
  <c r="A73" i="37"/>
  <c r="M72" i="37"/>
  <c r="L72" i="37"/>
  <c r="I72" i="37"/>
  <c r="J72" i="37" s="1"/>
  <c r="H72" i="37"/>
  <c r="F72" i="37"/>
  <c r="E72" i="37"/>
  <c r="B72" i="37"/>
  <c r="A72" i="37"/>
  <c r="M71" i="37"/>
  <c r="L71" i="37"/>
  <c r="J71" i="37"/>
  <c r="I71" i="37"/>
  <c r="H71" i="37"/>
  <c r="F71" i="37"/>
  <c r="E71" i="37"/>
  <c r="D71" i="37"/>
  <c r="C71" i="37"/>
  <c r="B71" i="37"/>
  <c r="A71" i="37"/>
  <c r="M70" i="37"/>
  <c r="L70" i="37"/>
  <c r="I70" i="37"/>
  <c r="J70" i="37" s="1"/>
  <c r="H70" i="37"/>
  <c r="F70" i="37"/>
  <c r="E70" i="37"/>
  <c r="B70" i="37"/>
  <c r="D70" i="37" s="1"/>
  <c r="A70" i="37"/>
  <c r="M69" i="37"/>
  <c r="L69" i="37"/>
  <c r="J69" i="37"/>
  <c r="I69" i="37"/>
  <c r="H69" i="37"/>
  <c r="F69" i="37"/>
  <c r="E69" i="37"/>
  <c r="B69" i="37"/>
  <c r="A69" i="37"/>
  <c r="M68" i="37"/>
  <c r="L68" i="37"/>
  <c r="I68" i="37"/>
  <c r="J68" i="37" s="1"/>
  <c r="H68" i="37"/>
  <c r="F68" i="37"/>
  <c r="E68" i="37"/>
  <c r="B68" i="37"/>
  <c r="C68" i="37" s="1"/>
  <c r="A68" i="37"/>
  <c r="M67" i="37"/>
  <c r="L67" i="37"/>
  <c r="I67" i="37"/>
  <c r="H67" i="37"/>
  <c r="F67" i="37"/>
  <c r="E67" i="37"/>
  <c r="C67" i="37"/>
  <c r="B67" i="37"/>
  <c r="A67" i="37"/>
  <c r="M66" i="37"/>
  <c r="L66" i="37"/>
  <c r="I66" i="37"/>
  <c r="K66" i="37" s="1"/>
  <c r="AD66" i="37" s="1"/>
  <c r="H66" i="37"/>
  <c r="F66" i="37"/>
  <c r="E66" i="37"/>
  <c r="B66" i="37"/>
  <c r="A66" i="37"/>
  <c r="M65" i="37"/>
  <c r="L65" i="37"/>
  <c r="I65" i="37"/>
  <c r="K65" i="37" s="1"/>
  <c r="H65" i="37"/>
  <c r="F65" i="37"/>
  <c r="E65" i="37"/>
  <c r="B65" i="37"/>
  <c r="A65" i="37"/>
  <c r="M64" i="37"/>
  <c r="L64" i="37"/>
  <c r="I64" i="37"/>
  <c r="H64" i="37"/>
  <c r="F64" i="37"/>
  <c r="E64" i="37"/>
  <c r="B64" i="37"/>
  <c r="A64" i="37"/>
  <c r="M63" i="37"/>
  <c r="L63" i="37"/>
  <c r="J63" i="37"/>
  <c r="I63" i="37"/>
  <c r="H63" i="37"/>
  <c r="F63" i="37"/>
  <c r="E63" i="37"/>
  <c r="D63" i="37"/>
  <c r="C63" i="37"/>
  <c r="B63" i="37"/>
  <c r="A63" i="37"/>
  <c r="M62" i="37"/>
  <c r="L62" i="37"/>
  <c r="I62" i="37"/>
  <c r="H62" i="37"/>
  <c r="F62" i="37"/>
  <c r="E62" i="37"/>
  <c r="B62" i="37"/>
  <c r="D62" i="37" s="1"/>
  <c r="A62" i="37"/>
  <c r="M61" i="37"/>
  <c r="L61" i="37"/>
  <c r="I61" i="37"/>
  <c r="K61" i="37" s="1"/>
  <c r="AB61" i="37" s="1"/>
  <c r="H61" i="37"/>
  <c r="F61" i="37"/>
  <c r="E61" i="37"/>
  <c r="C61" i="37"/>
  <c r="B61" i="37"/>
  <c r="D61" i="37" s="1"/>
  <c r="A61" i="37"/>
  <c r="M60" i="37"/>
  <c r="L60" i="37"/>
  <c r="K60" i="37"/>
  <c r="AB60" i="37" s="1"/>
  <c r="I60" i="37"/>
  <c r="J60" i="37" s="1"/>
  <c r="H60" i="37"/>
  <c r="F60" i="37"/>
  <c r="E60" i="37"/>
  <c r="B60" i="37"/>
  <c r="A60" i="37"/>
  <c r="M59" i="37"/>
  <c r="L59" i="37"/>
  <c r="I59" i="37"/>
  <c r="H59" i="37"/>
  <c r="F59" i="37"/>
  <c r="E59" i="37"/>
  <c r="B59" i="37"/>
  <c r="C59" i="37" s="1"/>
  <c r="A59" i="37"/>
  <c r="M58" i="37"/>
  <c r="L58" i="37"/>
  <c r="J58" i="37"/>
  <c r="I58" i="37"/>
  <c r="H58" i="37"/>
  <c r="F58" i="37"/>
  <c r="E58" i="37"/>
  <c r="B58" i="37"/>
  <c r="C58" i="37" s="1"/>
  <c r="A58" i="37"/>
  <c r="M57" i="37"/>
  <c r="L57" i="37"/>
  <c r="I57" i="37"/>
  <c r="H57" i="37"/>
  <c r="F57" i="37"/>
  <c r="E57" i="37"/>
  <c r="C57" i="37"/>
  <c r="B57" i="37"/>
  <c r="A57" i="37"/>
  <c r="M56" i="37"/>
  <c r="L56" i="37"/>
  <c r="I56" i="37"/>
  <c r="J56" i="37" s="1"/>
  <c r="H56" i="37"/>
  <c r="F56" i="37"/>
  <c r="E56" i="37"/>
  <c r="B56" i="37"/>
  <c r="A56" i="37"/>
  <c r="M55" i="37"/>
  <c r="L55" i="37"/>
  <c r="I55" i="37"/>
  <c r="H55" i="37"/>
  <c r="F55" i="37"/>
  <c r="E55" i="37"/>
  <c r="B55" i="37"/>
  <c r="A55" i="37"/>
  <c r="M54" i="37"/>
  <c r="L54" i="37"/>
  <c r="I54" i="37"/>
  <c r="K54" i="37" s="1"/>
  <c r="H54" i="37"/>
  <c r="F54" i="37"/>
  <c r="E54" i="37"/>
  <c r="B54" i="37"/>
  <c r="C54" i="37" s="1"/>
  <c r="A54" i="37"/>
  <c r="M53" i="37"/>
  <c r="L53" i="37"/>
  <c r="J53" i="37"/>
  <c r="I53" i="37"/>
  <c r="H53" i="37"/>
  <c r="F53" i="37"/>
  <c r="E53" i="37"/>
  <c r="B53" i="37"/>
  <c r="C53" i="37" s="1"/>
  <c r="A53" i="37"/>
  <c r="M52" i="37"/>
  <c r="L52" i="37"/>
  <c r="J52" i="37"/>
  <c r="I52" i="37"/>
  <c r="H52" i="37"/>
  <c r="F52" i="37"/>
  <c r="E52" i="37"/>
  <c r="B52" i="37"/>
  <c r="A52" i="37"/>
  <c r="M51" i="37"/>
  <c r="L51" i="37"/>
  <c r="I51" i="37"/>
  <c r="J51" i="37" s="1"/>
  <c r="H51" i="37"/>
  <c r="F51" i="37"/>
  <c r="E51" i="37"/>
  <c r="C51" i="37"/>
  <c r="B51" i="37"/>
  <c r="A51" i="37"/>
  <c r="M50" i="37"/>
  <c r="L50" i="37"/>
  <c r="I50" i="37"/>
  <c r="J50" i="37" s="1"/>
  <c r="H50" i="37"/>
  <c r="F50" i="37"/>
  <c r="E50" i="37"/>
  <c r="B50" i="37"/>
  <c r="A50" i="37"/>
  <c r="M49" i="37"/>
  <c r="L49" i="37"/>
  <c r="K49" i="37"/>
  <c r="AB49" i="37" s="1"/>
  <c r="J49" i="37"/>
  <c r="I49" i="37"/>
  <c r="H49" i="37"/>
  <c r="F49" i="37"/>
  <c r="E49" i="37"/>
  <c r="B49" i="37"/>
  <c r="D49" i="37" s="1"/>
  <c r="A49" i="37"/>
  <c r="M48" i="37"/>
  <c r="L48" i="37"/>
  <c r="K48" i="37"/>
  <c r="J48" i="37"/>
  <c r="I48" i="37"/>
  <c r="H48" i="37"/>
  <c r="F48" i="37"/>
  <c r="E48" i="37"/>
  <c r="D48" i="37"/>
  <c r="B48" i="37"/>
  <c r="C48" i="37" s="1"/>
  <c r="A48" i="37"/>
  <c r="M47" i="37"/>
  <c r="L47" i="37"/>
  <c r="I47" i="37"/>
  <c r="H47" i="37"/>
  <c r="F47" i="37"/>
  <c r="E47" i="37"/>
  <c r="C47" i="37"/>
  <c r="B47" i="37"/>
  <c r="A47" i="37"/>
  <c r="M46" i="37"/>
  <c r="L46" i="37"/>
  <c r="I46" i="37"/>
  <c r="H46" i="37"/>
  <c r="F46" i="37"/>
  <c r="E46" i="37"/>
  <c r="B46" i="37"/>
  <c r="A46" i="37"/>
  <c r="M45" i="37"/>
  <c r="L45" i="37"/>
  <c r="I45" i="37"/>
  <c r="J45" i="37" s="1"/>
  <c r="H45" i="37"/>
  <c r="F45" i="37"/>
  <c r="E45" i="37"/>
  <c r="B45" i="37"/>
  <c r="A45" i="37"/>
  <c r="M44" i="37"/>
  <c r="L44" i="37"/>
  <c r="I44" i="37"/>
  <c r="K44" i="37" s="1"/>
  <c r="H44" i="37"/>
  <c r="F44" i="37"/>
  <c r="E44" i="37"/>
  <c r="D44" i="37"/>
  <c r="C44" i="37"/>
  <c r="B44" i="37"/>
  <c r="A44" i="37"/>
  <c r="M43" i="37"/>
  <c r="L43" i="37"/>
  <c r="J43" i="37"/>
  <c r="I43" i="37"/>
  <c r="H43" i="37"/>
  <c r="F43" i="37"/>
  <c r="E43" i="37"/>
  <c r="B43" i="37"/>
  <c r="C43" i="37" s="1"/>
  <c r="A43" i="37"/>
  <c r="U42" i="37"/>
  <c r="M42" i="37"/>
  <c r="L42" i="37"/>
  <c r="J42" i="37"/>
  <c r="I42" i="37"/>
  <c r="H42" i="37"/>
  <c r="F42" i="37"/>
  <c r="E42" i="37"/>
  <c r="B42" i="37"/>
  <c r="C42" i="37" s="1"/>
  <c r="A42" i="37"/>
  <c r="AF41" i="37"/>
  <c r="AE41" i="37"/>
  <c r="AD41" i="37"/>
  <c r="AC41" i="37"/>
  <c r="AB41" i="37"/>
  <c r="AB114" i="37" s="1"/>
  <c r="J43" i="23"/>
  <c r="J44" i="23"/>
  <c r="J45" i="23"/>
  <c r="J46" i="23"/>
  <c r="J47" i="23"/>
  <c r="J48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89" i="23"/>
  <c r="J90" i="23"/>
  <c r="J91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42" i="23"/>
  <c r="C43" i="23"/>
  <c r="C44" i="23"/>
  <c r="C45" i="23"/>
  <c r="C46" i="23"/>
  <c r="C47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42" i="23"/>
  <c r="H43" i="23"/>
  <c r="I43" i="23"/>
  <c r="L43" i="23"/>
  <c r="M43" i="23"/>
  <c r="H44" i="23"/>
  <c r="I44" i="23"/>
  <c r="L44" i="23"/>
  <c r="M44" i="23"/>
  <c r="H45" i="23"/>
  <c r="I45" i="23"/>
  <c r="K45" i="23"/>
  <c r="L45" i="23"/>
  <c r="M45" i="23"/>
  <c r="H46" i="23"/>
  <c r="I46" i="23"/>
  <c r="L46" i="23"/>
  <c r="M46" i="23"/>
  <c r="H47" i="23"/>
  <c r="I47" i="23"/>
  <c r="L47" i="23"/>
  <c r="M47" i="23"/>
  <c r="H48" i="23"/>
  <c r="I48" i="23"/>
  <c r="K48" i="23" s="1"/>
  <c r="L48" i="23"/>
  <c r="M48" i="23"/>
  <c r="H49" i="23"/>
  <c r="I49" i="23"/>
  <c r="K49" i="23"/>
  <c r="L49" i="23"/>
  <c r="M49" i="23"/>
  <c r="H50" i="23"/>
  <c r="I50" i="23"/>
  <c r="L50" i="23"/>
  <c r="M50" i="23"/>
  <c r="H51" i="23"/>
  <c r="I51" i="23"/>
  <c r="L51" i="23"/>
  <c r="M51" i="23"/>
  <c r="H52" i="23"/>
  <c r="I52" i="23"/>
  <c r="K52" i="23"/>
  <c r="L52" i="23"/>
  <c r="M52" i="23"/>
  <c r="H53" i="23"/>
  <c r="I53" i="23"/>
  <c r="L53" i="23"/>
  <c r="M53" i="23"/>
  <c r="H54" i="23"/>
  <c r="I54" i="23"/>
  <c r="L54" i="23"/>
  <c r="M54" i="23"/>
  <c r="H55" i="23"/>
  <c r="I55" i="23"/>
  <c r="K55" i="23" s="1"/>
  <c r="L55" i="23"/>
  <c r="M55" i="23"/>
  <c r="H56" i="23"/>
  <c r="I56" i="23"/>
  <c r="L56" i="23"/>
  <c r="M56" i="23"/>
  <c r="H57" i="23"/>
  <c r="I57" i="23"/>
  <c r="L57" i="23"/>
  <c r="M57" i="23"/>
  <c r="H58" i="23"/>
  <c r="I58" i="23"/>
  <c r="K58" i="23" s="1"/>
  <c r="L58" i="23"/>
  <c r="M58" i="23"/>
  <c r="H59" i="23"/>
  <c r="I59" i="23"/>
  <c r="K59" i="23"/>
  <c r="L59" i="23"/>
  <c r="M59" i="23"/>
  <c r="H60" i="23"/>
  <c r="I60" i="23"/>
  <c r="L60" i="23"/>
  <c r="M60" i="23"/>
  <c r="H61" i="23"/>
  <c r="I61" i="23"/>
  <c r="K61" i="23"/>
  <c r="L61" i="23"/>
  <c r="M61" i="23"/>
  <c r="H62" i="23"/>
  <c r="I62" i="23"/>
  <c r="K62" i="23" s="1"/>
  <c r="L62" i="23"/>
  <c r="M62" i="23"/>
  <c r="H63" i="23"/>
  <c r="I63" i="23"/>
  <c r="L63" i="23"/>
  <c r="M63" i="23"/>
  <c r="H64" i="23"/>
  <c r="I64" i="23"/>
  <c r="L64" i="23"/>
  <c r="M64" i="23"/>
  <c r="H65" i="23"/>
  <c r="I65" i="23"/>
  <c r="L65" i="23"/>
  <c r="M65" i="23"/>
  <c r="H66" i="23"/>
  <c r="I66" i="23"/>
  <c r="K66" i="23" s="1"/>
  <c r="L66" i="23"/>
  <c r="M66" i="23"/>
  <c r="H67" i="23"/>
  <c r="I67" i="23"/>
  <c r="L67" i="23"/>
  <c r="M67" i="23"/>
  <c r="H68" i="23"/>
  <c r="I68" i="23"/>
  <c r="L68" i="23"/>
  <c r="M68" i="23"/>
  <c r="H69" i="23"/>
  <c r="I69" i="23"/>
  <c r="L69" i="23"/>
  <c r="M69" i="23"/>
  <c r="H70" i="23"/>
  <c r="I70" i="23"/>
  <c r="K70" i="23" s="1"/>
  <c r="L70" i="23"/>
  <c r="M70" i="23"/>
  <c r="H71" i="23"/>
  <c r="I71" i="23"/>
  <c r="L71" i="23"/>
  <c r="M71" i="23"/>
  <c r="H72" i="23"/>
  <c r="I72" i="23"/>
  <c r="L72" i="23"/>
  <c r="M72" i="23"/>
  <c r="H73" i="23"/>
  <c r="I73" i="23"/>
  <c r="K73" i="23" s="1"/>
  <c r="L73" i="23"/>
  <c r="M73" i="23"/>
  <c r="H74" i="23"/>
  <c r="I74" i="23"/>
  <c r="K74" i="23"/>
  <c r="L74" i="23"/>
  <c r="M74" i="23"/>
  <c r="H75" i="23"/>
  <c r="I75" i="23"/>
  <c r="K75" i="23"/>
  <c r="L75" i="23"/>
  <c r="M75" i="23"/>
  <c r="H76" i="23"/>
  <c r="I76" i="23"/>
  <c r="L76" i="23"/>
  <c r="M76" i="23"/>
  <c r="H77" i="23"/>
  <c r="I77" i="23"/>
  <c r="L77" i="23"/>
  <c r="M77" i="23"/>
  <c r="H78" i="23"/>
  <c r="I78" i="23"/>
  <c r="L78" i="23"/>
  <c r="M78" i="23"/>
  <c r="H79" i="23"/>
  <c r="I79" i="23"/>
  <c r="L79" i="23"/>
  <c r="M79" i="23"/>
  <c r="H80" i="23"/>
  <c r="I80" i="23"/>
  <c r="L80" i="23"/>
  <c r="M80" i="23"/>
  <c r="H81" i="23"/>
  <c r="I81" i="23"/>
  <c r="L81" i="23"/>
  <c r="M81" i="23"/>
  <c r="H82" i="23"/>
  <c r="I82" i="23"/>
  <c r="L82" i="23"/>
  <c r="M82" i="23"/>
  <c r="H83" i="23"/>
  <c r="I83" i="23"/>
  <c r="L83" i="23"/>
  <c r="M83" i="23"/>
  <c r="H84" i="23"/>
  <c r="I84" i="23"/>
  <c r="K84" i="23"/>
  <c r="L84" i="23"/>
  <c r="M84" i="23"/>
  <c r="H85" i="23"/>
  <c r="I85" i="23"/>
  <c r="L85" i="23"/>
  <c r="M85" i="23"/>
  <c r="H86" i="23"/>
  <c r="I86" i="23"/>
  <c r="L86" i="23"/>
  <c r="M86" i="23"/>
  <c r="H87" i="23"/>
  <c r="I87" i="23"/>
  <c r="L87" i="23"/>
  <c r="M87" i="23"/>
  <c r="H88" i="23"/>
  <c r="I88" i="23"/>
  <c r="L88" i="23"/>
  <c r="M88" i="23"/>
  <c r="H89" i="23"/>
  <c r="I89" i="23"/>
  <c r="L89" i="23"/>
  <c r="M89" i="23"/>
  <c r="H90" i="23"/>
  <c r="I90" i="23"/>
  <c r="L90" i="23"/>
  <c r="M90" i="23"/>
  <c r="H91" i="23"/>
  <c r="I91" i="23"/>
  <c r="L91" i="23"/>
  <c r="M91" i="23"/>
  <c r="H92" i="23"/>
  <c r="I92" i="23"/>
  <c r="L92" i="23"/>
  <c r="M92" i="23"/>
  <c r="H93" i="23"/>
  <c r="I93" i="23"/>
  <c r="L93" i="23"/>
  <c r="M93" i="23"/>
  <c r="H94" i="23"/>
  <c r="I94" i="23"/>
  <c r="L94" i="23"/>
  <c r="M94" i="23"/>
  <c r="H95" i="23"/>
  <c r="I95" i="23"/>
  <c r="L95" i="23"/>
  <c r="M95" i="23"/>
  <c r="H96" i="23"/>
  <c r="I96" i="23"/>
  <c r="L96" i="23"/>
  <c r="M96" i="23"/>
  <c r="H97" i="23"/>
  <c r="I97" i="23"/>
  <c r="L97" i="23"/>
  <c r="M97" i="23"/>
  <c r="H98" i="23"/>
  <c r="I98" i="23"/>
  <c r="K98" i="23"/>
  <c r="L98" i="23"/>
  <c r="M98" i="23"/>
  <c r="H99" i="23"/>
  <c r="I99" i="23"/>
  <c r="L99" i="23"/>
  <c r="M99" i="23"/>
  <c r="H100" i="23"/>
  <c r="I100" i="23"/>
  <c r="L100" i="23"/>
  <c r="M100" i="23"/>
  <c r="H101" i="23"/>
  <c r="I101" i="23"/>
  <c r="L101" i="23"/>
  <c r="M101" i="23"/>
  <c r="H102" i="23"/>
  <c r="I102" i="23"/>
  <c r="L102" i="23"/>
  <c r="M102" i="23"/>
  <c r="H103" i="23"/>
  <c r="I103" i="23"/>
  <c r="L103" i="23"/>
  <c r="M103" i="23"/>
  <c r="H104" i="23"/>
  <c r="I104" i="23"/>
  <c r="L104" i="23"/>
  <c r="M104" i="23"/>
  <c r="H105" i="23"/>
  <c r="I105" i="23"/>
  <c r="L105" i="23"/>
  <c r="M105" i="23"/>
  <c r="H106" i="23"/>
  <c r="I106" i="23"/>
  <c r="L106" i="23"/>
  <c r="M106" i="23"/>
  <c r="H107" i="23"/>
  <c r="I107" i="23"/>
  <c r="L107" i="23"/>
  <c r="M107" i="23"/>
  <c r="H108" i="23"/>
  <c r="I108" i="23"/>
  <c r="L108" i="23"/>
  <c r="M108" i="23"/>
  <c r="H109" i="23"/>
  <c r="I109" i="23"/>
  <c r="L109" i="23"/>
  <c r="M109" i="23"/>
  <c r="H110" i="23"/>
  <c r="I110" i="23"/>
  <c r="L110" i="23"/>
  <c r="M110" i="23"/>
  <c r="H111" i="23"/>
  <c r="I111" i="23"/>
  <c r="K111" i="23" s="1"/>
  <c r="L111" i="23"/>
  <c r="M111" i="23"/>
  <c r="H112" i="23"/>
  <c r="I112" i="23"/>
  <c r="L112" i="23"/>
  <c r="M112" i="23"/>
  <c r="H113" i="23"/>
  <c r="I113" i="23"/>
  <c r="L113" i="23"/>
  <c r="M113" i="23"/>
  <c r="M42" i="23"/>
  <c r="L42" i="23"/>
  <c r="I42" i="23"/>
  <c r="H42" i="23"/>
  <c r="E43" i="23"/>
  <c r="F43" i="23"/>
  <c r="E44" i="23"/>
  <c r="F44" i="23"/>
  <c r="E45" i="23"/>
  <c r="F45" i="23"/>
  <c r="E46" i="23"/>
  <c r="F46" i="23"/>
  <c r="E47" i="23"/>
  <c r="F47" i="23"/>
  <c r="E48" i="23"/>
  <c r="F48" i="23"/>
  <c r="E49" i="23"/>
  <c r="F49" i="23"/>
  <c r="E50" i="23"/>
  <c r="F50" i="23"/>
  <c r="E51" i="23"/>
  <c r="F51" i="23"/>
  <c r="E52" i="23"/>
  <c r="F52" i="23"/>
  <c r="E53" i="23"/>
  <c r="F53" i="23"/>
  <c r="E54" i="23"/>
  <c r="F54" i="23"/>
  <c r="E55" i="23"/>
  <c r="F55" i="23"/>
  <c r="E56" i="23"/>
  <c r="F56" i="23"/>
  <c r="E57" i="23"/>
  <c r="F57" i="23"/>
  <c r="E58" i="23"/>
  <c r="F58" i="23"/>
  <c r="E59" i="23"/>
  <c r="F59" i="23"/>
  <c r="E60" i="23"/>
  <c r="F60" i="23"/>
  <c r="E61" i="23"/>
  <c r="F61" i="23"/>
  <c r="E62" i="23"/>
  <c r="F62" i="23"/>
  <c r="E63" i="23"/>
  <c r="F63" i="23"/>
  <c r="E64" i="23"/>
  <c r="F64" i="23"/>
  <c r="E65" i="23"/>
  <c r="F65" i="23"/>
  <c r="E66" i="23"/>
  <c r="F66" i="23"/>
  <c r="E67" i="23"/>
  <c r="F67" i="23"/>
  <c r="E68" i="23"/>
  <c r="F68" i="23"/>
  <c r="E69" i="23"/>
  <c r="F69" i="23"/>
  <c r="E70" i="23"/>
  <c r="F70" i="23"/>
  <c r="E71" i="23"/>
  <c r="F71" i="23"/>
  <c r="E72" i="23"/>
  <c r="F72" i="23"/>
  <c r="E73" i="23"/>
  <c r="F73" i="23"/>
  <c r="E74" i="23"/>
  <c r="F74" i="23"/>
  <c r="E75" i="23"/>
  <c r="F75" i="23"/>
  <c r="E76" i="23"/>
  <c r="F76" i="23"/>
  <c r="E77" i="23"/>
  <c r="F77" i="23"/>
  <c r="E78" i="23"/>
  <c r="F78" i="23"/>
  <c r="E79" i="23"/>
  <c r="F79" i="23"/>
  <c r="E80" i="23"/>
  <c r="F80" i="23"/>
  <c r="E81" i="23"/>
  <c r="F81" i="23"/>
  <c r="E82" i="23"/>
  <c r="F82" i="23"/>
  <c r="E83" i="23"/>
  <c r="F83" i="23"/>
  <c r="E84" i="23"/>
  <c r="F84" i="23"/>
  <c r="E85" i="23"/>
  <c r="F85" i="23"/>
  <c r="E86" i="23"/>
  <c r="F86" i="23"/>
  <c r="E87" i="23"/>
  <c r="F87" i="23"/>
  <c r="E88" i="23"/>
  <c r="F88" i="23"/>
  <c r="E89" i="23"/>
  <c r="F89" i="23"/>
  <c r="E90" i="23"/>
  <c r="F90" i="23"/>
  <c r="E91" i="23"/>
  <c r="F91" i="23"/>
  <c r="E92" i="23"/>
  <c r="F92" i="23"/>
  <c r="E93" i="23"/>
  <c r="F93" i="23"/>
  <c r="E94" i="23"/>
  <c r="F94" i="23"/>
  <c r="E95" i="23"/>
  <c r="F95" i="23"/>
  <c r="E96" i="23"/>
  <c r="F96" i="23"/>
  <c r="E97" i="23"/>
  <c r="F97" i="23"/>
  <c r="E98" i="23"/>
  <c r="F98" i="23"/>
  <c r="E99" i="23"/>
  <c r="F99" i="23"/>
  <c r="E100" i="23"/>
  <c r="F100" i="23"/>
  <c r="E101" i="23"/>
  <c r="F101" i="23"/>
  <c r="E102" i="23"/>
  <c r="F102" i="23"/>
  <c r="E103" i="23"/>
  <c r="F103" i="23"/>
  <c r="E104" i="23"/>
  <c r="F104" i="23"/>
  <c r="E105" i="23"/>
  <c r="F105" i="23"/>
  <c r="E106" i="23"/>
  <c r="F106" i="23"/>
  <c r="E107" i="23"/>
  <c r="F107" i="23"/>
  <c r="E108" i="23"/>
  <c r="F108" i="23"/>
  <c r="E109" i="23"/>
  <c r="F109" i="23"/>
  <c r="E110" i="23"/>
  <c r="F110" i="23"/>
  <c r="E111" i="23"/>
  <c r="F111" i="23"/>
  <c r="E112" i="23"/>
  <c r="F112" i="23"/>
  <c r="E113" i="23"/>
  <c r="F113" i="23"/>
  <c r="F42" i="23"/>
  <c r="E42" i="23"/>
  <c r="A112" i="23"/>
  <c r="B111" i="23"/>
  <c r="B112" i="23"/>
  <c r="B113" i="23"/>
  <c r="B114" i="23"/>
  <c r="B115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42" i="23"/>
  <c r="K81" i="36" l="1"/>
  <c r="AF81" i="36" s="1"/>
  <c r="J44" i="36"/>
  <c r="J84" i="36"/>
  <c r="J47" i="36"/>
  <c r="K51" i="36"/>
  <c r="AF51" i="36" s="1"/>
  <c r="J44" i="25"/>
  <c r="J63" i="25"/>
  <c r="J51" i="25"/>
  <c r="K165" i="35"/>
  <c r="K122" i="35"/>
  <c r="K119" i="35"/>
  <c r="O153" i="17"/>
  <c r="P29" i="17"/>
  <c r="J161" i="35" s="1"/>
  <c r="P12" i="17"/>
  <c r="P30" i="17"/>
  <c r="J206" i="35" s="1"/>
  <c r="P197" i="17"/>
  <c r="J252" i="35" s="1"/>
  <c r="P32" i="17"/>
  <c r="J159" i="35" s="1"/>
  <c r="P185" i="17"/>
  <c r="J201" i="35" s="1"/>
  <c r="P173" i="17"/>
  <c r="J186" i="35" s="1"/>
  <c r="O14" i="17"/>
  <c r="P192" i="17"/>
  <c r="J231" i="35" s="1"/>
  <c r="O147" i="17"/>
  <c r="O189" i="17"/>
  <c r="O197" i="17"/>
  <c r="O164" i="17"/>
  <c r="P14" i="17"/>
  <c r="J198" i="35" s="1"/>
  <c r="P19" i="17"/>
  <c r="O157" i="17"/>
  <c r="O77" i="17"/>
  <c r="O42" i="17"/>
  <c r="O51" i="17"/>
  <c r="P154" i="17"/>
  <c r="P148" i="17"/>
  <c r="J115" i="35" s="1"/>
  <c r="O101" i="17"/>
  <c r="P63" i="17"/>
  <c r="O172" i="17"/>
  <c r="O29" i="17"/>
  <c r="P41" i="17"/>
  <c r="O187" i="17"/>
  <c r="O182" i="17"/>
  <c r="P86" i="17"/>
  <c r="J112" i="35" s="1"/>
  <c r="O95" i="17"/>
  <c r="P187" i="17"/>
  <c r="J221" i="35" s="1"/>
  <c r="O100" i="17"/>
  <c r="P155" i="17"/>
  <c r="O160" i="17"/>
  <c r="O185" i="17"/>
  <c r="O62" i="17"/>
  <c r="P147" i="17"/>
  <c r="J114" i="35" s="1"/>
  <c r="O194" i="17"/>
  <c r="O12" i="17"/>
  <c r="O169" i="17"/>
  <c r="O30" i="17"/>
  <c r="O48" i="17"/>
  <c r="O94" i="17"/>
  <c r="P190" i="17"/>
  <c r="J224" i="35" s="1"/>
  <c r="O177" i="17"/>
  <c r="O63" i="17"/>
  <c r="P161" i="17"/>
  <c r="J152" i="35" s="1"/>
  <c r="P84" i="17"/>
  <c r="J125" i="35" s="1"/>
  <c r="O145" i="17"/>
  <c r="O192" i="17"/>
  <c r="O173" i="17"/>
  <c r="P25" i="17"/>
  <c r="P22" i="17"/>
  <c r="O67" i="17"/>
  <c r="P80" i="17"/>
  <c r="P88" i="17"/>
  <c r="J246" i="35" s="1"/>
  <c r="O87" i="17"/>
  <c r="O188" i="17"/>
  <c r="P62" i="17"/>
  <c r="J187" i="35" s="1"/>
  <c r="O88" i="17"/>
  <c r="P157" i="17"/>
  <c r="P188" i="17"/>
  <c r="J222" i="35" s="1"/>
  <c r="P174" i="17"/>
  <c r="J188" i="35" s="1"/>
  <c r="P177" i="17"/>
  <c r="J191" i="35" s="1"/>
  <c r="O161" i="17"/>
  <c r="P60" i="17"/>
  <c r="P194" i="17"/>
  <c r="J237" i="35" s="1"/>
  <c r="P169" i="17"/>
  <c r="J167" i="35" s="1"/>
  <c r="P48" i="17"/>
  <c r="J236" i="35" s="1"/>
  <c r="P193" i="17"/>
  <c r="J234" i="35" s="1"/>
  <c r="O178" i="17"/>
  <c r="P101" i="17"/>
  <c r="J166" i="35" s="1"/>
  <c r="P167" i="17"/>
  <c r="J164" i="35" s="1"/>
  <c r="P164" i="17"/>
  <c r="J158" i="35" s="1"/>
  <c r="O45" i="17"/>
  <c r="P77" i="17"/>
  <c r="J120" i="35" s="1"/>
  <c r="O181" i="17"/>
  <c r="O154" i="17"/>
  <c r="O41" i="17"/>
  <c r="P170" i="17"/>
  <c r="J183" i="35" s="1"/>
  <c r="O57" i="17"/>
  <c r="O148" i="17"/>
  <c r="O78" i="17"/>
  <c r="P78" i="17"/>
  <c r="J171" i="35" s="1"/>
  <c r="O79" i="17"/>
  <c r="O22" i="17"/>
  <c r="P152" i="17"/>
  <c r="J119" i="35" s="1"/>
  <c r="P163" i="17"/>
  <c r="J157" i="35" s="1"/>
  <c r="O155" i="17"/>
  <c r="P64" i="17"/>
  <c r="J250" i="35" s="1"/>
  <c r="O21" i="17"/>
  <c r="P16" i="17"/>
  <c r="J229" i="35" s="1"/>
  <c r="O186" i="17"/>
  <c r="O73" i="17"/>
  <c r="P9" i="17"/>
  <c r="P100" i="17"/>
  <c r="J156" i="35" s="1"/>
  <c r="O156" i="17"/>
  <c r="O93" i="17"/>
  <c r="P95" i="17"/>
  <c r="O9" i="17"/>
  <c r="O163" i="17"/>
  <c r="O149" i="17"/>
  <c r="O195" i="17"/>
  <c r="O166" i="17"/>
  <c r="P183" i="17"/>
  <c r="J199" i="35" s="1"/>
  <c r="P182" i="17"/>
  <c r="J197" i="35" s="1"/>
  <c r="P42" i="17"/>
  <c r="P50" i="17"/>
  <c r="O39" i="17"/>
  <c r="P13" i="17"/>
  <c r="J251" i="35" s="1"/>
  <c r="P160" i="17"/>
  <c r="J151" i="35" s="1"/>
  <c r="P45" i="17"/>
  <c r="O84" i="17"/>
  <c r="P179" i="17"/>
  <c r="J193" i="35" s="1"/>
  <c r="P162" i="17"/>
  <c r="J153" i="35" s="1"/>
  <c r="P21" i="17"/>
  <c r="P178" i="17"/>
  <c r="J192" i="35" s="1"/>
  <c r="O90" i="17"/>
  <c r="O152" i="17"/>
  <c r="O184" i="17"/>
  <c r="P166" i="17"/>
  <c r="J163" i="35" s="1"/>
  <c r="O102" i="17"/>
  <c r="P73" i="17"/>
  <c r="J127" i="35" s="1"/>
  <c r="P196" i="17"/>
  <c r="J249" i="35" s="1"/>
  <c r="P15" i="17"/>
  <c r="J233" i="35" s="1"/>
  <c r="O46" i="17"/>
  <c r="P186" i="17"/>
  <c r="J202" i="35" s="1"/>
  <c r="O198" i="17"/>
  <c r="O13" i="17"/>
  <c r="P97" i="17"/>
  <c r="J220" i="35" s="1"/>
  <c r="O180" i="17"/>
  <c r="O196" i="17"/>
  <c r="O15" i="17"/>
  <c r="O176" i="17"/>
  <c r="P61" i="17"/>
  <c r="J169" i="35" s="1"/>
  <c r="O159" i="17"/>
  <c r="P150" i="17"/>
  <c r="P195" i="17"/>
  <c r="J239" i="35" s="1"/>
  <c r="P189" i="17"/>
  <c r="J223" i="35" s="1"/>
  <c r="O97" i="17"/>
  <c r="P67" i="17"/>
  <c r="J203" i="35" s="1"/>
  <c r="O171" i="17"/>
  <c r="O165" i="17"/>
  <c r="P145" i="17"/>
  <c r="J111" i="35" s="1"/>
  <c r="P57" i="17"/>
  <c r="J162" i="35" s="1"/>
  <c r="P93" i="17"/>
  <c r="O66" i="17"/>
  <c r="O74" i="17"/>
  <c r="P90" i="17"/>
  <c r="J121" i="35" s="1"/>
  <c r="O151" i="17"/>
  <c r="O25" i="17"/>
  <c r="O190" i="17"/>
  <c r="P171" i="17"/>
  <c r="J184" i="35" s="1"/>
  <c r="P102" i="17"/>
  <c r="P46" i="17"/>
  <c r="O19" i="17"/>
  <c r="O174" i="17"/>
  <c r="O167" i="17"/>
  <c r="O50" i="17"/>
  <c r="O86" i="17"/>
  <c r="P198" i="17"/>
  <c r="J253" i="35" s="1"/>
  <c r="O64" i="17"/>
  <c r="O193" i="17"/>
  <c r="P180" i="17"/>
  <c r="J194" i="35" s="1"/>
  <c r="P74" i="17"/>
  <c r="J154" i="35" s="1"/>
  <c r="P158" i="17"/>
  <c r="J149" i="35" s="1"/>
  <c r="O33" i="17"/>
  <c r="P153" i="17"/>
  <c r="J122" i="35" s="1"/>
  <c r="P79" i="17"/>
  <c r="P87" i="17"/>
  <c r="J228" i="35" s="1"/>
  <c r="O191" i="17"/>
  <c r="O72" i="17"/>
  <c r="O98" i="17"/>
  <c r="O96" i="17"/>
  <c r="O40" i="17"/>
  <c r="O175" i="17"/>
  <c r="P94" i="17"/>
  <c r="J168" i="35" s="1"/>
  <c r="O168" i="17"/>
  <c r="O158" i="17"/>
  <c r="P149" i="17"/>
  <c r="O146" i="17"/>
  <c r="P39" i="17"/>
  <c r="J254" i="35" s="1"/>
  <c r="P51" i="17"/>
  <c r="J238" i="35" s="1"/>
  <c r="O44" i="17"/>
  <c r="O27" i="17"/>
  <c r="P191" i="17"/>
  <c r="J225" i="35" s="1"/>
  <c r="O183" i="17"/>
  <c r="O170" i="17"/>
  <c r="O32" i="17"/>
  <c r="O60" i="17"/>
  <c r="P72" i="17"/>
  <c r="J126" i="35" s="1"/>
  <c r="O38" i="17"/>
  <c r="P98" i="17"/>
  <c r="J258" i="35" s="1"/>
  <c r="P96" i="17"/>
  <c r="O80" i="17"/>
  <c r="O16" i="17"/>
  <c r="P175" i="17"/>
  <c r="J189" i="35" s="1"/>
  <c r="P44" i="17"/>
  <c r="P27" i="17"/>
  <c r="O179" i="17"/>
  <c r="O61" i="17"/>
  <c r="O162" i="17"/>
  <c r="O150" i="17"/>
  <c r="P40" i="17"/>
  <c r="P184" i="17"/>
  <c r="P181" i="17"/>
  <c r="P176" i="17"/>
  <c r="P172" i="17"/>
  <c r="P66" i="17"/>
  <c r="P168" i="17"/>
  <c r="P165" i="17"/>
  <c r="P33" i="17"/>
  <c r="P159" i="17"/>
  <c r="P156" i="17"/>
  <c r="P38" i="17"/>
  <c r="P151" i="17"/>
  <c r="P146" i="17"/>
  <c r="K63" i="37"/>
  <c r="AC63" i="37" s="1"/>
  <c r="K86" i="23"/>
  <c r="Q11" i="7"/>
  <c r="R11" i="7"/>
  <c r="S7" i="7"/>
  <c r="T11" i="7"/>
  <c r="Q8" i="7"/>
  <c r="R8" i="7"/>
  <c r="S8" i="7"/>
  <c r="S12" i="7"/>
  <c r="S16" i="7"/>
  <c r="T12" i="7"/>
  <c r="T16" i="7"/>
  <c r="Q9" i="7"/>
  <c r="Q13" i="7"/>
  <c r="Q17" i="7"/>
  <c r="S9" i="7"/>
  <c r="S13" i="7"/>
  <c r="S17" i="7"/>
  <c r="Q16" i="7"/>
  <c r="Q7" i="7"/>
  <c r="R7" i="7"/>
  <c r="R12" i="7"/>
  <c r="R15" i="7"/>
  <c r="T15" i="7"/>
  <c r="Q10" i="7"/>
  <c r="Q14" i="7"/>
  <c r="Q18" i="7"/>
  <c r="R10" i="7"/>
  <c r="R14" i="7"/>
  <c r="R18" i="7"/>
  <c r="Q15" i="7"/>
  <c r="S10" i="7"/>
  <c r="S14" i="7"/>
  <c r="S18" i="7"/>
  <c r="Q15" i="39"/>
  <c r="R15" i="39"/>
  <c r="S15" i="39"/>
  <c r="T11" i="39"/>
  <c r="Q16" i="39"/>
  <c r="R16" i="39"/>
  <c r="S16" i="39"/>
  <c r="Q9" i="39"/>
  <c r="Q13" i="39"/>
  <c r="Q17" i="39"/>
  <c r="T12" i="39"/>
  <c r="R9" i="39"/>
  <c r="R13" i="39"/>
  <c r="R17" i="39"/>
  <c r="S9" i="39"/>
  <c r="S13" i="39"/>
  <c r="S17" i="39"/>
  <c r="R7" i="39"/>
  <c r="T8" i="39"/>
  <c r="S11" i="39"/>
  <c r="Q7" i="39"/>
  <c r="Q8" i="39"/>
  <c r="Q12" i="39"/>
  <c r="R12" i="39"/>
  <c r="Q10" i="39"/>
  <c r="Q14" i="39"/>
  <c r="Q18" i="39"/>
  <c r="R10" i="39"/>
  <c r="R14" i="39"/>
  <c r="R18" i="39"/>
  <c r="Q11" i="39"/>
  <c r="S7" i="39"/>
  <c r="R8" i="39"/>
  <c r="S10" i="39"/>
  <c r="S14" i="39"/>
  <c r="S18" i="39"/>
  <c r="AC109" i="37"/>
  <c r="AE54" i="41"/>
  <c r="AD48" i="25"/>
  <c r="AD73" i="41"/>
  <c r="AF75" i="25"/>
  <c r="AF71" i="39"/>
  <c r="AC72" i="41"/>
  <c r="AD90" i="38"/>
  <c r="AF48" i="25"/>
  <c r="AF109" i="37"/>
  <c r="AD72" i="41"/>
  <c r="AF90" i="38"/>
  <c r="AE48" i="25"/>
  <c r="AF50" i="39"/>
  <c r="AE90" i="38"/>
  <c r="AE79" i="25"/>
  <c r="AE98" i="38"/>
  <c r="AC109" i="38"/>
  <c r="AF79" i="25"/>
  <c r="AE95" i="41"/>
  <c r="AF98" i="38"/>
  <c r="AB81" i="25"/>
  <c r="AC97" i="41"/>
  <c r="AE74" i="41"/>
  <c r="AC97" i="37"/>
  <c r="AF111" i="37"/>
  <c r="AD97" i="37"/>
  <c r="AB106" i="38"/>
  <c r="AB67" i="39"/>
  <c r="AB86" i="41"/>
  <c r="AF79" i="38"/>
  <c r="AD86" i="41"/>
  <c r="AD61" i="41"/>
  <c r="AD101" i="41"/>
  <c r="AE50" i="38"/>
  <c r="AD71" i="38"/>
  <c r="AE61" i="41"/>
  <c r="AC94" i="41"/>
  <c r="AF107" i="41"/>
  <c r="AD113" i="41"/>
  <c r="AF50" i="38"/>
  <c r="AF54" i="38"/>
  <c r="AE71" i="38"/>
  <c r="AD78" i="25"/>
  <c r="AB55" i="39"/>
  <c r="AF61" i="41"/>
  <c r="AD94" i="41"/>
  <c r="AE113" i="41"/>
  <c r="AF71" i="38"/>
  <c r="AE78" i="25"/>
  <c r="AB84" i="25"/>
  <c r="AD72" i="36"/>
  <c r="AE51" i="39"/>
  <c r="AD44" i="39"/>
  <c r="AE73" i="41"/>
  <c r="AB71" i="38"/>
  <c r="AD81" i="39"/>
  <c r="AC61" i="41"/>
  <c r="AF80" i="41"/>
  <c r="AF113" i="41"/>
  <c r="AE72" i="36"/>
  <c r="AE55" i="39"/>
  <c r="AD54" i="38"/>
  <c r="AD63" i="38"/>
  <c r="AD47" i="39"/>
  <c r="AF55" i="39"/>
  <c r="AB81" i="39"/>
  <c r="AE54" i="38"/>
  <c r="AD50" i="38"/>
  <c r="AB42" i="38"/>
  <c r="AB84" i="39"/>
  <c r="AE81" i="39"/>
  <c r="AB80" i="41"/>
  <c r="AB50" i="38"/>
  <c r="AD80" i="41"/>
  <c r="AF42" i="38"/>
  <c r="AF97" i="37"/>
  <c r="AD83" i="37"/>
  <c r="AE44" i="41"/>
  <c r="AC54" i="41"/>
  <c r="AC81" i="41"/>
  <c r="AD100" i="41"/>
  <c r="AD51" i="36"/>
  <c r="AD78" i="39"/>
  <c r="AD84" i="39"/>
  <c r="AC100" i="37"/>
  <c r="AC113" i="41"/>
  <c r="AB63" i="38"/>
  <c r="AE97" i="37"/>
  <c r="AC93" i="38"/>
  <c r="AB83" i="37"/>
  <c r="AC100" i="41"/>
  <c r="AD54" i="41"/>
  <c r="AE100" i="41"/>
  <c r="AD74" i="38"/>
  <c r="AB79" i="25"/>
  <c r="AE51" i="36"/>
  <c r="AD54" i="39"/>
  <c r="AD64" i="39"/>
  <c r="AE78" i="39"/>
  <c r="AE84" i="39"/>
  <c r="AC86" i="41"/>
  <c r="AF51" i="39"/>
  <c r="AB100" i="41"/>
  <c r="AB54" i="41"/>
  <c r="AB74" i="41"/>
  <c r="AE74" i="38"/>
  <c r="AD44" i="36"/>
  <c r="AB50" i="39"/>
  <c r="AE54" i="39"/>
  <c r="AD71" i="39"/>
  <c r="AC80" i="41"/>
  <c r="AE94" i="41"/>
  <c r="AF96" i="41"/>
  <c r="AF74" i="38"/>
  <c r="AD98" i="38"/>
  <c r="AE44" i="36"/>
  <c r="AE71" i="39"/>
  <c r="AB66" i="39"/>
  <c r="AF66" i="39"/>
  <c r="AE66" i="39"/>
  <c r="AD66" i="39"/>
  <c r="AE80" i="39"/>
  <c r="AD80" i="39"/>
  <c r="AF80" i="39"/>
  <c r="AB80" i="39"/>
  <c r="AB46" i="39"/>
  <c r="AF46" i="39"/>
  <c r="AE46" i="39"/>
  <c r="AD46" i="39"/>
  <c r="AD53" i="39"/>
  <c r="AF53" i="39"/>
  <c r="AE53" i="39"/>
  <c r="AB53" i="39"/>
  <c r="AB69" i="39"/>
  <c r="AF69" i="39"/>
  <c r="AE75" i="39"/>
  <c r="AD75" i="39"/>
  <c r="AB75" i="39"/>
  <c r="AF77" i="39"/>
  <c r="AE77" i="39"/>
  <c r="AD77" i="39"/>
  <c r="AB77" i="39"/>
  <c r="AD83" i="39"/>
  <c r="AF83" i="39"/>
  <c r="AE83" i="39"/>
  <c r="AB83" i="39"/>
  <c r="J75" i="39"/>
  <c r="AB79" i="39"/>
  <c r="AF79" i="39"/>
  <c r="AE79" i="39"/>
  <c r="AD79" i="39"/>
  <c r="AD73" i="39"/>
  <c r="AB73" i="39"/>
  <c r="AF73" i="39"/>
  <c r="AE73" i="39"/>
  <c r="C45" i="39"/>
  <c r="AD69" i="39"/>
  <c r="AF75" i="39"/>
  <c r="AF62" i="39"/>
  <c r="AE62" i="39"/>
  <c r="AD62" i="39"/>
  <c r="AB62" i="39"/>
  <c r="C68" i="39"/>
  <c r="AE69" i="39"/>
  <c r="AD43" i="39"/>
  <c r="AF43" i="39"/>
  <c r="AE43" i="39"/>
  <c r="AF47" i="39"/>
  <c r="AE47" i="39"/>
  <c r="AB49" i="39"/>
  <c r="AF49" i="39"/>
  <c r="AE49" i="39"/>
  <c r="AD49" i="39"/>
  <c r="AB56" i="39"/>
  <c r="AD56" i="39"/>
  <c r="AF56" i="39"/>
  <c r="J62" i="39"/>
  <c r="C80" i="39"/>
  <c r="J49" i="39"/>
  <c r="J53" i="39"/>
  <c r="J56" i="39"/>
  <c r="J66" i="39"/>
  <c r="C74" i="39"/>
  <c r="C82" i="39"/>
  <c r="AE70" i="39"/>
  <c r="AD70" i="39"/>
  <c r="AB70" i="39"/>
  <c r="J80" i="39"/>
  <c r="AB76" i="39"/>
  <c r="AF76" i="39"/>
  <c r="AE76" i="39"/>
  <c r="AD76" i="39"/>
  <c r="D61" i="39"/>
  <c r="C61" i="39"/>
  <c r="AF70" i="39"/>
  <c r="AF72" i="39"/>
  <c r="AE72" i="39"/>
  <c r="AD72" i="39"/>
  <c r="C65" i="39"/>
  <c r="J72" i="39"/>
  <c r="AF42" i="39"/>
  <c r="AE42" i="39"/>
  <c r="AD42" i="39"/>
  <c r="AB42" i="39"/>
  <c r="C52" i="39"/>
  <c r="AF57" i="39"/>
  <c r="AE57" i="39"/>
  <c r="AD57" i="39"/>
  <c r="AD63" i="39"/>
  <c r="AF63" i="39"/>
  <c r="J42" i="39"/>
  <c r="J46" i="39"/>
  <c r="AE50" i="39"/>
  <c r="AD50" i="39"/>
  <c r="AB59" i="39"/>
  <c r="AF59" i="39"/>
  <c r="AE59" i="39"/>
  <c r="AD59" i="39"/>
  <c r="C71" i="39"/>
  <c r="AB72" i="39"/>
  <c r="AB57" i="39"/>
  <c r="AB63" i="39"/>
  <c r="AF74" i="39"/>
  <c r="AE74" i="39"/>
  <c r="J52" i="39"/>
  <c r="K58" i="39"/>
  <c r="J58" i="39"/>
  <c r="K65" i="39"/>
  <c r="J65" i="39"/>
  <c r="K68" i="39"/>
  <c r="J68" i="39"/>
  <c r="D73" i="39"/>
  <c r="C73" i="39"/>
  <c r="C48" i="39"/>
  <c r="C51" i="39"/>
  <c r="C64" i="39"/>
  <c r="AB74" i="39"/>
  <c r="J82" i="39"/>
  <c r="J45" i="39"/>
  <c r="C57" i="39"/>
  <c r="C67" i="39"/>
  <c r="J76" i="39"/>
  <c r="C44" i="39"/>
  <c r="AD52" i="39"/>
  <c r="AF61" i="39"/>
  <c r="AE61" i="39"/>
  <c r="J73" i="39"/>
  <c r="AD74" i="39"/>
  <c r="D81" i="39"/>
  <c r="C81" i="39"/>
  <c r="K48" i="39"/>
  <c r="J48" i="39"/>
  <c r="AE52" i="39"/>
  <c r="J70" i="39"/>
  <c r="J79" i="39"/>
  <c r="AB113" i="39"/>
  <c r="AB103" i="39"/>
  <c r="AB93" i="39"/>
  <c r="AB118" i="39"/>
  <c r="AB108" i="39"/>
  <c r="AB98" i="39"/>
  <c r="AB88" i="39"/>
  <c r="AB104" i="39"/>
  <c r="AB86" i="39"/>
  <c r="AB95" i="39"/>
  <c r="AB117" i="39"/>
  <c r="AB99" i="39"/>
  <c r="AB45" i="39"/>
  <c r="C47" i="39"/>
  <c r="AF52" i="39"/>
  <c r="C78" i="39"/>
  <c r="AD82" i="39"/>
  <c r="AB105" i="39"/>
  <c r="C50" i="39"/>
  <c r="C60" i="39"/>
  <c r="AB61" i="39"/>
  <c r="C75" i="39"/>
  <c r="AE82" i="39"/>
  <c r="AB100" i="39"/>
  <c r="AD116" i="39"/>
  <c r="AD106" i="39"/>
  <c r="AD96" i="39"/>
  <c r="AD86" i="39"/>
  <c r="AD111" i="39"/>
  <c r="AD101" i="39"/>
  <c r="AD91" i="39"/>
  <c r="AD117" i="39"/>
  <c r="AD99" i="39"/>
  <c r="AD108" i="39"/>
  <c r="AD112" i="39"/>
  <c r="AD90" i="39"/>
  <c r="AD94" i="39"/>
  <c r="AD45" i="39"/>
  <c r="AB51" i="39"/>
  <c r="J57" i="39"/>
  <c r="AF67" i="39"/>
  <c r="AE67" i="39"/>
  <c r="AD67" i="39"/>
  <c r="AF82" i="39"/>
  <c r="AD105" i="39"/>
  <c r="AE116" i="39"/>
  <c r="AE106" i="39"/>
  <c r="AE96" i="39"/>
  <c r="AE86" i="39"/>
  <c r="AE119" i="39"/>
  <c r="AE109" i="39"/>
  <c r="AE99" i="39"/>
  <c r="AE89" i="39"/>
  <c r="AE111" i="39"/>
  <c r="AE101" i="39"/>
  <c r="AE91" i="39"/>
  <c r="AE108" i="39"/>
  <c r="AE112" i="39"/>
  <c r="AE90" i="39"/>
  <c r="AE94" i="39"/>
  <c r="AE103" i="39"/>
  <c r="AE85" i="39"/>
  <c r="AE45" i="39"/>
  <c r="D53" i="39"/>
  <c r="C53" i="39"/>
  <c r="AD61" i="39"/>
  <c r="C72" i="39"/>
  <c r="AB94" i="39"/>
  <c r="AD100" i="39"/>
  <c r="AE105" i="39"/>
  <c r="AB116" i="39"/>
  <c r="AF119" i="39"/>
  <c r="AF109" i="39"/>
  <c r="AF99" i="39"/>
  <c r="AF89" i="39"/>
  <c r="AF114" i="39"/>
  <c r="AF104" i="39"/>
  <c r="AF94" i="39"/>
  <c r="AF112" i="39"/>
  <c r="AF90" i="39"/>
  <c r="AF103" i="39"/>
  <c r="AF85" i="39"/>
  <c r="AF107" i="39"/>
  <c r="D43" i="39"/>
  <c r="C43" i="39"/>
  <c r="AF44" i="39"/>
  <c r="AB44" i="39"/>
  <c r="AB54" i="39"/>
  <c r="AE60" i="39"/>
  <c r="AD60" i="39"/>
  <c r="AB60" i="39"/>
  <c r="AB78" i="39"/>
  <c r="AE100" i="39"/>
  <c r="AF105" i="39"/>
  <c r="AB111" i="39"/>
  <c r="AF116" i="39"/>
  <c r="D63" i="39"/>
  <c r="C63" i="39"/>
  <c r="AF64" i="39"/>
  <c r="D70" i="39"/>
  <c r="C70" i="39"/>
  <c r="C77" i="39"/>
  <c r="AB64" i="39"/>
  <c r="J78" i="39"/>
  <c r="C83" i="39"/>
  <c r="AB46" i="36"/>
  <c r="AF46" i="36"/>
  <c r="AD46" i="36"/>
  <c r="AE46" i="36"/>
  <c r="AD53" i="36"/>
  <c r="AB53" i="36"/>
  <c r="AF53" i="36"/>
  <c r="AE53" i="36"/>
  <c r="AB113" i="36"/>
  <c r="AB103" i="36"/>
  <c r="AB93" i="36"/>
  <c r="AB118" i="36"/>
  <c r="AB108" i="36"/>
  <c r="AB98" i="36"/>
  <c r="AB88" i="36"/>
  <c r="AB115" i="36"/>
  <c r="AB86" i="36"/>
  <c r="AB119" i="36"/>
  <c r="AB105" i="36"/>
  <c r="AB114" i="36"/>
  <c r="AB104" i="36"/>
  <c r="AB99" i="36"/>
  <c r="AB85" i="36"/>
  <c r="AB110" i="36"/>
  <c r="AB100" i="36"/>
  <c r="AB109" i="36"/>
  <c r="AB95" i="36"/>
  <c r="AB90" i="36"/>
  <c r="C64" i="36"/>
  <c r="AB72" i="36"/>
  <c r="J49" i="36"/>
  <c r="K67" i="36"/>
  <c r="AB91" i="36"/>
  <c r="AB97" i="36"/>
  <c r="C51" i="36"/>
  <c r="J52" i="36"/>
  <c r="AF74" i="36"/>
  <c r="AE74" i="36"/>
  <c r="AB84" i="36"/>
  <c r="AB44" i="36"/>
  <c r="J46" i="36"/>
  <c r="AB92" i="36"/>
  <c r="J43" i="36"/>
  <c r="J59" i="36"/>
  <c r="AB74" i="36"/>
  <c r="AB87" i="36"/>
  <c r="AB56" i="36"/>
  <c r="AF56" i="36"/>
  <c r="AE56" i="36"/>
  <c r="C80" i="36"/>
  <c r="AB107" i="36"/>
  <c r="J42" i="36"/>
  <c r="J53" i="36"/>
  <c r="C82" i="36"/>
  <c r="J50" i="36"/>
  <c r="AB101" i="36"/>
  <c r="AF47" i="36"/>
  <c r="AE47" i="36"/>
  <c r="AD47" i="36"/>
  <c r="AF84" i="36"/>
  <c r="AE84" i="36"/>
  <c r="AB117" i="36"/>
  <c r="AB47" i="36"/>
  <c r="AF52" i="36"/>
  <c r="AD52" i="36"/>
  <c r="AB52" i="36"/>
  <c r="AE52" i="36"/>
  <c r="AB111" i="36"/>
  <c r="AB112" i="36"/>
  <c r="C48" i="36"/>
  <c r="AD81" i="36"/>
  <c r="AB66" i="36"/>
  <c r="AE66" i="36"/>
  <c r="AD66" i="36"/>
  <c r="AE81" i="36"/>
  <c r="J48" i="36"/>
  <c r="AB51" i="36"/>
  <c r="J73" i="36"/>
  <c r="C55" i="36"/>
  <c r="AD56" i="36"/>
  <c r="C60" i="36"/>
  <c r="AF66" i="36"/>
  <c r="D70" i="36"/>
  <c r="C70" i="36"/>
  <c r="J63" i="36"/>
  <c r="C77" i="36"/>
  <c r="J80" i="36"/>
  <c r="C84" i="36"/>
  <c r="AB94" i="36"/>
  <c r="J45" i="36"/>
  <c r="D72" i="36"/>
  <c r="C72" i="36"/>
  <c r="C44" i="36"/>
  <c r="C62" i="36"/>
  <c r="AB102" i="36"/>
  <c r="J55" i="36"/>
  <c r="J60" i="36"/>
  <c r="C67" i="36"/>
  <c r="J70" i="36"/>
  <c r="C74" i="36"/>
  <c r="AB89" i="36"/>
  <c r="AB116" i="36"/>
  <c r="AB81" i="36"/>
  <c r="AB106" i="36"/>
  <c r="D53" i="36"/>
  <c r="C53" i="36"/>
  <c r="C58" i="36"/>
  <c r="AD74" i="36"/>
  <c r="AD83" i="36"/>
  <c r="AB83" i="36"/>
  <c r="AF83" i="36"/>
  <c r="AE83" i="36"/>
  <c r="J66" i="36"/>
  <c r="J76" i="36"/>
  <c r="AD116" i="36"/>
  <c r="AD106" i="36"/>
  <c r="AD96" i="36"/>
  <c r="AD86" i="36"/>
  <c r="AD111" i="36"/>
  <c r="AD101" i="36"/>
  <c r="AD91" i="36"/>
  <c r="C54" i="36"/>
  <c r="C65" i="36"/>
  <c r="C75" i="36"/>
  <c r="AD85" i="36"/>
  <c r="AD99" i="36"/>
  <c r="AE116" i="36"/>
  <c r="AE106" i="36"/>
  <c r="AE96" i="36"/>
  <c r="AE86" i="36"/>
  <c r="AE119" i="36"/>
  <c r="AE109" i="36"/>
  <c r="AE99" i="36"/>
  <c r="AE89" i="36"/>
  <c r="AE111" i="36"/>
  <c r="AE101" i="36"/>
  <c r="AE91" i="36"/>
  <c r="AE114" i="36"/>
  <c r="AE104" i="36"/>
  <c r="AE94" i="36"/>
  <c r="J62" i="36"/>
  <c r="J69" i="36"/>
  <c r="J79" i="36"/>
  <c r="AE85" i="36"/>
  <c r="AD90" i="36"/>
  <c r="AD104" i="36"/>
  <c r="C61" i="36"/>
  <c r="C68" i="36"/>
  <c r="C78" i="36"/>
  <c r="C50" i="36"/>
  <c r="J72" i="36"/>
  <c r="J82" i="36"/>
  <c r="AE95" i="36"/>
  <c r="AD100" i="36"/>
  <c r="AD114" i="36"/>
  <c r="C47" i="36"/>
  <c r="AE90" i="36"/>
  <c r="AD95" i="36"/>
  <c r="AD109" i="36"/>
  <c r="C57" i="36"/>
  <c r="J65" i="36"/>
  <c r="K75" i="36"/>
  <c r="J75" i="36"/>
  <c r="AE100" i="36"/>
  <c r="AD105" i="36"/>
  <c r="AD119" i="36"/>
  <c r="J68" i="36"/>
  <c r="C73" i="36"/>
  <c r="AF94" i="36"/>
  <c r="AF104" i="36"/>
  <c r="AF114" i="36"/>
  <c r="C43" i="36"/>
  <c r="J58" i="36"/>
  <c r="C63" i="36"/>
  <c r="J78" i="36"/>
  <c r="C83" i="36"/>
  <c r="AF89" i="36"/>
  <c r="AF99" i="36"/>
  <c r="AF109" i="36"/>
  <c r="J47" i="25"/>
  <c r="K47" i="25"/>
  <c r="J72" i="25"/>
  <c r="J49" i="25"/>
  <c r="C62" i="25"/>
  <c r="AF63" i="25"/>
  <c r="AB63" i="25"/>
  <c r="AE63" i="25"/>
  <c r="AD63" i="25"/>
  <c r="C42" i="25"/>
  <c r="C50" i="25"/>
  <c r="J52" i="25"/>
  <c r="AE56" i="25"/>
  <c r="AF56" i="25"/>
  <c r="AB56" i="25"/>
  <c r="AD56" i="25"/>
  <c r="AF51" i="25"/>
  <c r="AE51" i="25"/>
  <c r="AD51" i="25"/>
  <c r="AB51" i="25"/>
  <c r="AF83" i="25"/>
  <c r="AB83" i="25"/>
  <c r="AE83" i="25"/>
  <c r="AD83" i="25"/>
  <c r="J56" i="25"/>
  <c r="AE44" i="25"/>
  <c r="AD44" i="25"/>
  <c r="AF44" i="25"/>
  <c r="AB44" i="25"/>
  <c r="C55" i="25"/>
  <c r="J45" i="25"/>
  <c r="C44" i="25"/>
  <c r="C51" i="25"/>
  <c r="AB113" i="25"/>
  <c r="AB103" i="25"/>
  <c r="AB93" i="25"/>
  <c r="AB116" i="25"/>
  <c r="AB106" i="25"/>
  <c r="AB96" i="25"/>
  <c r="AB86" i="25"/>
  <c r="AB118" i="25"/>
  <c r="AB108" i="25"/>
  <c r="AB98" i="25"/>
  <c r="AB88" i="25"/>
  <c r="AB111" i="25"/>
  <c r="AB101" i="25"/>
  <c r="AB91" i="25"/>
  <c r="J59" i="25"/>
  <c r="D68" i="25"/>
  <c r="C71" i="25"/>
  <c r="AB99" i="25"/>
  <c r="AD116" i="25"/>
  <c r="AD106" i="25"/>
  <c r="AD96" i="25"/>
  <c r="AD86" i="25"/>
  <c r="AD119" i="25"/>
  <c r="AD109" i="25"/>
  <c r="AD99" i="25"/>
  <c r="AD89" i="25"/>
  <c r="AD111" i="25"/>
  <c r="AD101" i="25"/>
  <c r="AD91" i="25"/>
  <c r="AD114" i="25"/>
  <c r="AD104" i="25"/>
  <c r="AD94" i="25"/>
  <c r="C58" i="25"/>
  <c r="J62" i="25"/>
  <c r="AF81" i="25"/>
  <c r="AE81" i="25"/>
  <c r="AF84" i="25"/>
  <c r="AE84" i="25"/>
  <c r="AD84" i="25"/>
  <c r="AB94" i="25"/>
  <c r="AB100" i="25"/>
  <c r="AB105" i="25"/>
  <c r="AE116" i="25"/>
  <c r="AE106" i="25"/>
  <c r="AE96" i="25"/>
  <c r="AE86" i="25"/>
  <c r="AE119" i="25"/>
  <c r="AE109" i="25"/>
  <c r="AE99" i="25"/>
  <c r="AE89" i="25"/>
  <c r="AE118" i="25"/>
  <c r="AE108" i="25"/>
  <c r="AE98" i="25"/>
  <c r="AE88" i="25"/>
  <c r="AE114" i="25"/>
  <c r="AE104" i="25"/>
  <c r="AE94" i="25"/>
  <c r="C47" i="25"/>
  <c r="AD75" i="25"/>
  <c r="AB78" i="25"/>
  <c r="AB89" i="25"/>
  <c r="AD105" i="25"/>
  <c r="J69" i="25"/>
  <c r="AE75" i="25"/>
  <c r="AD100" i="25"/>
  <c r="AE105" i="25"/>
  <c r="AB102" i="25"/>
  <c r="AF71" i="25"/>
  <c r="AE71" i="25"/>
  <c r="J43" i="25"/>
  <c r="C46" i="25"/>
  <c r="J54" i="25"/>
  <c r="C57" i="25"/>
  <c r="AD113" i="25"/>
  <c r="K46" i="25"/>
  <c r="J53" i="25"/>
  <c r="C69" i="25"/>
  <c r="AD97" i="25"/>
  <c r="AD108" i="25"/>
  <c r="AB119" i="25"/>
  <c r="D67" i="25"/>
  <c r="C67" i="25"/>
  <c r="J74" i="25"/>
  <c r="AD80" i="25"/>
  <c r="AB80" i="25"/>
  <c r="AB71" i="25"/>
  <c r="AB107" i="25"/>
  <c r="J50" i="25"/>
  <c r="AD71" i="25"/>
  <c r="AE80" i="25"/>
  <c r="J42" i="25"/>
  <c r="J57" i="25"/>
  <c r="AF80" i="25"/>
  <c r="AB97" i="25"/>
  <c r="AD102" i="25"/>
  <c r="AB92" i="25"/>
  <c r="AB87" i="25"/>
  <c r="AD92" i="25"/>
  <c r="AE97" i="25"/>
  <c r="AD103" i="25"/>
  <c r="AF87" i="25"/>
  <c r="AF97" i="25"/>
  <c r="AF107" i="25"/>
  <c r="AF117" i="25"/>
  <c r="J75" i="25"/>
  <c r="AF94" i="25"/>
  <c r="AF104" i="25"/>
  <c r="AF114" i="25"/>
  <c r="J65" i="25"/>
  <c r="C70" i="25"/>
  <c r="AF89" i="25"/>
  <c r="AF99" i="25"/>
  <c r="AF109" i="25"/>
  <c r="C77" i="5"/>
  <c r="C72" i="5"/>
  <c r="C67" i="5"/>
  <c r="C57" i="5"/>
  <c r="C52" i="5"/>
  <c r="C47" i="5"/>
  <c r="D66" i="5"/>
  <c r="C56" i="5"/>
  <c r="C46" i="5"/>
  <c r="J49" i="5"/>
  <c r="D55" i="5"/>
  <c r="D70" i="5"/>
  <c r="K67" i="5"/>
  <c r="J72" i="5"/>
  <c r="D69" i="5"/>
  <c r="D54" i="5"/>
  <c r="J53" i="5"/>
  <c r="K48" i="5"/>
  <c r="J61" i="5"/>
  <c r="K74" i="5"/>
  <c r="J57" i="5"/>
  <c r="J69" i="5"/>
  <c r="K68" i="5"/>
  <c r="K47" i="5"/>
  <c r="C60" i="6"/>
  <c r="C64" i="6"/>
  <c r="C66" i="6"/>
  <c r="K76" i="6"/>
  <c r="C51" i="6"/>
  <c r="D58" i="6"/>
  <c r="C93" i="6"/>
  <c r="C79" i="6"/>
  <c r="J46" i="6"/>
  <c r="J59" i="6"/>
  <c r="J63" i="6"/>
  <c r="K65" i="6"/>
  <c r="C70" i="6"/>
  <c r="D68" i="6"/>
  <c r="C81" i="6"/>
  <c r="K89" i="6"/>
  <c r="J93" i="6"/>
  <c r="J103" i="6"/>
  <c r="J73" i="6"/>
  <c r="K100" i="6"/>
  <c r="C86" i="6"/>
  <c r="C42" i="6"/>
  <c r="C61" i="6"/>
  <c r="J69" i="6"/>
  <c r="C102" i="6"/>
  <c r="J51" i="6"/>
  <c r="K51" i="6"/>
  <c r="J56" i="6"/>
  <c r="C80" i="6"/>
  <c r="J86" i="6"/>
  <c r="J78" i="6"/>
  <c r="J96" i="6"/>
  <c r="C47" i="6"/>
  <c r="J64" i="6"/>
  <c r="D69" i="6"/>
  <c r="C69" i="6"/>
  <c r="J75" i="6"/>
  <c r="C77" i="6"/>
  <c r="C44" i="6"/>
  <c r="C52" i="6"/>
  <c r="J61" i="6"/>
  <c r="J72" i="6"/>
  <c r="C82" i="6"/>
  <c r="K88" i="6"/>
  <c r="J88" i="6"/>
  <c r="C67" i="6"/>
  <c r="D75" i="6"/>
  <c r="C75" i="6"/>
  <c r="J48" i="6"/>
  <c r="C50" i="6"/>
  <c r="J45" i="6"/>
  <c r="J99" i="6"/>
  <c r="J55" i="6"/>
  <c r="C74" i="6"/>
  <c r="C46" i="6"/>
  <c r="J52" i="6"/>
  <c r="C54" i="6"/>
  <c r="K57" i="6"/>
  <c r="J57" i="6"/>
  <c r="C92" i="6"/>
  <c r="C43" i="6"/>
  <c r="J44" i="6"/>
  <c r="C89" i="6"/>
  <c r="J79" i="6"/>
  <c r="J71" i="6"/>
  <c r="C73" i="6"/>
  <c r="C62" i="6"/>
  <c r="J68" i="6"/>
  <c r="J92" i="6"/>
  <c r="J104" i="6"/>
  <c r="C55" i="6"/>
  <c r="D87" i="6"/>
  <c r="C87" i="6"/>
  <c r="J49" i="6"/>
  <c r="C59" i="6"/>
  <c r="J95" i="6"/>
  <c r="C99" i="6"/>
  <c r="J102" i="6"/>
  <c r="J62" i="6"/>
  <c r="C76" i="6"/>
  <c r="C83" i="6"/>
  <c r="J84" i="6"/>
  <c r="C90" i="6"/>
  <c r="C53" i="6"/>
  <c r="J91" i="6"/>
  <c r="D97" i="6"/>
  <c r="C104" i="6"/>
  <c r="J42" i="6"/>
  <c r="C49" i="6"/>
  <c r="K54" i="6"/>
  <c r="J54" i="6"/>
  <c r="D72" i="6"/>
  <c r="C72" i="6"/>
  <c r="J74" i="6"/>
  <c r="J66" i="6"/>
  <c r="J81" i="6"/>
  <c r="C94" i="6"/>
  <c r="C57" i="6"/>
  <c r="J58" i="6"/>
  <c r="K77" i="6"/>
  <c r="J77" i="6"/>
  <c r="J94" i="6"/>
  <c r="C95" i="6"/>
  <c r="J97" i="6"/>
  <c r="C45" i="6"/>
  <c r="J47" i="6"/>
  <c r="C65" i="6"/>
  <c r="J67" i="6"/>
  <c r="C85" i="6"/>
  <c r="J87" i="6"/>
  <c r="C105" i="6"/>
  <c r="AC105" i="38"/>
  <c r="AB105" i="38"/>
  <c r="AF105" i="38"/>
  <c r="AE105" i="38"/>
  <c r="AD105" i="38"/>
  <c r="AF56" i="38"/>
  <c r="AE56" i="38"/>
  <c r="AD56" i="38"/>
  <c r="AC56" i="38"/>
  <c r="AB56" i="38"/>
  <c r="AB78" i="38"/>
  <c r="AF78" i="38"/>
  <c r="AE78" i="38"/>
  <c r="AD78" i="38"/>
  <c r="AC78" i="38"/>
  <c r="AE49" i="38"/>
  <c r="AD49" i="38"/>
  <c r="AF49" i="38"/>
  <c r="AC49" i="38"/>
  <c r="AB49" i="38"/>
  <c r="AC85" i="38"/>
  <c r="AB85" i="38"/>
  <c r="AF85" i="38"/>
  <c r="AE85" i="38"/>
  <c r="AD85" i="38"/>
  <c r="AF96" i="38"/>
  <c r="AE96" i="38"/>
  <c r="AD96" i="38"/>
  <c r="AC96" i="38"/>
  <c r="AB96" i="38"/>
  <c r="AF81" i="38"/>
  <c r="AE81" i="38"/>
  <c r="AD81" i="38"/>
  <c r="AC81" i="38"/>
  <c r="AB81" i="38"/>
  <c r="AD52" i="38"/>
  <c r="AC52" i="38"/>
  <c r="AF52" i="38"/>
  <c r="AE52" i="38"/>
  <c r="AB52" i="38"/>
  <c r="AF66" i="38"/>
  <c r="AE66" i="38"/>
  <c r="AD66" i="38"/>
  <c r="AC66" i="38"/>
  <c r="AB66" i="38"/>
  <c r="AC45" i="38"/>
  <c r="AB45" i="38"/>
  <c r="AF45" i="38"/>
  <c r="AE45" i="38"/>
  <c r="AD45" i="38"/>
  <c r="AD92" i="38"/>
  <c r="AC92" i="38"/>
  <c r="AB92" i="38"/>
  <c r="AF92" i="38"/>
  <c r="AE92" i="38"/>
  <c r="AB88" i="38"/>
  <c r="AF88" i="38"/>
  <c r="AE88" i="38"/>
  <c r="AD88" i="38"/>
  <c r="AC88" i="38"/>
  <c r="AE69" i="38"/>
  <c r="AD69" i="38"/>
  <c r="AF69" i="38"/>
  <c r="AC69" i="38"/>
  <c r="AB69" i="38"/>
  <c r="AB48" i="38"/>
  <c r="AF48" i="38"/>
  <c r="AD48" i="38"/>
  <c r="AC48" i="38"/>
  <c r="AE48" i="38"/>
  <c r="AF86" i="38"/>
  <c r="AE86" i="38"/>
  <c r="AD86" i="38"/>
  <c r="AC86" i="38"/>
  <c r="AB86" i="38"/>
  <c r="AC101" i="38"/>
  <c r="AB101" i="38"/>
  <c r="AF101" i="38"/>
  <c r="AE101" i="38"/>
  <c r="AD101" i="38"/>
  <c r="AD112" i="38"/>
  <c r="AC112" i="38"/>
  <c r="AB112" i="38"/>
  <c r="AF112" i="38"/>
  <c r="AE112" i="38"/>
  <c r="AF61" i="38"/>
  <c r="AE61" i="38"/>
  <c r="AD61" i="38"/>
  <c r="AC61" i="38"/>
  <c r="AB61" i="38"/>
  <c r="AB108" i="38"/>
  <c r="AF108" i="38"/>
  <c r="AE108" i="38"/>
  <c r="AD108" i="38"/>
  <c r="AC108" i="38"/>
  <c r="AD82" i="38"/>
  <c r="AC82" i="38"/>
  <c r="AE82" i="38"/>
  <c r="AB82" i="38"/>
  <c r="AF82" i="38"/>
  <c r="AE89" i="38"/>
  <c r="AD89" i="38"/>
  <c r="AF89" i="38"/>
  <c r="AC89" i="38"/>
  <c r="AB89" i="38"/>
  <c r="AE59" i="38"/>
  <c r="AD59" i="38"/>
  <c r="AB59" i="38"/>
  <c r="AD62" i="38"/>
  <c r="AC62" i="38"/>
  <c r="AC65" i="38"/>
  <c r="AB65" i="38"/>
  <c r="AF65" i="38"/>
  <c r="AB68" i="38"/>
  <c r="AF68" i="38"/>
  <c r="AE68" i="38"/>
  <c r="AD68" i="38"/>
  <c r="AC68" i="38"/>
  <c r="D113" i="38"/>
  <c r="C113" i="38"/>
  <c r="J56" i="38"/>
  <c r="AC95" i="38"/>
  <c r="AB95" i="38"/>
  <c r="AE95" i="38"/>
  <c r="AD95" i="38"/>
  <c r="AF100" i="38"/>
  <c r="AE100" i="38"/>
  <c r="AD100" i="38"/>
  <c r="J108" i="38"/>
  <c r="AF76" i="38"/>
  <c r="AE76" i="38"/>
  <c r="AC76" i="38"/>
  <c r="AB76" i="38"/>
  <c r="J89" i="38"/>
  <c r="AC59" i="38"/>
  <c r="AB62" i="38"/>
  <c r="AD65" i="38"/>
  <c r="J81" i="38"/>
  <c r="C83" i="38"/>
  <c r="AF111" i="38"/>
  <c r="AE111" i="38"/>
  <c r="AD111" i="38"/>
  <c r="AC111" i="38"/>
  <c r="AB111" i="38"/>
  <c r="K47" i="38"/>
  <c r="J47" i="38"/>
  <c r="D55" i="38"/>
  <c r="C55" i="38"/>
  <c r="AF59" i="38"/>
  <c r="AE62" i="38"/>
  <c r="C64" i="38"/>
  <c r="AE65" i="38"/>
  <c r="J92" i="38"/>
  <c r="AF95" i="38"/>
  <c r="AB100" i="38"/>
  <c r="C110" i="38"/>
  <c r="J111" i="38"/>
  <c r="AF44" i="38"/>
  <c r="AE44" i="38"/>
  <c r="AD44" i="38"/>
  <c r="C52" i="38"/>
  <c r="AB53" i="38"/>
  <c r="J61" i="38"/>
  <c r="AF62" i="38"/>
  <c r="C69" i="38"/>
  <c r="AF73" i="38"/>
  <c r="AE73" i="38"/>
  <c r="AD73" i="38"/>
  <c r="AC73" i="38"/>
  <c r="AB73" i="38"/>
  <c r="AD76" i="38"/>
  <c r="J78" i="38"/>
  <c r="J86" i="38"/>
  <c r="AB97" i="38"/>
  <c r="C99" i="38"/>
  <c r="AC100" i="38"/>
  <c r="J105" i="38"/>
  <c r="J44" i="38"/>
  <c r="C46" i="38"/>
  <c r="AC53" i="38"/>
  <c r="AB70" i="38"/>
  <c r="C80" i="38"/>
  <c r="AC97" i="38"/>
  <c r="C107" i="38"/>
  <c r="AC116" i="38"/>
  <c r="AC115" i="38"/>
  <c r="C43" i="38"/>
  <c r="J49" i="38"/>
  <c r="AD53" i="38"/>
  <c r="C60" i="38"/>
  <c r="AC70" i="38"/>
  <c r="C96" i="38"/>
  <c r="AD97" i="38"/>
  <c r="AD117" i="38"/>
  <c r="AD116" i="38"/>
  <c r="AD115" i="38"/>
  <c r="AE53" i="38"/>
  <c r="AC55" i="38"/>
  <c r="AB55" i="38"/>
  <c r="AD55" i="38"/>
  <c r="C63" i="38"/>
  <c r="AD70" i="38"/>
  <c r="C72" i="38"/>
  <c r="C77" i="38"/>
  <c r="D85" i="38"/>
  <c r="C85" i="38"/>
  <c r="AE97" i="38"/>
  <c r="AD102" i="38"/>
  <c r="AC102" i="38"/>
  <c r="AC119" i="38"/>
  <c r="AE119" i="38"/>
  <c r="AE115" i="38"/>
  <c r="AE117" i="38"/>
  <c r="AE116" i="38"/>
  <c r="AB44" i="38"/>
  <c r="AC58" i="38"/>
  <c r="K64" i="38"/>
  <c r="J64" i="38"/>
  <c r="AE70" i="38"/>
  <c r="AC75" i="38"/>
  <c r="AB75" i="38"/>
  <c r="C104" i="38"/>
  <c r="C112" i="38"/>
  <c r="AC113" i="38"/>
  <c r="AD119" i="38"/>
  <c r="AF119" i="38"/>
  <c r="AF115" i="38"/>
  <c r="AF117" i="38"/>
  <c r="AF116" i="38"/>
  <c r="AC44" i="38"/>
  <c r="J52" i="38"/>
  <c r="AD58" i="38"/>
  <c r="AE99" i="38"/>
  <c r="AD99" i="38"/>
  <c r="AC99" i="38"/>
  <c r="AF99" i="38"/>
  <c r="AB99" i="38"/>
  <c r="AC110" i="38"/>
  <c r="AD113" i="38"/>
  <c r="AF46" i="38"/>
  <c r="AE46" i="38"/>
  <c r="AE55" i="38"/>
  <c r="K57" i="38"/>
  <c r="J57" i="38"/>
  <c r="AE58" i="38"/>
  <c r="J66" i="38"/>
  <c r="J69" i="38"/>
  <c r="J88" i="38"/>
  <c r="AB102" i="38"/>
  <c r="K107" i="38"/>
  <c r="J107" i="38"/>
  <c r="AE113" i="38"/>
  <c r="AF55" i="38"/>
  <c r="AF58" i="38"/>
  <c r="AD72" i="38"/>
  <c r="AC72" i="38"/>
  <c r="AE72" i="38"/>
  <c r="AB72" i="38"/>
  <c r="AD75" i="38"/>
  <c r="AC94" i="38"/>
  <c r="AE102" i="38"/>
  <c r="C42" i="38"/>
  <c r="AF60" i="38"/>
  <c r="AE60" i="38"/>
  <c r="AD60" i="38"/>
  <c r="AC60" i="38"/>
  <c r="AE75" i="38"/>
  <c r="K77" i="38"/>
  <c r="J77" i="38"/>
  <c r="AC83" i="38"/>
  <c r="J85" i="38"/>
  <c r="C87" i="38"/>
  <c r="AC91" i="38"/>
  <c r="AD94" i="38"/>
  <c r="J96" i="38"/>
  <c r="AF102" i="38"/>
  <c r="AD110" i="38"/>
  <c r="AC114" i="38"/>
  <c r="AB46" i="38"/>
  <c r="J48" i="38"/>
  <c r="D65" i="38"/>
  <c r="C65" i="38"/>
  <c r="AF75" i="38"/>
  <c r="D79" i="38"/>
  <c r="C79" i="38"/>
  <c r="J82" i="38"/>
  <c r="AD83" i="38"/>
  <c r="AD91" i="38"/>
  <c r="AE94" i="38"/>
  <c r="J101" i="38"/>
  <c r="K104" i="38"/>
  <c r="J104" i="38"/>
  <c r="C106" i="38"/>
  <c r="AE110" i="38"/>
  <c r="J112" i="38"/>
  <c r="AD114" i="38"/>
  <c r="AC46" i="38"/>
  <c r="J54" i="38"/>
  <c r="C56" i="38"/>
  <c r="C59" i="38"/>
  <c r="AF72" i="38"/>
  <c r="J74" i="38"/>
  <c r="AE83" i="38"/>
  <c r="AE91" i="38"/>
  <c r="AF94" i="38"/>
  <c r="C100" i="38"/>
  <c r="AF110" i="38"/>
  <c r="AE114" i="38"/>
  <c r="AD46" i="38"/>
  <c r="C50" i="38"/>
  <c r="AB60" i="38"/>
  <c r="AF91" i="38"/>
  <c r="AF93" i="38"/>
  <c r="AE93" i="38"/>
  <c r="C103" i="38"/>
  <c r="AE109" i="38"/>
  <c r="AD109" i="38"/>
  <c r="AF114" i="38"/>
  <c r="AE43" i="38"/>
  <c r="J45" i="38"/>
  <c r="K51" i="38"/>
  <c r="J51" i="38"/>
  <c r="C76" i="38"/>
  <c r="AD42" i="38"/>
  <c r="AC42" i="38"/>
  <c r="AB54" i="38"/>
  <c r="C73" i="38"/>
  <c r="AB74" i="38"/>
  <c r="C84" i="38"/>
  <c r="AB90" i="38"/>
  <c r="AC63" i="38"/>
  <c r="AE79" i="38"/>
  <c r="AD79" i="38"/>
  <c r="AC79" i="38"/>
  <c r="C92" i="38"/>
  <c r="AB93" i="38"/>
  <c r="AC98" i="38"/>
  <c r="AF106" i="38"/>
  <c r="AE106" i="38"/>
  <c r="AD106" i="38"/>
  <c r="AB109" i="38"/>
  <c r="AF80" i="38"/>
  <c r="K84" i="38"/>
  <c r="J84" i="38"/>
  <c r="D102" i="38"/>
  <c r="C102" i="38"/>
  <c r="AF43" i="38"/>
  <c r="J72" i="38"/>
  <c r="D75" i="38"/>
  <c r="C75" i="38"/>
  <c r="J76" i="38"/>
  <c r="C90" i="38"/>
  <c r="C94" i="38"/>
  <c r="J95" i="38"/>
  <c r="J99" i="38"/>
  <c r="AF103" i="38"/>
  <c r="C54" i="38"/>
  <c r="J55" i="38"/>
  <c r="J59" i="38"/>
  <c r="K87" i="38"/>
  <c r="J87" i="38"/>
  <c r="C109" i="38"/>
  <c r="C66" i="38"/>
  <c r="K67" i="38"/>
  <c r="J67" i="38"/>
  <c r="C70" i="38"/>
  <c r="AB80" i="38"/>
  <c r="C86" i="38"/>
  <c r="J91" i="38"/>
  <c r="J42" i="38"/>
  <c r="AB43" i="38"/>
  <c r="C49" i="38"/>
  <c r="C62" i="38"/>
  <c r="AC80" i="38"/>
  <c r="AB103" i="38"/>
  <c r="D105" i="38"/>
  <c r="C105" i="38"/>
  <c r="J106" i="38"/>
  <c r="AC43" i="38"/>
  <c r="D45" i="38"/>
  <c r="C45" i="38"/>
  <c r="J46" i="38"/>
  <c r="AF63" i="38"/>
  <c r="J71" i="38"/>
  <c r="AD80" i="38"/>
  <c r="D82" i="38"/>
  <c r="C82" i="38"/>
  <c r="C97" i="38"/>
  <c r="J98" i="38"/>
  <c r="J102" i="38"/>
  <c r="AC103" i="38"/>
  <c r="AB110" i="38"/>
  <c r="AD43" i="38"/>
  <c r="AE80" i="38"/>
  <c r="AF83" i="38"/>
  <c r="AD103" i="38"/>
  <c r="AF113" i="38"/>
  <c r="C95" i="38"/>
  <c r="J97" i="38"/>
  <c r="AE45" i="41"/>
  <c r="AD45" i="41"/>
  <c r="AC45" i="41"/>
  <c r="AB45" i="41"/>
  <c r="AF45" i="41"/>
  <c r="AF79" i="41"/>
  <c r="AE79" i="41"/>
  <c r="AD79" i="41"/>
  <c r="AC79" i="41"/>
  <c r="AB79" i="41"/>
  <c r="AD46" i="41"/>
  <c r="AB46" i="41"/>
  <c r="AC46" i="41"/>
  <c r="AF46" i="41"/>
  <c r="AE46" i="41"/>
  <c r="AF64" i="41"/>
  <c r="AB64" i="41"/>
  <c r="AE64" i="41"/>
  <c r="AC64" i="41"/>
  <c r="AD64" i="41"/>
  <c r="AF112" i="41"/>
  <c r="AE112" i="41"/>
  <c r="AD112" i="41"/>
  <c r="AC112" i="41"/>
  <c r="AB112" i="41"/>
  <c r="AF92" i="41"/>
  <c r="AE92" i="41"/>
  <c r="AD92" i="41"/>
  <c r="AC92" i="41"/>
  <c r="AB92" i="41"/>
  <c r="AF105" i="41"/>
  <c r="AE105" i="41"/>
  <c r="AD105" i="41"/>
  <c r="AC105" i="41"/>
  <c r="AB105" i="41"/>
  <c r="D42" i="41"/>
  <c r="C48" i="41"/>
  <c r="AD49" i="41"/>
  <c r="AC49" i="41"/>
  <c r="AB49" i="41"/>
  <c r="AF49" i="41"/>
  <c r="AE49" i="41"/>
  <c r="AC82" i="41"/>
  <c r="AB82" i="41"/>
  <c r="AF82" i="41"/>
  <c r="AE82" i="41"/>
  <c r="AD82" i="41"/>
  <c r="AC87" i="41"/>
  <c r="K99" i="41"/>
  <c r="AC55" i="41"/>
  <c r="AB66" i="41"/>
  <c r="AE69" i="41"/>
  <c r="J79" i="41"/>
  <c r="J82" i="41"/>
  <c r="AD87" i="41"/>
  <c r="AC102" i="41"/>
  <c r="AB102" i="41"/>
  <c r="AF102" i="41"/>
  <c r="AE102" i="41"/>
  <c r="AD102" i="41"/>
  <c r="K106" i="41"/>
  <c r="J106" i="41"/>
  <c r="AE109" i="41"/>
  <c r="J45" i="41"/>
  <c r="AD55" i="41"/>
  <c r="AB58" i="41"/>
  <c r="AC66" i="41"/>
  <c r="AE87" i="41"/>
  <c r="AD89" i="41"/>
  <c r="AC89" i="41"/>
  <c r="AB89" i="41"/>
  <c r="AF89" i="41"/>
  <c r="AE89" i="41"/>
  <c r="AF104" i="41"/>
  <c r="AC104" i="41"/>
  <c r="AB104" i="41"/>
  <c r="AE104" i="41"/>
  <c r="AD104" i="41"/>
  <c r="D108" i="41"/>
  <c r="C108" i="41"/>
  <c r="AE55" i="41"/>
  <c r="AD66" i="41"/>
  <c r="K68" i="41"/>
  <c r="J68" i="41"/>
  <c r="D73" i="41"/>
  <c r="C73" i="41"/>
  <c r="AF87" i="41"/>
  <c r="AC91" i="41"/>
  <c r="AB91" i="41"/>
  <c r="AF91" i="41"/>
  <c r="AD91" i="41"/>
  <c r="AD109" i="41"/>
  <c r="AC109" i="41"/>
  <c r="AB109" i="41"/>
  <c r="D57" i="41"/>
  <c r="D68" i="41"/>
  <c r="C68" i="41"/>
  <c r="AF55" i="41"/>
  <c r="AD51" i="41"/>
  <c r="C56" i="41"/>
  <c r="K65" i="41"/>
  <c r="C46" i="41"/>
  <c r="D46" i="41"/>
  <c r="AE51" i="41"/>
  <c r="AD60" i="41"/>
  <c r="AE76" i="41"/>
  <c r="AB76" i="41"/>
  <c r="AD76" i="41"/>
  <c r="AC76" i="41"/>
  <c r="AE86" i="41"/>
  <c r="AE60" i="41"/>
  <c r="D64" i="41"/>
  <c r="AC73" i="41"/>
  <c r="K83" i="41"/>
  <c r="J83" i="41"/>
  <c r="AF44" i="41"/>
  <c r="AB44" i="41"/>
  <c r="AC44" i="41"/>
  <c r="AF50" i="41"/>
  <c r="AE50" i="41"/>
  <c r="AD50" i="41"/>
  <c r="AF59" i="41"/>
  <c r="AD59" i="41"/>
  <c r="K62" i="41"/>
  <c r="AB93" i="41"/>
  <c r="AE98" i="41"/>
  <c r="AD98" i="41"/>
  <c r="AC98" i="41"/>
  <c r="AB98" i="41"/>
  <c r="AF98" i="41"/>
  <c r="J112" i="41"/>
  <c r="AF57" i="41"/>
  <c r="AE57" i="41"/>
  <c r="AD57" i="41"/>
  <c r="AB57" i="41"/>
  <c r="AF53" i="41"/>
  <c r="AE53" i="41"/>
  <c r="AD53" i="41"/>
  <c r="AF76" i="41"/>
  <c r="AE85" i="41"/>
  <c r="AD85" i="41"/>
  <c r="AC85" i="41"/>
  <c r="AF85" i="41"/>
  <c r="AB85" i="41"/>
  <c r="AC93" i="41"/>
  <c r="AF103" i="41"/>
  <c r="AE103" i="41"/>
  <c r="AD103" i="41"/>
  <c r="AC103" i="41"/>
  <c r="AB115" i="41"/>
  <c r="AB119" i="41"/>
  <c r="AB118" i="41"/>
  <c r="AB114" i="41"/>
  <c r="AB94" i="41"/>
  <c r="AB81" i="41"/>
  <c r="AB117" i="41"/>
  <c r="K78" i="41"/>
  <c r="J78" i="41"/>
  <c r="J85" i="41"/>
  <c r="AD93" i="41"/>
  <c r="C95" i="41"/>
  <c r="J105" i="41"/>
  <c r="J55" i="41"/>
  <c r="AC51" i="41"/>
  <c r="AB51" i="41"/>
  <c r="D50" i="41"/>
  <c r="K108" i="41"/>
  <c r="J108" i="41"/>
  <c r="AC119" i="41"/>
  <c r="AC115" i="41"/>
  <c r="AC118" i="41"/>
  <c r="AC114" i="41"/>
  <c r="AC77" i="41"/>
  <c r="AC107" i="41"/>
  <c r="AC74" i="41"/>
  <c r="AC117" i="41"/>
  <c r="AC116" i="41"/>
  <c r="AB47" i="41"/>
  <c r="AB59" i="41"/>
  <c r="AD67" i="41"/>
  <c r="AC67" i="41"/>
  <c r="AB67" i="41"/>
  <c r="AB70" i="41"/>
  <c r="AE93" i="41"/>
  <c r="AF66" i="41"/>
  <c r="D81" i="41"/>
  <c r="C81" i="41"/>
  <c r="K43" i="41"/>
  <c r="J43" i="41"/>
  <c r="C51" i="41"/>
  <c r="AD111" i="41"/>
  <c r="AC111" i="41"/>
  <c r="AB111" i="41"/>
  <c r="AF111" i="41"/>
  <c r="AE111" i="41"/>
  <c r="D91" i="41"/>
  <c r="J111" i="41"/>
  <c r="K52" i="41"/>
  <c r="J52" i="41"/>
  <c r="C60" i="41"/>
  <c r="C63" i="41"/>
  <c r="AD69" i="41"/>
  <c r="AC69" i="41"/>
  <c r="AB69" i="41"/>
  <c r="AD58" i="41"/>
  <c r="AC58" i="41"/>
  <c r="AF58" i="41"/>
  <c r="AC71" i="41"/>
  <c r="AB71" i="41"/>
  <c r="AF71" i="41"/>
  <c r="AE71" i="41"/>
  <c r="AD71" i="41"/>
  <c r="AC60" i="41"/>
  <c r="AB60" i="41"/>
  <c r="C70" i="41"/>
  <c r="D83" i="41"/>
  <c r="C83" i="41"/>
  <c r="D88" i="41"/>
  <c r="C88" i="41"/>
  <c r="AC42" i="41"/>
  <c r="AB42" i="41"/>
  <c r="AE42" i="41"/>
  <c r="AD42" i="41"/>
  <c r="AD119" i="41"/>
  <c r="AD115" i="41"/>
  <c r="AD118" i="41"/>
  <c r="AD114" i="41"/>
  <c r="AD84" i="41"/>
  <c r="AD107" i="41"/>
  <c r="AD81" i="41"/>
  <c r="AD117" i="41"/>
  <c r="AD116" i="41"/>
  <c r="AC47" i="41"/>
  <c r="AB50" i="41"/>
  <c r="AB53" i="41"/>
  <c r="AC59" i="41"/>
  <c r="J64" i="41"/>
  <c r="C66" i="41"/>
  <c r="D66" i="41"/>
  <c r="AC70" i="41"/>
  <c r="AB103" i="41"/>
  <c r="AE119" i="41"/>
  <c r="AE115" i="41"/>
  <c r="AE114" i="41"/>
  <c r="AE107" i="41"/>
  <c r="AE81" i="41"/>
  <c r="AE118" i="41"/>
  <c r="AE101" i="41"/>
  <c r="AE117" i="41"/>
  <c r="AE116" i="41"/>
  <c r="AD47" i="41"/>
  <c r="AC50" i="41"/>
  <c r="AC53" i="41"/>
  <c r="AE59" i="41"/>
  <c r="C82" i="41"/>
  <c r="C84" i="41"/>
  <c r="J92" i="41"/>
  <c r="AB116" i="41"/>
  <c r="AE47" i="41"/>
  <c r="AE67" i="41"/>
  <c r="AF72" i="41"/>
  <c r="AE72" i="41"/>
  <c r="AB75" i="41"/>
  <c r="AF75" i="41"/>
  <c r="AE75" i="41"/>
  <c r="AD75" i="41"/>
  <c r="AC75" i="41"/>
  <c r="K88" i="41"/>
  <c r="J88" i="41"/>
  <c r="AB95" i="41"/>
  <c r="C110" i="41"/>
  <c r="C55" i="41"/>
  <c r="J66" i="41"/>
  <c r="AF70" i="41"/>
  <c r="AE70" i="41"/>
  <c r="AD70" i="41"/>
  <c r="J91" i="41"/>
  <c r="J95" i="41"/>
  <c r="J98" i="41"/>
  <c r="K48" i="41"/>
  <c r="J48" i="41"/>
  <c r="AE56" i="41"/>
  <c r="AD56" i="41"/>
  <c r="AC56" i="41"/>
  <c r="AB56" i="41"/>
  <c r="J59" i="41"/>
  <c r="C62" i="41"/>
  <c r="K63" i="41"/>
  <c r="J63" i="41"/>
  <c r="C69" i="41"/>
  <c r="J70" i="41"/>
  <c r="C80" i="41"/>
  <c r="C97" i="41"/>
  <c r="D106" i="41"/>
  <c r="C106" i="41"/>
  <c r="AF116" i="41"/>
  <c r="J104" i="41"/>
  <c r="AC95" i="41"/>
  <c r="AB101" i="41"/>
  <c r="AF77" i="41"/>
  <c r="AE77" i="41"/>
  <c r="AF84" i="41"/>
  <c r="AB84" i="41"/>
  <c r="D86" i="41"/>
  <c r="C86" i="41"/>
  <c r="AD95" i="41"/>
  <c r="AC101" i="41"/>
  <c r="K110" i="41"/>
  <c r="J110" i="41"/>
  <c r="AF97" i="41"/>
  <c r="AE97" i="41"/>
  <c r="AB97" i="41"/>
  <c r="D61" i="41"/>
  <c r="C61" i="41"/>
  <c r="AB73" i="41"/>
  <c r="AF74" i="41"/>
  <c r="AB77" i="41"/>
  <c r="AC84" i="41"/>
  <c r="K90" i="41"/>
  <c r="J90" i="41"/>
  <c r="J97" i="41"/>
  <c r="AF118" i="41"/>
  <c r="C101" i="41"/>
  <c r="J103" i="41"/>
  <c r="AB96" i="41"/>
  <c r="C59" i="41"/>
  <c r="J61" i="41"/>
  <c r="C79" i="41"/>
  <c r="J81" i="41"/>
  <c r="AC96" i="41"/>
  <c r="C99" i="41"/>
  <c r="J101" i="41"/>
  <c r="AD96" i="41"/>
  <c r="AD98" i="37"/>
  <c r="AB98" i="37"/>
  <c r="AF98" i="37"/>
  <c r="AE98" i="37"/>
  <c r="AC98" i="37"/>
  <c r="AE105" i="37"/>
  <c r="AD105" i="37"/>
  <c r="AC105" i="37"/>
  <c r="AB105" i="37"/>
  <c r="AF105" i="37"/>
  <c r="AE65" i="37"/>
  <c r="AC65" i="37"/>
  <c r="AB65" i="37"/>
  <c r="AF65" i="37"/>
  <c r="AD65" i="37"/>
  <c r="AB108" i="37"/>
  <c r="AF108" i="37"/>
  <c r="AD108" i="37"/>
  <c r="AE108" i="37"/>
  <c r="AC108" i="37"/>
  <c r="AB48" i="37"/>
  <c r="AF48" i="37"/>
  <c r="AE48" i="37"/>
  <c r="AD48" i="37"/>
  <c r="D50" i="37"/>
  <c r="C50" i="37"/>
  <c r="C55" i="37"/>
  <c r="C66" i="37"/>
  <c r="D74" i="37"/>
  <c r="J87" i="37"/>
  <c r="K82" i="37"/>
  <c r="AB44" i="37"/>
  <c r="AC44" i="37"/>
  <c r="AC66" i="37"/>
  <c r="AC101" i="37"/>
  <c r="AB101" i="37"/>
  <c r="AF113" i="37"/>
  <c r="AE113" i="37"/>
  <c r="AD113" i="37"/>
  <c r="AC113" i="37"/>
  <c r="AE119" i="37"/>
  <c r="AE115" i="37"/>
  <c r="AE117" i="37"/>
  <c r="AE110" i="37"/>
  <c r="AE116" i="37"/>
  <c r="AF103" i="37"/>
  <c r="AD103" i="37"/>
  <c r="AC103" i="37"/>
  <c r="AB103" i="37"/>
  <c r="AD44" i="37"/>
  <c r="J46" i="37"/>
  <c r="AD60" i="37"/>
  <c r="AD78" i="37"/>
  <c r="AB78" i="37"/>
  <c r="AC78" i="37"/>
  <c r="AC81" i="37"/>
  <c r="AC88" i="37"/>
  <c r="AB113" i="37"/>
  <c r="AD81" i="37"/>
  <c r="AD88" i="37"/>
  <c r="AE88" i="37"/>
  <c r="J62" i="37"/>
  <c r="C64" i="37"/>
  <c r="C77" i="37"/>
  <c r="AE78" i="37"/>
  <c r="AF92" i="37"/>
  <c r="AD92" i="37"/>
  <c r="AC92" i="37"/>
  <c r="AB92" i="37"/>
  <c r="J77" i="37"/>
  <c r="C79" i="37"/>
  <c r="AD102" i="37"/>
  <c r="AC102" i="37"/>
  <c r="C60" i="37"/>
  <c r="J61" i="37"/>
  <c r="J64" i="37"/>
  <c r="AC48" i="37"/>
  <c r="AE92" i="37"/>
  <c r="J55" i="37"/>
  <c r="AC118" i="37"/>
  <c r="AC114" i="37"/>
  <c r="AC119" i="37"/>
  <c r="AC110" i="37"/>
  <c r="AC116" i="37"/>
  <c r="AF106" i="37"/>
  <c r="AE106" i="37"/>
  <c r="AD106" i="37"/>
  <c r="AC106" i="37"/>
  <c r="AB106" i="37"/>
  <c r="AD114" i="37"/>
  <c r="AD117" i="37"/>
  <c r="AD119" i="37"/>
  <c r="AD110" i="37"/>
  <c r="AD116" i="37"/>
  <c r="J44" i="37"/>
  <c r="C56" i="37"/>
  <c r="C62" i="37"/>
  <c r="C85" i="37"/>
  <c r="J91" i="37"/>
  <c r="C97" i="37"/>
  <c r="AF119" i="37"/>
  <c r="AF115" i="37"/>
  <c r="AF117" i="37"/>
  <c r="AF110" i="37"/>
  <c r="AF118" i="37"/>
  <c r="AC60" i="37"/>
  <c r="AB81" i="37"/>
  <c r="AD101" i="37"/>
  <c r="AD111" i="37"/>
  <c r="AF93" i="37"/>
  <c r="AE93" i="37"/>
  <c r="AD93" i="37"/>
  <c r="AE101" i="37"/>
  <c r="AE111" i="37"/>
  <c r="AE44" i="37"/>
  <c r="AE54" i="37"/>
  <c r="AC54" i="37"/>
  <c r="AB54" i="37"/>
  <c r="AD54" i="37"/>
  <c r="J59" i="37"/>
  <c r="AE60" i="37"/>
  <c r="J65" i="37"/>
  <c r="J78" i="37"/>
  <c r="AF101" i="37"/>
  <c r="AF44" i="37"/>
  <c r="J54" i="37"/>
  <c r="AE81" i="37"/>
  <c r="AF100" i="37"/>
  <c r="AE100" i="37"/>
  <c r="AE114" i="37"/>
  <c r="J85" i="37"/>
  <c r="AF88" i="37"/>
  <c r="C92" i="37"/>
  <c r="AB93" i="37"/>
  <c r="AE103" i="37"/>
  <c r="AF114" i="37"/>
  <c r="C45" i="37"/>
  <c r="AC49" i="37"/>
  <c r="C72" i="37"/>
  <c r="AF49" i="37"/>
  <c r="AF54" i="37"/>
  <c r="K67" i="37"/>
  <c r="J67" i="37"/>
  <c r="AF78" i="37"/>
  <c r="AC83" i="37"/>
  <c r="AB100" i="37"/>
  <c r="AE89" i="37"/>
  <c r="AD89" i="37"/>
  <c r="AF89" i="37"/>
  <c r="AC89" i="37"/>
  <c r="AB89" i="37"/>
  <c r="J94" i="37"/>
  <c r="AB102" i="37"/>
  <c r="AC117" i="37"/>
  <c r="AC61" i="37"/>
  <c r="AF66" i="37"/>
  <c r="AE66" i="37"/>
  <c r="AE102" i="37"/>
  <c r="C49" i="37"/>
  <c r="AD61" i="37"/>
  <c r="K84" i="37"/>
  <c r="J84" i="37"/>
  <c r="C93" i="37"/>
  <c r="K96" i="37"/>
  <c r="AF102" i="37"/>
  <c r="AD118" i="37"/>
  <c r="AE61" i="37"/>
  <c r="C70" i="37"/>
  <c r="AE118" i="37"/>
  <c r="C46" i="37"/>
  <c r="K57" i="37"/>
  <c r="J57" i="37"/>
  <c r="AF60" i="37"/>
  <c r="AF61" i="37"/>
  <c r="AB66" i="37"/>
  <c r="AF83" i="37"/>
  <c r="C89" i="37"/>
  <c r="C82" i="37"/>
  <c r="D96" i="37"/>
  <c r="D75" i="37"/>
  <c r="C75" i="37"/>
  <c r="K76" i="37"/>
  <c r="AC111" i="37"/>
  <c r="AB111" i="37"/>
  <c r="AE49" i="37"/>
  <c r="AD49" i="37"/>
  <c r="C52" i="37"/>
  <c r="J47" i="37"/>
  <c r="C69" i="37"/>
  <c r="C73" i="37"/>
  <c r="C84" i="37"/>
  <c r="J88" i="37"/>
  <c r="J92" i="37"/>
  <c r="J66" i="37"/>
  <c r="J74" i="37"/>
  <c r="C80" i="37"/>
  <c r="J81" i="37"/>
  <c r="J95" i="37"/>
  <c r="AE109" i="37"/>
  <c r="AD109" i="37"/>
  <c r="D65" i="37"/>
  <c r="C65" i="37"/>
  <c r="D94" i="37"/>
  <c r="C95" i="37"/>
  <c r="J97" i="37"/>
  <c r="J196" i="35" l="1"/>
  <c r="J230" i="35"/>
  <c r="AE63" i="37"/>
  <c r="AB63" i="37"/>
  <c r="AF63" i="37"/>
  <c r="AD63" i="37"/>
  <c r="J195" i="35"/>
  <c r="J190" i="35"/>
  <c r="J170" i="35"/>
  <c r="J200" i="35"/>
  <c r="J165" i="35"/>
  <c r="J113" i="35"/>
  <c r="J124" i="35"/>
  <c r="J123" i="35"/>
  <c r="J205" i="35"/>
  <c r="J185" i="35"/>
  <c r="J118" i="35"/>
  <c r="J150" i="35"/>
  <c r="J155" i="35"/>
  <c r="J160" i="35"/>
  <c r="AD48" i="39"/>
  <c r="AB48" i="39"/>
  <c r="AF48" i="39"/>
  <c r="AE48" i="39"/>
  <c r="AF68" i="39"/>
  <c r="AE68" i="39"/>
  <c r="AD68" i="39"/>
  <c r="AB68" i="39"/>
  <c r="AF65" i="39"/>
  <c r="AE65" i="39"/>
  <c r="AD65" i="39"/>
  <c r="AB65" i="39"/>
  <c r="AF58" i="39"/>
  <c r="AE58" i="39"/>
  <c r="AD58" i="39"/>
  <c r="AB58" i="39"/>
  <c r="AD75" i="36"/>
  <c r="AB75" i="36"/>
  <c r="AF75" i="36"/>
  <c r="AE75" i="36"/>
  <c r="AF67" i="36"/>
  <c r="AE67" i="36"/>
  <c r="AD67" i="36"/>
  <c r="AB67" i="36"/>
  <c r="AB46" i="25"/>
  <c r="AF46" i="25"/>
  <c r="AE46" i="25"/>
  <c r="AD46" i="25"/>
  <c r="AE47" i="25"/>
  <c r="AD47" i="25"/>
  <c r="AF47" i="25"/>
  <c r="AB47" i="25"/>
  <c r="AF82" i="25"/>
  <c r="AE82" i="25"/>
  <c r="AD82" i="25"/>
  <c r="AB82" i="25"/>
  <c r="AE76" i="25"/>
  <c r="AB76" i="25"/>
  <c r="AF76" i="25"/>
  <c r="AD76" i="25"/>
  <c r="AE77" i="25"/>
  <c r="AD77" i="25"/>
  <c r="AF77" i="25"/>
  <c r="AB77" i="25"/>
  <c r="AC87" i="38"/>
  <c r="AB87" i="38"/>
  <c r="AF87" i="38"/>
  <c r="AE87" i="38"/>
  <c r="AD87" i="38"/>
  <c r="AE64" i="38"/>
  <c r="AD64" i="38"/>
  <c r="AC64" i="38"/>
  <c r="AB64" i="38"/>
  <c r="AF64" i="38"/>
  <c r="AF107" i="38"/>
  <c r="AE107" i="38"/>
  <c r="AD107" i="38"/>
  <c r="AC107" i="38"/>
  <c r="AB107" i="38"/>
  <c r="AB67" i="38"/>
  <c r="AF67" i="38"/>
  <c r="AE67" i="38"/>
  <c r="AD67" i="38"/>
  <c r="AC67" i="38"/>
  <c r="AE84" i="38"/>
  <c r="AD84" i="38"/>
  <c r="AC84" i="38"/>
  <c r="AB84" i="38"/>
  <c r="AF84" i="38"/>
  <c r="AF57" i="38"/>
  <c r="AE57" i="38"/>
  <c r="AD57" i="38"/>
  <c r="AC57" i="38"/>
  <c r="AB57" i="38"/>
  <c r="AF104" i="38"/>
  <c r="AE104" i="38"/>
  <c r="AD104" i="38"/>
  <c r="AC104" i="38"/>
  <c r="AB104" i="38"/>
  <c r="AF77" i="38"/>
  <c r="AE77" i="38"/>
  <c r="AD77" i="38"/>
  <c r="AC77" i="38"/>
  <c r="AB77" i="38"/>
  <c r="AF47" i="38"/>
  <c r="AE47" i="38"/>
  <c r="AD47" i="38"/>
  <c r="AC47" i="38"/>
  <c r="AB47" i="38"/>
  <c r="AC51" i="38"/>
  <c r="AB51" i="38"/>
  <c r="AF51" i="38"/>
  <c r="AE51" i="38"/>
  <c r="AD51" i="38"/>
  <c r="AF52" i="41"/>
  <c r="AE52" i="41"/>
  <c r="AD52" i="41"/>
  <c r="AC52" i="41"/>
  <c r="AB52" i="41"/>
  <c r="AD78" i="41"/>
  <c r="AC78" i="41"/>
  <c r="AF78" i="41"/>
  <c r="AE78" i="41"/>
  <c r="AB78" i="41"/>
  <c r="AF63" i="41"/>
  <c r="AE63" i="41"/>
  <c r="AD63" i="41"/>
  <c r="AC63" i="41"/>
  <c r="AB63" i="41"/>
  <c r="AF108" i="41"/>
  <c r="AE108" i="41"/>
  <c r="AD108" i="41"/>
  <c r="AC108" i="41"/>
  <c r="AB108" i="41"/>
  <c r="AE48" i="41"/>
  <c r="AF48" i="41"/>
  <c r="AD48" i="41"/>
  <c r="AC48" i="41"/>
  <c r="AB48" i="41"/>
  <c r="AF83" i="41"/>
  <c r="AE83" i="41"/>
  <c r="AD83" i="41"/>
  <c r="AC83" i="41"/>
  <c r="AB83" i="41"/>
  <c r="AF110" i="41"/>
  <c r="AE110" i="41"/>
  <c r="AD110" i="41"/>
  <c r="AC110" i="41"/>
  <c r="AB110" i="41"/>
  <c r="AC68" i="41"/>
  <c r="AB68" i="41"/>
  <c r="AF68" i="41"/>
  <c r="AE68" i="41"/>
  <c r="AD68" i="41"/>
  <c r="AF90" i="41"/>
  <c r="AE90" i="41"/>
  <c r="AD90" i="41"/>
  <c r="AC90" i="41"/>
  <c r="AB90" i="41"/>
  <c r="AF99" i="41"/>
  <c r="AE99" i="41"/>
  <c r="AD99" i="41"/>
  <c r="AC99" i="41"/>
  <c r="AB99" i="41"/>
  <c r="AE88" i="41"/>
  <c r="AD88" i="41"/>
  <c r="AC88" i="41"/>
  <c r="AB88" i="41"/>
  <c r="AF88" i="41"/>
  <c r="AF43" i="41"/>
  <c r="AC43" i="41"/>
  <c r="AE43" i="41"/>
  <c r="AD43" i="41"/>
  <c r="AB43" i="41"/>
  <c r="AC62" i="41"/>
  <c r="AB62" i="41"/>
  <c r="AF62" i="41"/>
  <c r="AE62" i="41"/>
  <c r="AD62" i="41"/>
  <c r="AE65" i="41"/>
  <c r="AD65" i="41"/>
  <c r="AF65" i="41"/>
  <c r="AC65" i="41"/>
  <c r="AB65" i="41"/>
  <c r="AF106" i="41"/>
  <c r="AC106" i="41"/>
  <c r="AB106" i="41"/>
  <c r="AE106" i="41"/>
  <c r="AD106" i="41"/>
  <c r="AF107" i="37"/>
  <c r="AE107" i="37"/>
  <c r="AD107" i="37"/>
  <c r="AC107" i="37"/>
  <c r="AB107" i="37"/>
  <c r="AF96" i="37"/>
  <c r="AE96" i="37"/>
  <c r="AD96" i="37"/>
  <c r="AC96" i="37"/>
  <c r="AB96" i="37"/>
  <c r="AB104" i="37"/>
  <c r="AD104" i="37"/>
  <c r="AC104" i="37"/>
  <c r="AE104" i="37"/>
  <c r="AF104" i="37"/>
  <c r="AE99" i="37"/>
  <c r="AD99" i="37"/>
  <c r="AC99" i="37"/>
  <c r="AF99" i="37"/>
  <c r="AB99" i="37"/>
  <c r="AF76" i="37"/>
  <c r="AE76" i="37"/>
  <c r="AD76" i="37"/>
  <c r="AB76" i="37"/>
  <c r="AC76" i="37"/>
  <c r="AF67" i="37"/>
  <c r="AE67" i="37"/>
  <c r="AD67" i="37"/>
  <c r="AC67" i="37"/>
  <c r="AB67" i="37"/>
  <c r="AB84" i="37"/>
  <c r="AF84" i="37"/>
  <c r="AE84" i="37"/>
  <c r="AD84" i="37"/>
  <c r="AC84" i="37"/>
  <c r="AD82" i="37"/>
  <c r="AC82" i="37"/>
  <c r="AF82" i="37"/>
  <c r="AE82" i="37"/>
  <c r="AB82" i="37"/>
  <c r="AF112" i="37"/>
  <c r="AE112" i="37"/>
  <c r="AD112" i="37"/>
  <c r="AC112" i="37"/>
  <c r="AB112" i="37"/>
  <c r="AC57" i="37"/>
  <c r="AB57" i="37"/>
  <c r="AE57" i="37"/>
  <c r="AD57" i="37"/>
  <c r="AF57" i="37"/>
  <c r="AE120" i="38"/>
  <c r="AT35" i="38"/>
  <c r="AU35" i="38" s="1"/>
  <c r="AV35" i="38" s="1"/>
  <c r="AT33" i="38"/>
  <c r="AU33" i="38" s="1"/>
  <c r="AV33" i="38" s="1"/>
  <c r="AT32" i="38"/>
  <c r="AU32" i="38" s="1"/>
  <c r="AV32" i="38" s="1"/>
  <c r="AT30" i="38"/>
  <c r="AU30" i="38" s="1"/>
  <c r="AV30" i="38" s="1"/>
  <c r="AT27" i="38"/>
  <c r="AU27" i="38" s="1"/>
  <c r="AV27" i="38" s="1"/>
  <c r="AT25" i="38"/>
  <c r="AU25" i="38" s="1"/>
  <c r="AV25" i="38" s="1"/>
  <c r="AT22" i="38"/>
  <c r="AU22" i="38" s="1"/>
  <c r="AV22" i="38" s="1"/>
  <c r="W20" i="38"/>
  <c r="W19" i="38"/>
  <c r="W18" i="38"/>
  <c r="W17" i="38"/>
  <c r="W16" i="38"/>
  <c r="W15" i="38"/>
  <c r="AT13" i="38"/>
  <c r="AU13" i="38" s="1"/>
  <c r="AV13" i="38" s="1"/>
  <c r="AT12" i="38"/>
  <c r="AU12" i="38" s="1"/>
  <c r="AV12" i="38" s="1"/>
  <c r="AT10" i="38"/>
  <c r="AU10" i="38" s="1"/>
  <c r="AV10" i="38" s="1"/>
  <c r="AT8" i="38"/>
  <c r="AU8" i="38" s="1"/>
  <c r="AV8" i="38" s="1"/>
  <c r="R6" i="38"/>
  <c r="Q6" i="38"/>
  <c r="P6" i="38"/>
  <c r="AQ5" i="38"/>
  <c r="AK5" i="38"/>
  <c r="AF5" i="38"/>
  <c r="AE5" i="38"/>
  <c r="AD5" i="38"/>
  <c r="AC5" i="38"/>
  <c r="AB5" i="38"/>
  <c r="AE120" i="41"/>
  <c r="AT32" i="41"/>
  <c r="AU32" i="41" s="1"/>
  <c r="AV32" i="41" s="1"/>
  <c r="AT27" i="41"/>
  <c r="AU27" i="41" s="1"/>
  <c r="AV27" i="41" s="1"/>
  <c r="AT26" i="41"/>
  <c r="AU26" i="41" s="1"/>
  <c r="AV26" i="41" s="1"/>
  <c r="AT21" i="41"/>
  <c r="AU21" i="41" s="1"/>
  <c r="AV21" i="41" s="1"/>
  <c r="W20" i="41"/>
  <c r="AT19" i="41"/>
  <c r="AU19" i="41" s="1"/>
  <c r="AV19" i="41" s="1"/>
  <c r="W19" i="41"/>
  <c r="W18" i="41"/>
  <c r="AT17" i="41"/>
  <c r="AU17" i="41" s="1"/>
  <c r="AV17" i="41" s="1"/>
  <c r="W17" i="41"/>
  <c r="W16" i="41"/>
  <c r="W15" i="41"/>
  <c r="AT14" i="41"/>
  <c r="AU14" i="41" s="1"/>
  <c r="AV14" i="41" s="1"/>
  <c r="AT13" i="41"/>
  <c r="AU13" i="41" s="1"/>
  <c r="AV13" i="41" s="1"/>
  <c r="AT10" i="41"/>
  <c r="AU10" i="41" s="1"/>
  <c r="AV10" i="41" s="1"/>
  <c r="R6" i="41"/>
  <c r="Q6" i="41"/>
  <c r="P6" i="41"/>
  <c r="AQ5" i="41"/>
  <c r="AP5" i="41"/>
  <c r="AK5" i="41"/>
  <c r="AJ5" i="41"/>
  <c r="AI5" i="41"/>
  <c r="AH5" i="41"/>
  <c r="AF5" i="41"/>
  <c r="AE5" i="41"/>
  <c r="AD5" i="41"/>
  <c r="AC5" i="41"/>
  <c r="AB5" i="41"/>
  <c r="AE120" i="37"/>
  <c r="AC120" i="37"/>
  <c r="AT35" i="37"/>
  <c r="AU35" i="37" s="1"/>
  <c r="AV35" i="37" s="1"/>
  <c r="AT30" i="37"/>
  <c r="AU30" i="37" s="1"/>
  <c r="AV30" i="37" s="1"/>
  <c r="AT29" i="37"/>
  <c r="AU29" i="37" s="1"/>
  <c r="AV29" i="37" s="1"/>
  <c r="AT24" i="37"/>
  <c r="AU24" i="37" s="1"/>
  <c r="AV24" i="37" s="1"/>
  <c r="W20" i="37"/>
  <c r="AT19" i="37"/>
  <c r="AU19" i="37" s="1"/>
  <c r="AV19" i="37" s="1"/>
  <c r="W19" i="37"/>
  <c r="W18" i="37"/>
  <c r="W17" i="37"/>
  <c r="W16" i="37"/>
  <c r="W15" i="37"/>
  <c r="R6" i="37"/>
  <c r="Q6" i="37"/>
  <c r="P6" i="37"/>
  <c r="AQ5" i="37"/>
  <c r="AK5" i="37"/>
  <c r="AI5" i="37"/>
  <c r="AH5" i="37"/>
  <c r="AF5" i="37"/>
  <c r="AE5" i="37"/>
  <c r="AD5" i="37"/>
  <c r="AC5" i="37"/>
  <c r="AB5" i="37"/>
  <c r="U42" i="23"/>
  <c r="AC41" i="23"/>
  <c r="AT35" i="23"/>
  <c r="AU35" i="23" s="1"/>
  <c r="AV35" i="23" s="1"/>
  <c r="AT28" i="23"/>
  <c r="AU28" i="23" s="1"/>
  <c r="AV28" i="23" s="1"/>
  <c r="AT24" i="23"/>
  <c r="AU24" i="23" s="1"/>
  <c r="AV24" i="23" s="1"/>
  <c r="W20" i="23"/>
  <c r="W19" i="23"/>
  <c r="W18" i="23"/>
  <c r="W17" i="23"/>
  <c r="AT16" i="23"/>
  <c r="AU16" i="23" s="1"/>
  <c r="AV16" i="23" s="1"/>
  <c r="W16" i="23"/>
  <c r="W15" i="23"/>
  <c r="Q6" i="23"/>
  <c r="AJ5" i="23"/>
  <c r="AH5" i="23"/>
  <c r="AF5" i="23"/>
  <c r="AE5" i="23"/>
  <c r="AD5" i="23"/>
  <c r="AC5" i="23"/>
  <c r="AB5" i="23"/>
  <c r="AB41" i="23" s="1"/>
  <c r="L35" i="38"/>
  <c r="K35" i="38"/>
  <c r="AK35" i="38" s="1"/>
  <c r="J35" i="38"/>
  <c r="I35" i="38"/>
  <c r="E35" i="38"/>
  <c r="D35" i="38"/>
  <c r="AE35" i="38" s="1"/>
  <c r="C35" i="38"/>
  <c r="B35" i="38"/>
  <c r="L34" i="38"/>
  <c r="K34" i="38"/>
  <c r="AK34" i="38" s="1"/>
  <c r="J34" i="38"/>
  <c r="AZ35" i="38" s="1"/>
  <c r="I34" i="38"/>
  <c r="E34" i="38"/>
  <c r="D34" i="38"/>
  <c r="AE34" i="38" s="1"/>
  <c r="C34" i="38"/>
  <c r="B34" i="38"/>
  <c r="L33" i="38"/>
  <c r="K33" i="38"/>
  <c r="J33" i="38"/>
  <c r="I33" i="38"/>
  <c r="E33" i="38"/>
  <c r="D33" i="38"/>
  <c r="AE33" i="38" s="1"/>
  <c r="C33" i="38"/>
  <c r="B33" i="38"/>
  <c r="L32" i="38"/>
  <c r="K32" i="38"/>
  <c r="AK32" i="38" s="1"/>
  <c r="J32" i="38"/>
  <c r="AW33" i="38" s="1"/>
  <c r="AX33" i="38" s="1"/>
  <c r="AY33" i="38" s="1"/>
  <c r="I32" i="38"/>
  <c r="E32" i="38"/>
  <c r="D32" i="38"/>
  <c r="AE32" i="38" s="1"/>
  <c r="C32" i="38"/>
  <c r="B32" i="38"/>
  <c r="L31" i="38"/>
  <c r="K31" i="38"/>
  <c r="J31" i="38"/>
  <c r="AZ32" i="38" s="1"/>
  <c r="I31" i="38"/>
  <c r="E31" i="38"/>
  <c r="D31" i="38"/>
  <c r="AE31" i="38" s="1"/>
  <c r="C31" i="38"/>
  <c r="B31" i="38"/>
  <c r="L30" i="38"/>
  <c r="K30" i="38"/>
  <c r="AK30" i="38" s="1"/>
  <c r="J30" i="38"/>
  <c r="I30" i="38"/>
  <c r="E30" i="38"/>
  <c r="D30" i="38"/>
  <c r="AF30" i="38" s="1"/>
  <c r="C30" i="38"/>
  <c r="B30" i="38"/>
  <c r="L29" i="38"/>
  <c r="K29" i="38"/>
  <c r="AK29" i="38" s="1"/>
  <c r="J29" i="38"/>
  <c r="I29" i="38"/>
  <c r="E29" i="38"/>
  <c r="D29" i="38"/>
  <c r="AE29" i="38" s="1"/>
  <c r="C29" i="38"/>
  <c r="B29" i="38"/>
  <c r="L28" i="38"/>
  <c r="K28" i="38"/>
  <c r="AK28" i="38" s="1"/>
  <c r="J28" i="38"/>
  <c r="I28" i="38"/>
  <c r="E28" i="38"/>
  <c r="D28" i="38"/>
  <c r="C28" i="38"/>
  <c r="B28" i="38"/>
  <c r="L27" i="38"/>
  <c r="AT28" i="38" s="1"/>
  <c r="AU28" i="38" s="1"/>
  <c r="AV28" i="38" s="1"/>
  <c r="K27" i="38"/>
  <c r="J27" i="38"/>
  <c r="AW28" i="38" s="1"/>
  <c r="AX28" i="38" s="1"/>
  <c r="AY28" i="38" s="1"/>
  <c r="I27" i="38"/>
  <c r="E27" i="38"/>
  <c r="D27" i="38"/>
  <c r="AE27" i="38" s="1"/>
  <c r="C27" i="38"/>
  <c r="B27" i="38"/>
  <c r="L26" i="38"/>
  <c r="K26" i="38"/>
  <c r="J26" i="38"/>
  <c r="AW27" i="38" s="1"/>
  <c r="AX27" i="38" s="1"/>
  <c r="AY27" i="38" s="1"/>
  <c r="I26" i="38"/>
  <c r="E26" i="38"/>
  <c r="D26" i="38"/>
  <c r="AF26" i="38" s="1"/>
  <c r="C26" i="38"/>
  <c r="B26" i="38"/>
  <c r="L25" i="38"/>
  <c r="K25" i="38"/>
  <c r="AK25" i="38" s="1"/>
  <c r="J25" i="38"/>
  <c r="I25" i="38"/>
  <c r="E25" i="38"/>
  <c r="D25" i="38"/>
  <c r="AB25" i="38" s="1"/>
  <c r="C25" i="38"/>
  <c r="B25" i="38"/>
  <c r="L24" i="38"/>
  <c r="K24" i="38"/>
  <c r="AK24" i="38" s="1"/>
  <c r="J24" i="38"/>
  <c r="I24" i="38"/>
  <c r="E24" i="38"/>
  <c r="D24" i="38"/>
  <c r="AF24" i="38" s="1"/>
  <c r="C24" i="38"/>
  <c r="B24" i="38"/>
  <c r="L23" i="38"/>
  <c r="K23" i="38"/>
  <c r="J23" i="38"/>
  <c r="I23" i="38"/>
  <c r="E23" i="38"/>
  <c r="D23" i="38"/>
  <c r="AE23" i="38" s="1"/>
  <c r="C23" i="38"/>
  <c r="B23" i="38"/>
  <c r="L22" i="38"/>
  <c r="AT23" i="38" s="1"/>
  <c r="AU23" i="38" s="1"/>
  <c r="AV23" i="38" s="1"/>
  <c r="K22" i="38"/>
  <c r="AK22" i="38" s="1"/>
  <c r="J22" i="38"/>
  <c r="AZ23" i="38" s="1"/>
  <c r="I22" i="38"/>
  <c r="E22" i="38"/>
  <c r="D22" i="38"/>
  <c r="AF22" i="38" s="1"/>
  <c r="C22" i="38"/>
  <c r="B22" i="38"/>
  <c r="L21" i="38"/>
  <c r="K21" i="38"/>
  <c r="AK21" i="38" s="1"/>
  <c r="J21" i="38"/>
  <c r="AZ22" i="38" s="1"/>
  <c r="I21" i="38"/>
  <c r="E21" i="38"/>
  <c r="D21" i="38"/>
  <c r="AF21" i="38" s="1"/>
  <c r="C21" i="38"/>
  <c r="B21" i="38"/>
  <c r="L20" i="38"/>
  <c r="AT21" i="38" s="1"/>
  <c r="AU21" i="38" s="1"/>
  <c r="AV21" i="38" s="1"/>
  <c r="K20" i="38"/>
  <c r="AK20" i="38" s="1"/>
  <c r="J20" i="38"/>
  <c r="I20" i="38"/>
  <c r="E20" i="38"/>
  <c r="D20" i="38"/>
  <c r="AE20" i="38" s="1"/>
  <c r="C20" i="38"/>
  <c r="B20" i="38"/>
  <c r="L19" i="38"/>
  <c r="K19" i="38"/>
  <c r="AK19" i="38" s="1"/>
  <c r="J19" i="38"/>
  <c r="I19" i="38"/>
  <c r="E19" i="38"/>
  <c r="D19" i="38"/>
  <c r="AE19" i="38" s="1"/>
  <c r="C19" i="38"/>
  <c r="B19" i="38"/>
  <c r="L18" i="38"/>
  <c r="K18" i="38"/>
  <c r="AK18" i="38" s="1"/>
  <c r="J18" i="38"/>
  <c r="I18" i="38"/>
  <c r="E18" i="38"/>
  <c r="D18" i="38"/>
  <c r="AF18" i="38" s="1"/>
  <c r="C18" i="38"/>
  <c r="B18" i="38"/>
  <c r="L17" i="38"/>
  <c r="AT18" i="38" s="1"/>
  <c r="AU18" i="38" s="1"/>
  <c r="AV18" i="38" s="1"/>
  <c r="K17" i="38"/>
  <c r="J17" i="38"/>
  <c r="AZ18" i="38" s="1"/>
  <c r="I17" i="38"/>
  <c r="E17" i="38"/>
  <c r="D17" i="38"/>
  <c r="AE17" i="38" s="1"/>
  <c r="C17" i="38"/>
  <c r="B17" i="38"/>
  <c r="L16" i="38"/>
  <c r="AT17" i="38" s="1"/>
  <c r="AU17" i="38" s="1"/>
  <c r="AV17" i="38" s="1"/>
  <c r="K16" i="38"/>
  <c r="AK16" i="38" s="1"/>
  <c r="J16" i="38"/>
  <c r="AW17" i="38" s="1"/>
  <c r="AX17" i="38" s="1"/>
  <c r="AY17" i="38" s="1"/>
  <c r="I16" i="38"/>
  <c r="E16" i="38"/>
  <c r="D16" i="38"/>
  <c r="AE16" i="38" s="1"/>
  <c r="C16" i="38"/>
  <c r="B16" i="38"/>
  <c r="L15" i="38"/>
  <c r="K15" i="38"/>
  <c r="AK15" i="38" s="1"/>
  <c r="J15" i="38"/>
  <c r="I15" i="38"/>
  <c r="E15" i="38"/>
  <c r="D15" i="38"/>
  <c r="AE15" i="38" s="1"/>
  <c r="C15" i="38"/>
  <c r="B15" i="38"/>
  <c r="L14" i="38"/>
  <c r="K14" i="38"/>
  <c r="J14" i="38"/>
  <c r="I14" i="38"/>
  <c r="E14" i="38"/>
  <c r="D14" i="38"/>
  <c r="AE14" i="38" s="1"/>
  <c r="C14" i="38"/>
  <c r="B14" i="38"/>
  <c r="L13" i="38"/>
  <c r="K13" i="38"/>
  <c r="AK13" i="38" s="1"/>
  <c r="J13" i="38"/>
  <c r="I13" i="38"/>
  <c r="E13" i="38"/>
  <c r="D13" i="38"/>
  <c r="AE13" i="38" s="1"/>
  <c r="C13" i="38"/>
  <c r="B13" i="38"/>
  <c r="L12" i="38"/>
  <c r="K12" i="38"/>
  <c r="AK12" i="38" s="1"/>
  <c r="J12" i="38"/>
  <c r="AW13" i="38" s="1"/>
  <c r="AX13" i="38" s="1"/>
  <c r="AY13" i="38" s="1"/>
  <c r="I12" i="38"/>
  <c r="E12" i="38"/>
  <c r="D12" i="38"/>
  <c r="AF12" i="38" s="1"/>
  <c r="C12" i="38"/>
  <c r="B12" i="38"/>
  <c r="L11" i="38"/>
  <c r="K11" i="38"/>
  <c r="AK11" i="38" s="1"/>
  <c r="J11" i="38"/>
  <c r="AW12" i="38" s="1"/>
  <c r="AX12" i="38" s="1"/>
  <c r="AY12" i="38" s="1"/>
  <c r="I11" i="38"/>
  <c r="E11" i="38"/>
  <c r="D11" i="38"/>
  <c r="AE11" i="38" s="1"/>
  <c r="C11" i="38"/>
  <c r="B11" i="38"/>
  <c r="L10" i="38"/>
  <c r="K10" i="38"/>
  <c r="AK10" i="38" s="1"/>
  <c r="J10" i="38"/>
  <c r="I10" i="38"/>
  <c r="E10" i="38"/>
  <c r="D10" i="38"/>
  <c r="AE10" i="38" s="1"/>
  <c r="C10" i="38"/>
  <c r="B10" i="38"/>
  <c r="L9" i="38"/>
  <c r="K9" i="38"/>
  <c r="J9" i="38"/>
  <c r="AW10" i="38" s="1"/>
  <c r="AX10" i="38" s="1"/>
  <c r="AY10" i="38" s="1"/>
  <c r="I9" i="38"/>
  <c r="E9" i="38"/>
  <c r="D9" i="38"/>
  <c r="AE9" i="38" s="1"/>
  <c r="C9" i="38"/>
  <c r="B9" i="38"/>
  <c r="M8" i="38"/>
  <c r="M9" i="38" s="1"/>
  <c r="M10" i="38" s="1"/>
  <c r="M11" i="38" s="1"/>
  <c r="M12" i="38" s="1"/>
  <c r="M13" i="38" s="1"/>
  <c r="M14" i="38" s="1"/>
  <c r="M15" i="38" s="1"/>
  <c r="L8" i="38"/>
  <c r="K8" i="38"/>
  <c r="AK8" i="38" s="1"/>
  <c r="J8" i="38"/>
  <c r="AZ9" i="38" s="1"/>
  <c r="I8" i="38"/>
  <c r="F8" i="38"/>
  <c r="F9" i="38" s="1"/>
  <c r="F10" i="38" s="1"/>
  <c r="F11" i="38" s="1"/>
  <c r="E8" i="38"/>
  <c r="D8" i="38"/>
  <c r="AF8" i="38" s="1"/>
  <c r="C8" i="38"/>
  <c r="B8" i="38"/>
  <c r="M7" i="38"/>
  <c r="L7" i="38"/>
  <c r="K7" i="38"/>
  <c r="AK7" i="38" s="1"/>
  <c r="J7" i="38"/>
  <c r="I7" i="38"/>
  <c r="F7" i="38"/>
  <c r="E7" i="38"/>
  <c r="D7" i="38"/>
  <c r="AE7" i="38" s="1"/>
  <c r="C7" i="38"/>
  <c r="B7" i="38"/>
  <c r="L6" i="38"/>
  <c r="K6" i="38"/>
  <c r="AK6" i="38" s="1"/>
  <c r="J6" i="38"/>
  <c r="I6" i="38"/>
  <c r="E6" i="38"/>
  <c r="D6" i="38"/>
  <c r="AD6" i="38" s="1"/>
  <c r="C6" i="38"/>
  <c r="B6" i="38"/>
  <c r="L35" i="41"/>
  <c r="K35" i="41"/>
  <c r="AK35" i="41" s="1"/>
  <c r="J35" i="41"/>
  <c r="I35" i="41"/>
  <c r="E35" i="41"/>
  <c r="D35" i="41"/>
  <c r="AE35" i="41" s="1"/>
  <c r="C35" i="41"/>
  <c r="B35" i="41"/>
  <c r="L34" i="41"/>
  <c r="K34" i="41"/>
  <c r="AK34" i="41" s="1"/>
  <c r="J34" i="41"/>
  <c r="I34" i="41"/>
  <c r="E34" i="41"/>
  <c r="D34" i="41"/>
  <c r="AC34" i="41" s="1"/>
  <c r="C34" i="41"/>
  <c r="B34" i="41"/>
  <c r="L33" i="41"/>
  <c r="AT34" i="41" s="1"/>
  <c r="AU34" i="41" s="1"/>
  <c r="AV34" i="41" s="1"/>
  <c r="K33" i="41"/>
  <c r="J33" i="41"/>
  <c r="AZ34" i="41" s="1"/>
  <c r="I33" i="41"/>
  <c r="E33" i="41"/>
  <c r="D33" i="41"/>
  <c r="AE33" i="41" s="1"/>
  <c r="C33" i="41"/>
  <c r="B33" i="41"/>
  <c r="L32" i="41"/>
  <c r="K32" i="41"/>
  <c r="AK32" i="41" s="1"/>
  <c r="J32" i="41"/>
  <c r="I32" i="41"/>
  <c r="E32" i="41"/>
  <c r="D32" i="41"/>
  <c r="AC32" i="41" s="1"/>
  <c r="C32" i="41"/>
  <c r="B32" i="41"/>
  <c r="L31" i="41"/>
  <c r="K31" i="41"/>
  <c r="J31" i="41"/>
  <c r="AZ32" i="41" s="1"/>
  <c r="I31" i="41"/>
  <c r="E31" i="41"/>
  <c r="D31" i="41"/>
  <c r="AE31" i="41" s="1"/>
  <c r="C31" i="41"/>
  <c r="B31" i="41"/>
  <c r="L30" i="41"/>
  <c r="K30" i="41"/>
  <c r="AJ30" i="41" s="1"/>
  <c r="J30" i="41"/>
  <c r="I30" i="41"/>
  <c r="E30" i="41"/>
  <c r="D30" i="41"/>
  <c r="AE30" i="41" s="1"/>
  <c r="C30" i="41"/>
  <c r="B30" i="41"/>
  <c r="L29" i="41"/>
  <c r="K29" i="41"/>
  <c r="AK29" i="41" s="1"/>
  <c r="J29" i="41"/>
  <c r="I29" i="41"/>
  <c r="E29" i="41"/>
  <c r="D29" i="41"/>
  <c r="AE29" i="41" s="1"/>
  <c r="C29" i="41"/>
  <c r="B29" i="41"/>
  <c r="L28" i="41"/>
  <c r="AT29" i="41" s="1"/>
  <c r="AU29" i="41" s="1"/>
  <c r="AV29" i="41" s="1"/>
  <c r="K28" i="41"/>
  <c r="AK28" i="41" s="1"/>
  <c r="J28" i="41"/>
  <c r="AW29" i="41" s="1"/>
  <c r="AX29" i="41" s="1"/>
  <c r="AY29" i="41" s="1"/>
  <c r="I28" i="41"/>
  <c r="E28" i="41"/>
  <c r="D28" i="41"/>
  <c r="AC28" i="41" s="1"/>
  <c r="C28" i="41"/>
  <c r="B28" i="41"/>
  <c r="L27" i="41"/>
  <c r="K27" i="41"/>
  <c r="J27" i="41"/>
  <c r="I27" i="41"/>
  <c r="E27" i="41"/>
  <c r="D27" i="41"/>
  <c r="AD27" i="41" s="1"/>
  <c r="C27" i="41"/>
  <c r="B27" i="41"/>
  <c r="L26" i="41"/>
  <c r="K26" i="41"/>
  <c r="J26" i="41"/>
  <c r="AW27" i="41" s="1"/>
  <c r="AX27" i="41" s="1"/>
  <c r="AY27" i="41" s="1"/>
  <c r="I26" i="41"/>
  <c r="E26" i="41"/>
  <c r="D26" i="41"/>
  <c r="C26" i="41"/>
  <c r="B26" i="41"/>
  <c r="L25" i="41"/>
  <c r="K25" i="41"/>
  <c r="AK25" i="41" s="1"/>
  <c r="J25" i="41"/>
  <c r="AZ26" i="41" s="1"/>
  <c r="I25" i="41"/>
  <c r="E25" i="41"/>
  <c r="D25" i="41"/>
  <c r="AE25" i="41" s="1"/>
  <c r="C25" i="41"/>
  <c r="B25" i="41"/>
  <c r="L24" i="41"/>
  <c r="K24" i="41"/>
  <c r="AI24" i="41" s="1"/>
  <c r="J24" i="41"/>
  <c r="I24" i="41"/>
  <c r="E24" i="41"/>
  <c r="D24" i="41"/>
  <c r="AC24" i="41" s="1"/>
  <c r="C24" i="41"/>
  <c r="B24" i="41"/>
  <c r="L23" i="41"/>
  <c r="K23" i="41"/>
  <c r="AK23" i="41" s="1"/>
  <c r="J23" i="41"/>
  <c r="AZ24" i="41" s="1"/>
  <c r="I23" i="41"/>
  <c r="E23" i="41"/>
  <c r="D23" i="41"/>
  <c r="AF23" i="41" s="1"/>
  <c r="C23" i="41"/>
  <c r="B23" i="41"/>
  <c r="L22" i="41"/>
  <c r="AT23" i="41" s="1"/>
  <c r="AU23" i="41" s="1"/>
  <c r="AV23" i="41" s="1"/>
  <c r="K22" i="41"/>
  <c r="AK22" i="41" s="1"/>
  <c r="J22" i="41"/>
  <c r="I22" i="41"/>
  <c r="E22" i="41"/>
  <c r="D22" i="41"/>
  <c r="C22" i="41"/>
  <c r="B22" i="41"/>
  <c r="L21" i="41"/>
  <c r="K21" i="41"/>
  <c r="AI21" i="41" s="1"/>
  <c r="J21" i="41"/>
  <c r="AW22" i="41" s="1"/>
  <c r="AX22" i="41" s="1"/>
  <c r="AY22" i="41" s="1"/>
  <c r="I21" i="41"/>
  <c r="E21" i="41"/>
  <c r="D21" i="41"/>
  <c r="AE21" i="41" s="1"/>
  <c r="C21" i="41"/>
  <c r="B21" i="41"/>
  <c r="L20" i="41"/>
  <c r="K20" i="41"/>
  <c r="AK20" i="41" s="1"/>
  <c r="J20" i="41"/>
  <c r="I20" i="41"/>
  <c r="E20" i="41"/>
  <c r="D20" i="41"/>
  <c r="AD20" i="41" s="1"/>
  <c r="C20" i="41"/>
  <c r="B20" i="41"/>
  <c r="L19" i="41"/>
  <c r="K19" i="41"/>
  <c r="AJ19" i="41" s="1"/>
  <c r="J19" i="41"/>
  <c r="I19" i="41"/>
  <c r="E19" i="41"/>
  <c r="D19" i="41"/>
  <c r="AE19" i="41" s="1"/>
  <c r="C19" i="41"/>
  <c r="B19" i="41"/>
  <c r="L18" i="41"/>
  <c r="K18" i="41"/>
  <c r="AJ18" i="41" s="1"/>
  <c r="J18" i="41"/>
  <c r="AZ19" i="41" s="1"/>
  <c r="I18" i="41"/>
  <c r="E18" i="41"/>
  <c r="D18" i="41"/>
  <c r="AE18" i="41" s="1"/>
  <c r="C18" i="41"/>
  <c r="B18" i="41"/>
  <c r="L17" i="41"/>
  <c r="K17" i="41"/>
  <c r="AJ17" i="41" s="1"/>
  <c r="J17" i="41"/>
  <c r="I17" i="41"/>
  <c r="E17" i="41"/>
  <c r="D17" i="41"/>
  <c r="AE17" i="41" s="1"/>
  <c r="C17" i="41"/>
  <c r="B17" i="41"/>
  <c r="L16" i="41"/>
  <c r="K16" i="41"/>
  <c r="AJ16" i="41" s="1"/>
  <c r="J16" i="41"/>
  <c r="AZ17" i="41" s="1"/>
  <c r="I16" i="41"/>
  <c r="E16" i="41"/>
  <c r="D16" i="41"/>
  <c r="AE16" i="41" s="1"/>
  <c r="C16" i="41"/>
  <c r="B16" i="41"/>
  <c r="L15" i="41"/>
  <c r="K15" i="41"/>
  <c r="AJ15" i="41" s="1"/>
  <c r="J15" i="41"/>
  <c r="I15" i="41"/>
  <c r="E15" i="41"/>
  <c r="D15" i="41"/>
  <c r="AE15" i="41" s="1"/>
  <c r="C15" i="41"/>
  <c r="B15" i="41"/>
  <c r="L14" i="41"/>
  <c r="K14" i="41"/>
  <c r="AK14" i="41" s="1"/>
  <c r="J14" i="41"/>
  <c r="I14" i="41"/>
  <c r="F14" i="41"/>
  <c r="F15" i="41" s="1"/>
  <c r="F16" i="41" s="1"/>
  <c r="F17" i="41" s="1"/>
  <c r="F18" i="41" s="1"/>
  <c r="F19" i="41" s="1"/>
  <c r="F20" i="41" s="1"/>
  <c r="F21" i="41" s="1"/>
  <c r="F22" i="41" s="1"/>
  <c r="F23" i="41" s="1"/>
  <c r="F24" i="41" s="1"/>
  <c r="F25" i="41" s="1"/>
  <c r="F26" i="41" s="1"/>
  <c r="F27" i="41" s="1"/>
  <c r="F28" i="41" s="1"/>
  <c r="F29" i="41" s="1"/>
  <c r="F30" i="41" s="1"/>
  <c r="E14" i="41"/>
  <c r="D14" i="41"/>
  <c r="AD14" i="41" s="1"/>
  <c r="C14" i="41"/>
  <c r="B14" i="41"/>
  <c r="L13" i="41"/>
  <c r="K13" i="41"/>
  <c r="AK13" i="41" s="1"/>
  <c r="J13" i="41"/>
  <c r="I13" i="41"/>
  <c r="F13" i="41"/>
  <c r="E13" i="41"/>
  <c r="D13" i="41"/>
  <c r="AD13" i="41" s="1"/>
  <c r="C13" i="41"/>
  <c r="B13" i="41"/>
  <c r="L12" i="41"/>
  <c r="K12" i="41"/>
  <c r="AK12" i="41" s="1"/>
  <c r="J12" i="41"/>
  <c r="I12" i="41"/>
  <c r="E12" i="41"/>
  <c r="D12" i="41"/>
  <c r="C12" i="41"/>
  <c r="B12" i="41"/>
  <c r="L11" i="41"/>
  <c r="AT12" i="41" s="1"/>
  <c r="AU12" i="41" s="1"/>
  <c r="AV12" i="41" s="1"/>
  <c r="K11" i="41"/>
  <c r="AK11" i="41" s="1"/>
  <c r="J11" i="41"/>
  <c r="AZ12" i="41" s="1"/>
  <c r="I11" i="41"/>
  <c r="E11" i="41"/>
  <c r="D11" i="41"/>
  <c r="AE11" i="41" s="1"/>
  <c r="C11" i="41"/>
  <c r="B11" i="41"/>
  <c r="L10" i="41"/>
  <c r="K10" i="41"/>
  <c r="AJ10" i="41" s="1"/>
  <c r="J10" i="41"/>
  <c r="I10" i="41"/>
  <c r="E10" i="41"/>
  <c r="D10" i="41"/>
  <c r="AE10" i="41" s="1"/>
  <c r="C10" i="41"/>
  <c r="B10" i="41"/>
  <c r="M9" i="41"/>
  <c r="M10" i="41" s="1"/>
  <c r="L9" i="41"/>
  <c r="K9" i="41"/>
  <c r="AJ9" i="41" s="1"/>
  <c r="J9" i="41"/>
  <c r="AZ10" i="41" s="1"/>
  <c r="I9" i="41"/>
  <c r="E9" i="41"/>
  <c r="D9" i="41"/>
  <c r="AE9" i="41" s="1"/>
  <c r="C9" i="41"/>
  <c r="B9" i="41"/>
  <c r="L8" i="41"/>
  <c r="K8" i="41"/>
  <c r="AK8" i="41" s="1"/>
  <c r="J8" i="41"/>
  <c r="I8" i="41"/>
  <c r="E8" i="41"/>
  <c r="D8" i="41"/>
  <c r="AE8" i="41" s="1"/>
  <c r="C8" i="41"/>
  <c r="B8" i="41"/>
  <c r="M7" i="41"/>
  <c r="M8" i="41" s="1"/>
  <c r="L7" i="41"/>
  <c r="K7" i="41"/>
  <c r="AI7" i="41" s="1"/>
  <c r="J7" i="41"/>
  <c r="I7" i="41"/>
  <c r="F7" i="41"/>
  <c r="F8" i="41" s="1"/>
  <c r="F9" i="41" s="1"/>
  <c r="F10" i="41" s="1"/>
  <c r="F11" i="41" s="1"/>
  <c r="F12" i="41" s="1"/>
  <c r="E7" i="41"/>
  <c r="D7" i="41"/>
  <c r="AE7" i="41" s="1"/>
  <c r="C7" i="41"/>
  <c r="B7" i="41"/>
  <c r="L6" i="41"/>
  <c r="AT7" i="41" s="1"/>
  <c r="AU7" i="41" s="1"/>
  <c r="K6" i="41"/>
  <c r="AK6" i="41" s="1"/>
  <c r="J6" i="41"/>
  <c r="AW7" i="41" s="1"/>
  <c r="AX7" i="41" s="1"/>
  <c r="I6" i="41"/>
  <c r="E6" i="41"/>
  <c r="D6" i="41"/>
  <c r="AE6" i="41" s="1"/>
  <c r="C6" i="41"/>
  <c r="B6" i="41"/>
  <c r="L35" i="37"/>
  <c r="J35" i="37"/>
  <c r="I35" i="37"/>
  <c r="E35" i="37"/>
  <c r="D35" i="37"/>
  <c r="AE35" i="37" s="1"/>
  <c r="C35" i="37"/>
  <c r="B35" i="37"/>
  <c r="L34" i="37"/>
  <c r="J34" i="37"/>
  <c r="AZ35" i="37" s="1"/>
  <c r="I34" i="37"/>
  <c r="E34" i="37"/>
  <c r="D34" i="37"/>
  <c r="AE34" i="37" s="1"/>
  <c r="C34" i="37"/>
  <c r="B34" i="37"/>
  <c r="L33" i="37"/>
  <c r="J33" i="37"/>
  <c r="AZ34" i="37" s="1"/>
  <c r="I33" i="37"/>
  <c r="E33" i="37"/>
  <c r="C33" i="37"/>
  <c r="B33" i="37"/>
  <c r="L32" i="37"/>
  <c r="AT33" i="37" s="1"/>
  <c r="AU33" i="37" s="1"/>
  <c r="AV33" i="37" s="1"/>
  <c r="J32" i="37"/>
  <c r="I32" i="37"/>
  <c r="E32" i="37"/>
  <c r="C32" i="37"/>
  <c r="B32" i="37"/>
  <c r="L31" i="37"/>
  <c r="K31" i="37"/>
  <c r="J31" i="37"/>
  <c r="I31" i="37"/>
  <c r="E31" i="37"/>
  <c r="C31" i="37"/>
  <c r="B31" i="37"/>
  <c r="L30" i="37"/>
  <c r="K30" i="37"/>
  <c r="J30" i="37"/>
  <c r="I30" i="37"/>
  <c r="E30" i="37"/>
  <c r="C30" i="37"/>
  <c r="B30" i="37"/>
  <c r="L29" i="37"/>
  <c r="K29" i="37"/>
  <c r="AK29" i="37" s="1"/>
  <c r="J29" i="37"/>
  <c r="AW30" i="37" s="1"/>
  <c r="I29" i="37"/>
  <c r="E29" i="37"/>
  <c r="D29" i="37"/>
  <c r="AE29" i="37" s="1"/>
  <c r="C29" i="37"/>
  <c r="B29" i="37"/>
  <c r="L28" i="37"/>
  <c r="J28" i="37"/>
  <c r="AZ29" i="37" s="1"/>
  <c r="I28" i="37"/>
  <c r="E28" i="37"/>
  <c r="C28" i="37"/>
  <c r="B28" i="37"/>
  <c r="L27" i="37"/>
  <c r="AT28" i="37" s="1"/>
  <c r="AU28" i="37" s="1"/>
  <c r="AV28" i="37" s="1"/>
  <c r="K27" i="37"/>
  <c r="AK27" i="37" s="1"/>
  <c r="J27" i="37"/>
  <c r="I27" i="37"/>
  <c r="E27" i="37"/>
  <c r="D27" i="37"/>
  <c r="AC27" i="37" s="1"/>
  <c r="C27" i="37"/>
  <c r="B27" i="37"/>
  <c r="L26" i="37"/>
  <c r="J26" i="37"/>
  <c r="I26" i="37"/>
  <c r="E26" i="37"/>
  <c r="D26" i="37"/>
  <c r="AD26" i="37" s="1"/>
  <c r="C26" i="37"/>
  <c r="B26" i="37"/>
  <c r="L25" i="37"/>
  <c r="K25" i="37"/>
  <c r="AK25" i="37" s="1"/>
  <c r="J25" i="37"/>
  <c r="I25" i="37"/>
  <c r="E25" i="37"/>
  <c r="D25" i="37"/>
  <c r="AC25" i="37" s="1"/>
  <c r="C25" i="37"/>
  <c r="B25" i="37"/>
  <c r="L24" i="37"/>
  <c r="K24" i="37"/>
  <c r="AK24" i="37" s="1"/>
  <c r="J24" i="37"/>
  <c r="I24" i="37"/>
  <c r="E24" i="37"/>
  <c r="C24" i="37"/>
  <c r="B24" i="37"/>
  <c r="L23" i="37"/>
  <c r="J23" i="37"/>
  <c r="AW24" i="37" s="1"/>
  <c r="AX24" i="37" s="1"/>
  <c r="AY24" i="37" s="1"/>
  <c r="I23" i="37"/>
  <c r="E23" i="37"/>
  <c r="D23" i="37"/>
  <c r="AB23" i="37" s="1"/>
  <c r="C23" i="37"/>
  <c r="B23" i="37"/>
  <c r="L22" i="37"/>
  <c r="J22" i="37"/>
  <c r="I22" i="37"/>
  <c r="E22" i="37"/>
  <c r="C22" i="37"/>
  <c r="B22" i="37"/>
  <c r="L21" i="37"/>
  <c r="K21" i="37"/>
  <c r="AK21" i="37" s="1"/>
  <c r="J21" i="37"/>
  <c r="I21" i="37"/>
  <c r="E21" i="37"/>
  <c r="C21" i="37"/>
  <c r="B21" i="37"/>
  <c r="L20" i="37"/>
  <c r="J20" i="37"/>
  <c r="I20" i="37"/>
  <c r="E20" i="37"/>
  <c r="C20" i="37"/>
  <c r="B20" i="37"/>
  <c r="L19" i="37"/>
  <c r="J19" i="37"/>
  <c r="AZ20" i="37" s="1"/>
  <c r="I19" i="37"/>
  <c r="E19" i="37"/>
  <c r="C19" i="37"/>
  <c r="B19" i="37"/>
  <c r="L18" i="37"/>
  <c r="K18" i="37"/>
  <c r="AK18" i="37" s="1"/>
  <c r="J18" i="37"/>
  <c r="AZ19" i="37" s="1"/>
  <c r="I18" i="37"/>
  <c r="F18" i="37"/>
  <c r="F19" i="37" s="1"/>
  <c r="F20" i="37" s="1"/>
  <c r="F21" i="37" s="1"/>
  <c r="F22" i="37" s="1"/>
  <c r="F23" i="37" s="1"/>
  <c r="F24" i="37" s="1"/>
  <c r="F25" i="37" s="1"/>
  <c r="F26" i="37" s="1"/>
  <c r="F27" i="37" s="1"/>
  <c r="F28" i="37" s="1"/>
  <c r="F29" i="37" s="1"/>
  <c r="F30" i="37" s="1"/>
  <c r="F31" i="37" s="1"/>
  <c r="F32" i="37" s="1"/>
  <c r="F33" i="37" s="1"/>
  <c r="F34" i="37" s="1"/>
  <c r="F35" i="37" s="1"/>
  <c r="E18" i="37"/>
  <c r="C18" i="37"/>
  <c r="B18" i="37"/>
  <c r="L17" i="37"/>
  <c r="J17" i="37"/>
  <c r="I17" i="37"/>
  <c r="E17" i="37"/>
  <c r="C17" i="37"/>
  <c r="B17" i="37"/>
  <c r="L16" i="37"/>
  <c r="J16" i="37"/>
  <c r="I16" i="37"/>
  <c r="E16" i="37"/>
  <c r="C16" i="37"/>
  <c r="B16" i="37"/>
  <c r="L15" i="37"/>
  <c r="J15" i="37"/>
  <c r="I15" i="37"/>
  <c r="F15" i="37"/>
  <c r="F16" i="37" s="1"/>
  <c r="F17" i="37" s="1"/>
  <c r="E15" i="37"/>
  <c r="C15" i="37"/>
  <c r="B15" i="37"/>
  <c r="L14" i="37"/>
  <c r="J14" i="37"/>
  <c r="I14" i="37"/>
  <c r="E14" i="37"/>
  <c r="D14" i="37"/>
  <c r="AC14" i="37" s="1"/>
  <c r="C14" i="37"/>
  <c r="B14" i="37"/>
  <c r="L13" i="37"/>
  <c r="K13" i="37"/>
  <c r="AK13" i="37" s="1"/>
  <c r="J13" i="37"/>
  <c r="AZ14" i="37" s="1"/>
  <c r="I13" i="37"/>
  <c r="E13" i="37"/>
  <c r="D13" i="37"/>
  <c r="AE13" i="37" s="1"/>
  <c r="C13" i="37"/>
  <c r="B13" i="37"/>
  <c r="L12" i="37"/>
  <c r="K12" i="37"/>
  <c r="AK12" i="37" s="1"/>
  <c r="J12" i="37"/>
  <c r="I12" i="37"/>
  <c r="E12" i="37"/>
  <c r="D12" i="37"/>
  <c r="AE12" i="37" s="1"/>
  <c r="C12" i="37"/>
  <c r="B12" i="37"/>
  <c r="L11" i="37"/>
  <c r="J11" i="37"/>
  <c r="I11" i="37"/>
  <c r="E11" i="37"/>
  <c r="C11" i="37"/>
  <c r="B11" i="37"/>
  <c r="L10" i="37"/>
  <c r="J10" i="37"/>
  <c r="I10" i="37"/>
  <c r="E10" i="37"/>
  <c r="C10" i="37"/>
  <c r="B10" i="37"/>
  <c r="L9" i="37"/>
  <c r="AT10" i="37" s="1"/>
  <c r="AU10" i="37" s="1"/>
  <c r="AV10" i="37" s="1"/>
  <c r="J9" i="37"/>
  <c r="AZ10" i="37" s="1"/>
  <c r="I9" i="37"/>
  <c r="E9" i="37"/>
  <c r="C9" i="37"/>
  <c r="B9" i="37"/>
  <c r="L8" i="37"/>
  <c r="K8" i="37"/>
  <c r="J8" i="37"/>
  <c r="AZ9" i="37" s="1"/>
  <c r="I8" i="37"/>
  <c r="E8" i="37"/>
  <c r="D8" i="37"/>
  <c r="AD8" i="37" s="1"/>
  <c r="C8" i="37"/>
  <c r="B8" i="37"/>
  <c r="M7" i="37"/>
  <c r="M8" i="37" s="1"/>
  <c r="M9" i="37" s="1"/>
  <c r="M10" i="37" s="1"/>
  <c r="M11" i="37" s="1"/>
  <c r="L7" i="37"/>
  <c r="J7" i="37"/>
  <c r="I7" i="37"/>
  <c r="F7" i="37"/>
  <c r="F8" i="37" s="1"/>
  <c r="F9" i="37" s="1"/>
  <c r="F10" i="37" s="1"/>
  <c r="F11" i="37" s="1"/>
  <c r="F12" i="37" s="1"/>
  <c r="F13" i="37" s="1"/>
  <c r="F14" i="37" s="1"/>
  <c r="E7" i="37"/>
  <c r="C7" i="37"/>
  <c r="B7" i="37"/>
  <c r="L6" i="37"/>
  <c r="J6" i="37"/>
  <c r="AW7" i="37" s="1"/>
  <c r="I6" i="37"/>
  <c r="E6" i="37"/>
  <c r="C6" i="37"/>
  <c r="B6" i="37"/>
  <c r="L35" i="23"/>
  <c r="J35" i="23"/>
  <c r="AW36" i="23" s="1"/>
  <c r="AX36" i="23" s="1"/>
  <c r="AY36" i="23" s="1"/>
  <c r="I35" i="23"/>
  <c r="E35" i="23"/>
  <c r="C35" i="23"/>
  <c r="B35" i="23"/>
  <c r="L34" i="23"/>
  <c r="K34" i="23"/>
  <c r="J34" i="23"/>
  <c r="I34" i="23"/>
  <c r="E34" i="23"/>
  <c r="C34" i="23"/>
  <c r="B34" i="23"/>
  <c r="L33" i="23"/>
  <c r="AT34" i="23" s="1"/>
  <c r="AU34" i="23" s="1"/>
  <c r="AV34" i="23" s="1"/>
  <c r="J33" i="23"/>
  <c r="I33" i="23"/>
  <c r="E33" i="23"/>
  <c r="C33" i="23"/>
  <c r="B33" i="23"/>
  <c r="L32" i="23"/>
  <c r="AT33" i="23" s="1"/>
  <c r="AU33" i="23" s="1"/>
  <c r="AV33" i="23" s="1"/>
  <c r="K32" i="23"/>
  <c r="J32" i="23"/>
  <c r="I32" i="23"/>
  <c r="E32" i="23"/>
  <c r="C32" i="23"/>
  <c r="B32" i="23"/>
  <c r="L31" i="23"/>
  <c r="J31" i="23"/>
  <c r="I31" i="23"/>
  <c r="E31" i="23"/>
  <c r="C31" i="23"/>
  <c r="B31" i="23"/>
  <c r="L30" i="23"/>
  <c r="AT31" i="23" s="1"/>
  <c r="AU31" i="23" s="1"/>
  <c r="AV31" i="23" s="1"/>
  <c r="K30" i="23"/>
  <c r="J30" i="23"/>
  <c r="I30" i="23"/>
  <c r="E30" i="23"/>
  <c r="C30" i="23"/>
  <c r="B30" i="23"/>
  <c r="L29" i="23"/>
  <c r="J29" i="23"/>
  <c r="I29" i="23"/>
  <c r="E29" i="23"/>
  <c r="C29" i="23"/>
  <c r="B29" i="23"/>
  <c r="L28" i="23"/>
  <c r="AT29" i="23" s="1"/>
  <c r="AU29" i="23" s="1"/>
  <c r="AV29" i="23" s="1"/>
  <c r="J28" i="23"/>
  <c r="I28" i="23"/>
  <c r="E28" i="23"/>
  <c r="B28" i="23"/>
  <c r="L27" i="23"/>
  <c r="J27" i="23"/>
  <c r="AZ28" i="23" s="1"/>
  <c r="I27" i="23"/>
  <c r="E27" i="23"/>
  <c r="B27" i="23"/>
  <c r="L26" i="23"/>
  <c r="K26" i="23"/>
  <c r="J26" i="23"/>
  <c r="I26" i="23"/>
  <c r="E26" i="23"/>
  <c r="B26" i="23"/>
  <c r="L25" i="23"/>
  <c r="AT26" i="23" s="1"/>
  <c r="AU26" i="23" s="1"/>
  <c r="AV26" i="23" s="1"/>
  <c r="K25" i="23"/>
  <c r="J25" i="23"/>
  <c r="I25" i="23"/>
  <c r="E25" i="23"/>
  <c r="B25" i="23"/>
  <c r="L24" i="23"/>
  <c r="J24" i="23"/>
  <c r="AW25" i="23" s="1"/>
  <c r="AX25" i="23" s="1"/>
  <c r="AY25" i="23" s="1"/>
  <c r="I24" i="23"/>
  <c r="E24" i="23"/>
  <c r="B24" i="23"/>
  <c r="L23" i="23"/>
  <c r="K23" i="23"/>
  <c r="J23" i="23"/>
  <c r="I23" i="23"/>
  <c r="E23" i="23"/>
  <c r="B23" i="23"/>
  <c r="L22" i="23"/>
  <c r="AT23" i="23" s="1"/>
  <c r="AU23" i="23" s="1"/>
  <c r="AV23" i="23" s="1"/>
  <c r="K22" i="23"/>
  <c r="J22" i="23"/>
  <c r="AW23" i="23" s="1"/>
  <c r="AX23" i="23" s="1"/>
  <c r="AY23" i="23" s="1"/>
  <c r="I22" i="23"/>
  <c r="E22" i="23"/>
  <c r="B22" i="23"/>
  <c r="L21" i="23"/>
  <c r="J21" i="23"/>
  <c r="I21" i="23"/>
  <c r="E21" i="23"/>
  <c r="B21" i="23"/>
  <c r="L20" i="23"/>
  <c r="J20" i="23"/>
  <c r="I20" i="23"/>
  <c r="E20" i="23"/>
  <c r="B20" i="23"/>
  <c r="L19" i="23"/>
  <c r="K19" i="23"/>
  <c r="J19" i="23"/>
  <c r="I19" i="23"/>
  <c r="E19" i="23"/>
  <c r="B19" i="23"/>
  <c r="L18" i="23"/>
  <c r="J18" i="23"/>
  <c r="I18" i="23"/>
  <c r="E18" i="23"/>
  <c r="B18" i="23"/>
  <c r="L17" i="23"/>
  <c r="J17" i="23"/>
  <c r="I17" i="23"/>
  <c r="E17" i="23"/>
  <c r="B17" i="23"/>
  <c r="L16" i="23"/>
  <c r="K16" i="23"/>
  <c r="J16" i="23"/>
  <c r="I16" i="23"/>
  <c r="E16" i="23"/>
  <c r="B16" i="23"/>
  <c r="L15" i="23"/>
  <c r="J15" i="23"/>
  <c r="AZ16" i="23" s="1"/>
  <c r="I15" i="23"/>
  <c r="E15" i="23"/>
  <c r="B15" i="23"/>
  <c r="L14" i="23"/>
  <c r="AT15" i="23" s="1"/>
  <c r="AU15" i="23" s="1"/>
  <c r="AV15" i="23" s="1"/>
  <c r="J14" i="23"/>
  <c r="I14" i="23"/>
  <c r="E14" i="23"/>
  <c r="B14" i="23"/>
  <c r="L13" i="23"/>
  <c r="K13" i="23"/>
  <c r="J13" i="23"/>
  <c r="I13" i="23"/>
  <c r="E13" i="23"/>
  <c r="B13" i="23"/>
  <c r="L12" i="23"/>
  <c r="K12" i="23"/>
  <c r="AJ12" i="23" s="1"/>
  <c r="J12" i="23"/>
  <c r="I12" i="23"/>
  <c r="E12" i="23"/>
  <c r="B12" i="23"/>
  <c r="L11" i="23"/>
  <c r="AT12" i="23" s="1"/>
  <c r="AU12" i="23" s="1"/>
  <c r="AV12" i="23" s="1"/>
  <c r="J11" i="23"/>
  <c r="AZ12" i="23" s="1"/>
  <c r="I11" i="23"/>
  <c r="E11" i="23"/>
  <c r="B11" i="23"/>
  <c r="L10" i="23"/>
  <c r="AT11" i="23" s="1"/>
  <c r="AU11" i="23" s="1"/>
  <c r="AV11" i="23" s="1"/>
  <c r="J10" i="23"/>
  <c r="I10" i="23"/>
  <c r="E10" i="23"/>
  <c r="B10" i="23"/>
  <c r="L9" i="23"/>
  <c r="K9" i="23"/>
  <c r="J9" i="23"/>
  <c r="I9" i="23"/>
  <c r="E9" i="23"/>
  <c r="B9" i="23"/>
  <c r="L8" i="23"/>
  <c r="AT9" i="23" s="1"/>
  <c r="AU9" i="23" s="1"/>
  <c r="AV9" i="23" s="1"/>
  <c r="J8" i="23"/>
  <c r="I8" i="23"/>
  <c r="E8" i="23"/>
  <c r="B8" i="23"/>
  <c r="M7" i="23"/>
  <c r="M8" i="23" s="1"/>
  <c r="M9" i="23" s="1"/>
  <c r="M10" i="23" s="1"/>
  <c r="M11" i="23" s="1"/>
  <c r="M12" i="23" s="1"/>
  <c r="M13" i="23" s="1"/>
  <c r="L7" i="23"/>
  <c r="J7" i="23"/>
  <c r="I7" i="23"/>
  <c r="F7" i="23"/>
  <c r="F8" i="23" s="1"/>
  <c r="F9" i="23" s="1"/>
  <c r="F10" i="23" s="1"/>
  <c r="F11" i="23" s="1"/>
  <c r="E7" i="23"/>
  <c r="B7" i="23"/>
  <c r="L6" i="23"/>
  <c r="I6" i="23"/>
  <c r="E6" i="23"/>
  <c r="B6" i="23"/>
  <c r="B19" i="3"/>
  <c r="F59" i="35"/>
  <c r="H59" i="35"/>
  <c r="I59" i="35"/>
  <c r="K59" i="35"/>
  <c r="F60" i="35"/>
  <c r="H60" i="35"/>
  <c r="I60" i="35"/>
  <c r="K60" i="35"/>
  <c r="F58" i="35"/>
  <c r="H58" i="35"/>
  <c r="I58" i="35"/>
  <c r="F57" i="35"/>
  <c r="H57" i="35"/>
  <c r="I57" i="35"/>
  <c r="F55" i="35"/>
  <c r="H55" i="35"/>
  <c r="I55" i="35"/>
  <c r="F56" i="35"/>
  <c r="H56" i="35"/>
  <c r="I56" i="35"/>
  <c r="F54" i="35"/>
  <c r="H54" i="35"/>
  <c r="I54" i="35"/>
  <c r="K102" i="23" l="1"/>
  <c r="AB102" i="23" s="1"/>
  <c r="D100" i="6"/>
  <c r="K104" i="6"/>
  <c r="K83" i="5"/>
  <c r="D63" i="5"/>
  <c r="K70" i="37"/>
  <c r="K63" i="6"/>
  <c r="D61" i="36"/>
  <c r="D25" i="36" s="1"/>
  <c r="D54" i="6"/>
  <c r="D66" i="37"/>
  <c r="D30" i="37" s="1"/>
  <c r="AE30" i="37" s="1"/>
  <c r="K66" i="6"/>
  <c r="D56" i="6"/>
  <c r="K80" i="6"/>
  <c r="D62" i="6"/>
  <c r="D101" i="6"/>
  <c r="K105" i="6"/>
  <c r="K103" i="23"/>
  <c r="AB103" i="23" s="1"/>
  <c r="K67" i="6"/>
  <c r="D57" i="6"/>
  <c r="K78" i="23"/>
  <c r="AC78" i="23" s="1"/>
  <c r="K69" i="37"/>
  <c r="D69" i="37"/>
  <c r="D33" i="37" s="1"/>
  <c r="AE33" i="37" s="1"/>
  <c r="K93" i="6"/>
  <c r="K43" i="25"/>
  <c r="D91" i="6"/>
  <c r="AW16" i="37"/>
  <c r="AX16" i="37" s="1"/>
  <c r="AY16" i="37" s="1"/>
  <c r="AB8" i="37"/>
  <c r="AZ13" i="41"/>
  <c r="AJ29" i="41"/>
  <c r="AD34" i="41"/>
  <c r="AK7" i="41"/>
  <c r="AJ7" i="41"/>
  <c r="AJ12" i="41"/>
  <c r="AJ14" i="41"/>
  <c r="AZ31" i="37"/>
  <c r="AZ21" i="37"/>
  <c r="AZ26" i="37"/>
  <c r="AW36" i="37"/>
  <c r="AX36" i="37" s="1"/>
  <c r="AY36" i="37" s="1"/>
  <c r="AK17" i="41"/>
  <c r="AE27" i="41"/>
  <c r="AE32" i="41"/>
  <c r="AF29" i="38"/>
  <c r="AE14" i="37"/>
  <c r="AE34" i="41"/>
  <c r="AK18" i="41"/>
  <c r="AC23" i="37"/>
  <c r="AD14" i="37"/>
  <c r="AD23" i="37"/>
  <c r="AE20" i="41"/>
  <c r="AF20" i="41"/>
  <c r="AE23" i="37"/>
  <c r="AB15" i="41"/>
  <c r="AD24" i="41"/>
  <c r="AB35" i="41"/>
  <c r="AC15" i="41"/>
  <c r="AE24" i="41"/>
  <c r="AC35" i="41"/>
  <c r="AK27" i="41"/>
  <c r="AD15" i="41"/>
  <c r="AD35" i="41"/>
  <c r="AC25" i="41"/>
  <c r="AC27" i="41"/>
  <c r="AW32" i="38"/>
  <c r="AX32" i="38" s="1"/>
  <c r="AY32" i="38" s="1"/>
  <c r="AZ30" i="37"/>
  <c r="AZ7" i="37"/>
  <c r="BA7" i="37" s="1"/>
  <c r="BB7" i="37" s="1"/>
  <c r="AZ24" i="37"/>
  <c r="AW12" i="41"/>
  <c r="AX12" i="41" s="1"/>
  <c r="AY12" i="41" s="1"/>
  <c r="AJ32" i="41"/>
  <c r="AC8" i="37"/>
  <c r="AK19" i="41"/>
  <c r="AC20" i="41"/>
  <c r="AJ13" i="41"/>
  <c r="AD7" i="38"/>
  <c r="AW22" i="38"/>
  <c r="AX22" i="38" s="1"/>
  <c r="AY22" i="38" s="1"/>
  <c r="AZ11" i="41"/>
  <c r="AW19" i="37"/>
  <c r="AX19" i="37" s="1"/>
  <c r="AY19" i="37" s="1"/>
  <c r="AW34" i="37"/>
  <c r="AX34" i="37" s="1"/>
  <c r="AY34" i="37" s="1"/>
  <c r="AI32" i="41"/>
  <c r="AW32" i="41"/>
  <c r="AX32" i="41" s="1"/>
  <c r="AY32" i="41" s="1"/>
  <c r="AE24" i="38"/>
  <c r="AZ22" i="37"/>
  <c r="AW23" i="38"/>
  <c r="AX23" i="38" s="1"/>
  <c r="AY23" i="38" s="1"/>
  <c r="AZ28" i="38"/>
  <c r="AZ32" i="37"/>
  <c r="AW26" i="41"/>
  <c r="AX26" i="41" s="1"/>
  <c r="AY26" i="41" s="1"/>
  <c r="AW24" i="41"/>
  <c r="AX24" i="41" s="1"/>
  <c r="AY24" i="41" s="1"/>
  <c r="AZ26" i="38"/>
  <c r="AZ36" i="38"/>
  <c r="AD15" i="38"/>
  <c r="AZ29" i="38"/>
  <c r="AE8" i="38"/>
  <c r="AH19" i="23"/>
  <c r="AK9" i="41"/>
  <c r="AZ8" i="41"/>
  <c r="AZ15" i="41"/>
  <c r="AW20" i="41"/>
  <c r="AX20" i="41" s="1"/>
  <c r="AY20" i="41" s="1"/>
  <c r="AZ25" i="41"/>
  <c r="AZ30" i="41"/>
  <c r="AZ35" i="41"/>
  <c r="AZ12" i="38"/>
  <c r="AZ27" i="38"/>
  <c r="AK16" i="41"/>
  <c r="AJ21" i="41"/>
  <c r="AZ29" i="41"/>
  <c r="AZ17" i="38"/>
  <c r="AD25" i="38"/>
  <c r="AZ33" i="38"/>
  <c r="AW31" i="41"/>
  <c r="AX31" i="41" s="1"/>
  <c r="AY31" i="41" s="1"/>
  <c r="AZ12" i="37"/>
  <c r="AZ17" i="37"/>
  <c r="BA17" i="37" s="1"/>
  <c r="BB17" i="37" s="1"/>
  <c r="AZ11" i="38"/>
  <c r="AE6" i="38"/>
  <c r="AW13" i="23"/>
  <c r="AX13" i="23" s="1"/>
  <c r="AY13" i="23" s="1"/>
  <c r="AZ7" i="38"/>
  <c r="AW34" i="38"/>
  <c r="AX34" i="38" s="1"/>
  <c r="AY34" i="38" s="1"/>
  <c r="AZ7" i="41"/>
  <c r="AZ11" i="37"/>
  <c r="AE22" i="41"/>
  <c r="AK21" i="41"/>
  <c r="AB30" i="41"/>
  <c r="AE25" i="38"/>
  <c r="AB34" i="38"/>
  <c r="AZ16" i="41"/>
  <c r="AZ36" i="41"/>
  <c r="AZ13" i="38"/>
  <c r="AW34" i="41"/>
  <c r="AX34" i="41" s="1"/>
  <c r="AY34" i="41" s="1"/>
  <c r="AZ14" i="38"/>
  <c r="AC9" i="41"/>
  <c r="AW18" i="37"/>
  <c r="AX18" i="37" s="1"/>
  <c r="AY18" i="37" s="1"/>
  <c r="AW10" i="41"/>
  <c r="AX10" i="41" s="1"/>
  <c r="AY10" i="41" s="1"/>
  <c r="AB17" i="41"/>
  <c r="AC30" i="41"/>
  <c r="AE18" i="38"/>
  <c r="AF25" i="38"/>
  <c r="AW21" i="41"/>
  <c r="AX21" i="41" s="1"/>
  <c r="AY21" i="41" s="1"/>
  <c r="AZ16" i="38"/>
  <c r="AW35" i="37"/>
  <c r="AX35" i="37" s="1"/>
  <c r="AY35" i="37" s="1"/>
  <c r="AZ25" i="37"/>
  <c r="AZ8" i="37"/>
  <c r="AZ27" i="41"/>
  <c r="AZ19" i="38"/>
  <c r="AE27" i="37"/>
  <c r="AI9" i="41"/>
  <c r="AH9" i="41"/>
  <c r="AC17" i="41"/>
  <c r="AJ22" i="41"/>
  <c r="AD30" i="41"/>
  <c r="AZ27" i="37"/>
  <c r="AZ14" i="41"/>
  <c r="AZ31" i="38"/>
  <c r="AW9" i="38"/>
  <c r="AX9" i="38" s="1"/>
  <c r="AY9" i="38" s="1"/>
  <c r="AZ18" i="41"/>
  <c r="AZ28" i="41"/>
  <c r="AZ33" i="41"/>
  <c r="AZ10" i="38"/>
  <c r="AW15" i="38"/>
  <c r="AX15" i="38" s="1"/>
  <c r="AY15" i="38" s="1"/>
  <c r="AZ20" i="38"/>
  <c r="AZ25" i="38"/>
  <c r="AZ30" i="38"/>
  <c r="AB14" i="37"/>
  <c r="AW29" i="37"/>
  <c r="AX29" i="37" s="1"/>
  <c r="AY29" i="37" s="1"/>
  <c r="AJ11" i="41"/>
  <c r="AD17" i="41"/>
  <c r="AD18" i="38"/>
  <c r="AW18" i="38"/>
  <c r="AX18" i="38" s="1"/>
  <c r="AY18" i="38" s="1"/>
  <c r="AZ9" i="41"/>
  <c r="AF20" i="38"/>
  <c r="AZ15" i="37"/>
  <c r="AW20" i="37"/>
  <c r="AX20" i="37" s="1"/>
  <c r="AY20" i="37" s="1"/>
  <c r="AC26" i="37"/>
  <c r="AZ22" i="41"/>
  <c r="AZ24" i="38"/>
  <c r="AF16" i="38"/>
  <c r="AZ13" i="37"/>
  <c r="AW10" i="37"/>
  <c r="AX10" i="37" s="1"/>
  <c r="AY10" i="37" s="1"/>
  <c r="AW23" i="37"/>
  <c r="AX23" i="37" s="1"/>
  <c r="AY23" i="37" s="1"/>
  <c r="AI16" i="41"/>
  <c r="AW9" i="37"/>
  <c r="AX9" i="37" s="1"/>
  <c r="AY9" i="37" s="1"/>
  <c r="AW14" i="37"/>
  <c r="AX14" i="37" s="1"/>
  <c r="AY14" i="37" s="1"/>
  <c r="AW8" i="38"/>
  <c r="AX8" i="38" s="1"/>
  <c r="AY8" i="38" s="1"/>
  <c r="AJ35" i="41"/>
  <c r="AD32" i="41"/>
  <c r="AF13" i="38"/>
  <c r="AW35" i="38"/>
  <c r="AX35" i="38" s="1"/>
  <c r="AY35" i="38" s="1"/>
  <c r="AW32" i="37"/>
  <c r="AX32" i="37" s="1"/>
  <c r="AY32" i="37" s="1"/>
  <c r="AW33" i="37"/>
  <c r="AX33" i="37" s="1"/>
  <c r="AY33" i="37" s="1"/>
  <c r="AT25" i="37"/>
  <c r="AU25" i="37" s="1"/>
  <c r="AV25" i="37" s="1"/>
  <c r="AT34" i="37"/>
  <c r="AU34" i="37" s="1"/>
  <c r="AV34" i="37" s="1"/>
  <c r="AT7" i="37"/>
  <c r="AU7" i="37" s="1"/>
  <c r="AV7" i="37" s="1"/>
  <c r="AT12" i="37"/>
  <c r="AU12" i="37" s="1"/>
  <c r="AV12" i="37" s="1"/>
  <c r="AW25" i="37"/>
  <c r="AX25" i="37" s="1"/>
  <c r="AY25" i="37" s="1"/>
  <c r="AW12" i="37"/>
  <c r="AX12" i="37" s="1"/>
  <c r="AY12" i="37" s="1"/>
  <c r="AT13" i="37"/>
  <c r="AU13" i="37" s="1"/>
  <c r="AV13" i="37" s="1"/>
  <c r="AT8" i="37"/>
  <c r="AT37" i="37" s="1"/>
  <c r="AW13" i="37"/>
  <c r="AX13" i="37" s="1"/>
  <c r="AY13" i="37" s="1"/>
  <c r="AZ36" i="37"/>
  <c r="AW8" i="37"/>
  <c r="AX8" i="37" s="1"/>
  <c r="AY8" i="37" s="1"/>
  <c r="AW21" i="38"/>
  <c r="AX21" i="38" s="1"/>
  <c r="AY21" i="38" s="1"/>
  <c r="AT16" i="38"/>
  <c r="AU16" i="38" s="1"/>
  <c r="AV16" i="38" s="1"/>
  <c r="AW16" i="38"/>
  <c r="AX16" i="38" s="1"/>
  <c r="AY16" i="38" s="1"/>
  <c r="AT36" i="38"/>
  <c r="AU36" i="38" s="1"/>
  <c r="AV36" i="38" s="1"/>
  <c r="AT7" i="38"/>
  <c r="AU7" i="38" s="1"/>
  <c r="P16" i="38" s="1"/>
  <c r="AT19" i="38"/>
  <c r="AU19" i="38" s="1"/>
  <c r="AV19" i="38" s="1"/>
  <c r="AW25" i="38"/>
  <c r="AX25" i="38" s="1"/>
  <c r="AY25" i="38" s="1"/>
  <c r="AT29" i="38"/>
  <c r="AU29" i="38" s="1"/>
  <c r="AV29" i="38" s="1"/>
  <c r="AW36" i="38"/>
  <c r="AX36" i="38" s="1"/>
  <c r="AY36" i="38" s="1"/>
  <c r="AW7" i="38"/>
  <c r="AD11" i="38"/>
  <c r="AT14" i="38"/>
  <c r="AU14" i="38" s="1"/>
  <c r="AV14" i="38" s="1"/>
  <c r="AW19" i="38"/>
  <c r="AX19" i="38" s="1"/>
  <c r="AY19" i="38" s="1"/>
  <c r="AW29" i="38"/>
  <c r="AX29" i="38" s="1"/>
  <c r="AY29" i="38" s="1"/>
  <c r="AW14" i="38"/>
  <c r="AX14" i="38" s="1"/>
  <c r="AY14" i="38" s="1"/>
  <c r="AT26" i="38"/>
  <c r="AU26" i="38" s="1"/>
  <c r="AV26" i="38" s="1"/>
  <c r="AE30" i="38"/>
  <c r="AT11" i="38"/>
  <c r="AU11" i="38" s="1"/>
  <c r="AV11" i="38" s="1"/>
  <c r="AW26" i="38"/>
  <c r="AX26" i="38" s="1"/>
  <c r="AY26" i="38" s="1"/>
  <c r="AC27" i="38"/>
  <c r="AW20" i="38"/>
  <c r="AX20" i="38" s="1"/>
  <c r="AY20" i="38" s="1"/>
  <c r="AW30" i="38"/>
  <c r="AX30" i="38" s="1"/>
  <c r="AY30" i="38" s="1"/>
  <c r="AT9" i="38"/>
  <c r="AU9" i="38" s="1"/>
  <c r="AV9" i="38" s="1"/>
  <c r="AZ15" i="38"/>
  <c r="AW24" i="38"/>
  <c r="AX24" i="38" s="1"/>
  <c r="AY24" i="38" s="1"/>
  <c r="AZ34" i="38"/>
  <c r="AW11" i="38"/>
  <c r="AX11" i="38" s="1"/>
  <c r="AY11" i="38" s="1"/>
  <c r="AE22" i="38"/>
  <c r="AT20" i="38"/>
  <c r="AU20" i="38" s="1"/>
  <c r="AV20" i="38" s="1"/>
  <c r="AT15" i="38"/>
  <c r="AU15" i="38" s="1"/>
  <c r="AV15" i="38" s="1"/>
  <c r="AF27" i="38"/>
  <c r="AZ8" i="38"/>
  <c r="AT34" i="38"/>
  <c r="AU34" i="38" s="1"/>
  <c r="AV34" i="38" s="1"/>
  <c r="AT24" i="38"/>
  <c r="AU24" i="38" s="1"/>
  <c r="AV24" i="38" s="1"/>
  <c r="AT31" i="38"/>
  <c r="AU31" i="38" s="1"/>
  <c r="AV31" i="38" s="1"/>
  <c r="AD13" i="38"/>
  <c r="AW31" i="38"/>
  <c r="AX31" i="38" s="1"/>
  <c r="AY31" i="38" s="1"/>
  <c r="AD35" i="38"/>
  <c r="AZ21" i="38"/>
  <c r="AE21" i="38"/>
  <c r="AK10" i="41"/>
  <c r="AZ23" i="41"/>
  <c r="AI15" i="41"/>
  <c r="AJ8" i="41"/>
  <c r="AK15" i="41"/>
  <c r="AW19" i="41"/>
  <c r="AX19" i="41" s="1"/>
  <c r="AY19" i="41" s="1"/>
  <c r="AZ21" i="41"/>
  <c r="AC6" i="41"/>
  <c r="AT8" i="41"/>
  <c r="AU8" i="41" s="1"/>
  <c r="AV8" i="41" s="1"/>
  <c r="AC11" i="41"/>
  <c r="AT15" i="41"/>
  <c r="AU15" i="41" s="1"/>
  <c r="AV15" i="41" s="1"/>
  <c r="AK30" i="41"/>
  <c r="AT35" i="41"/>
  <c r="AU35" i="41" s="1"/>
  <c r="AV35" i="41" s="1"/>
  <c r="AD6" i="41"/>
  <c r="AD11" i="41"/>
  <c r="AW13" i="41"/>
  <c r="AX13" i="41" s="1"/>
  <c r="AY13" i="41" s="1"/>
  <c r="AW15" i="41"/>
  <c r="AX15" i="41" s="1"/>
  <c r="AY15" i="41" s="1"/>
  <c r="AW17" i="41"/>
  <c r="AX17" i="41" s="1"/>
  <c r="AY17" i="41" s="1"/>
  <c r="AT24" i="41"/>
  <c r="AU24" i="41" s="1"/>
  <c r="AV24" i="41" s="1"/>
  <c r="AT30" i="41"/>
  <c r="AU30" i="41" s="1"/>
  <c r="AV30" i="41" s="1"/>
  <c r="AW8" i="41"/>
  <c r="AX8" i="41" s="1"/>
  <c r="AY8" i="41" s="1"/>
  <c r="AT22" i="41"/>
  <c r="AU22" i="41" s="1"/>
  <c r="AV22" i="41" s="1"/>
  <c r="AW30" i="41"/>
  <c r="AX30" i="41" s="1"/>
  <c r="AY30" i="41" s="1"/>
  <c r="AW35" i="41"/>
  <c r="AX35" i="41" s="1"/>
  <c r="AY35" i="41" s="1"/>
  <c r="AI10" i="41"/>
  <c r="AE13" i="41"/>
  <c r="AI6" i="41"/>
  <c r="AC14" i="41"/>
  <c r="AT33" i="41"/>
  <c r="AU33" i="41" s="1"/>
  <c r="AV33" i="41" s="1"/>
  <c r="AJ6" i="41"/>
  <c r="AC16" i="41"/>
  <c r="AJ28" i="41"/>
  <c r="AD9" i="41"/>
  <c r="AT11" i="41"/>
  <c r="AU11" i="41" s="1"/>
  <c r="AV11" i="41" s="1"/>
  <c r="AE14" i="41"/>
  <c r="AD16" i="41"/>
  <c r="AC18" i="41"/>
  <c r="AI20" i="41"/>
  <c r="AD25" i="41"/>
  <c r="AC31" i="41"/>
  <c r="AT36" i="41"/>
  <c r="AU36" i="41" s="1"/>
  <c r="AV36" i="41" s="1"/>
  <c r="AC13" i="41"/>
  <c r="AB31" i="41"/>
  <c r="AB6" i="41"/>
  <c r="AC7" i="41"/>
  <c r="AW11" i="41"/>
  <c r="AX11" i="41" s="1"/>
  <c r="AY11" i="41" s="1"/>
  <c r="AI14" i="41"/>
  <c r="AD18" i="41"/>
  <c r="AJ20" i="41"/>
  <c r="AC23" i="41"/>
  <c r="AT28" i="41"/>
  <c r="AU28" i="41" s="1"/>
  <c r="AV28" i="41" s="1"/>
  <c r="AD31" i="41"/>
  <c r="AW33" i="41"/>
  <c r="AX33" i="41" s="1"/>
  <c r="AY33" i="41" s="1"/>
  <c r="AD7" i="41"/>
  <c r="AD23" i="41"/>
  <c r="AJ25" i="41"/>
  <c r="AW28" i="41"/>
  <c r="AX28" i="41" s="1"/>
  <c r="AY28" i="41" s="1"/>
  <c r="AW36" i="41"/>
  <c r="AX36" i="41" s="1"/>
  <c r="AY36" i="41" s="1"/>
  <c r="AD29" i="41"/>
  <c r="AI12" i="41"/>
  <c r="AT20" i="41"/>
  <c r="AU20" i="41" s="1"/>
  <c r="AV20" i="41" s="1"/>
  <c r="AE23" i="41"/>
  <c r="AT31" i="41"/>
  <c r="AU31" i="41" s="1"/>
  <c r="AV31" i="41" s="1"/>
  <c r="AW23" i="41"/>
  <c r="AX23" i="41" s="1"/>
  <c r="AY23" i="41" s="1"/>
  <c r="AT25" i="41"/>
  <c r="AU25" i="41" s="1"/>
  <c r="AV25" i="41" s="1"/>
  <c r="AT9" i="41"/>
  <c r="AU9" i="41" s="1"/>
  <c r="AV9" i="41" s="1"/>
  <c r="AW9" i="41"/>
  <c r="AX9" i="41" s="1"/>
  <c r="AY9" i="41" s="1"/>
  <c r="AW16" i="41"/>
  <c r="AX16" i="41" s="1"/>
  <c r="AY16" i="41" s="1"/>
  <c r="AW18" i="41"/>
  <c r="AX18" i="41" s="1"/>
  <c r="AY18" i="41" s="1"/>
  <c r="AZ20" i="41"/>
  <c r="AJ23" i="41"/>
  <c r="AZ31" i="41"/>
  <c r="AF16" i="41"/>
  <c r="AW14" i="41"/>
  <c r="AX14" i="41" s="1"/>
  <c r="AY14" i="41" s="1"/>
  <c r="AT16" i="41"/>
  <c r="AU16" i="41" s="1"/>
  <c r="AV16" i="41" s="1"/>
  <c r="AT18" i="41"/>
  <c r="AU18" i="41" s="1"/>
  <c r="AV18" i="41" s="1"/>
  <c r="AI23" i="41"/>
  <c r="AW25" i="41"/>
  <c r="AX25" i="41" s="1"/>
  <c r="AY25" i="41" s="1"/>
  <c r="AC34" i="37"/>
  <c r="AE8" i="37"/>
  <c r="AZ18" i="37"/>
  <c r="AD34" i="37"/>
  <c r="AT23" i="37"/>
  <c r="AU23" i="37" s="1"/>
  <c r="AV23" i="37" s="1"/>
  <c r="AW11" i="37"/>
  <c r="AX11" i="37" s="1"/>
  <c r="AY11" i="37" s="1"/>
  <c r="AT21" i="37"/>
  <c r="AU21" i="37" s="1"/>
  <c r="AV21" i="37" s="1"/>
  <c r="AW28" i="37"/>
  <c r="AX28" i="37" s="1"/>
  <c r="AY28" i="37" s="1"/>
  <c r="AT31" i="37"/>
  <c r="AU31" i="37" s="1"/>
  <c r="AV31" i="37" s="1"/>
  <c r="AZ16" i="37"/>
  <c r="AZ23" i="37"/>
  <c r="AW31" i="37"/>
  <c r="AX31" i="37" s="1"/>
  <c r="AY31" i="37" s="1"/>
  <c r="AB12" i="37"/>
  <c r="AW21" i="37"/>
  <c r="AX21" i="37" s="1"/>
  <c r="AY21" i="37" s="1"/>
  <c r="AZ28" i="37"/>
  <c r="AC12" i="37"/>
  <c r="AT14" i="37"/>
  <c r="AU14" i="37" s="1"/>
  <c r="AV14" i="37" s="1"/>
  <c r="AT26" i="37"/>
  <c r="AU26" i="37" s="1"/>
  <c r="AV26" i="37" s="1"/>
  <c r="AC29" i="37"/>
  <c r="AB35" i="37"/>
  <c r="AT18" i="37"/>
  <c r="AU18" i="37" s="1"/>
  <c r="AV18" i="37" s="1"/>
  <c r="AE25" i="37"/>
  <c r="AZ33" i="37"/>
  <c r="AT11" i="37"/>
  <c r="AU11" i="37" s="1"/>
  <c r="AV11" i="37" s="1"/>
  <c r="AT16" i="37"/>
  <c r="AU16" i="37" s="1"/>
  <c r="AV16" i="37" s="1"/>
  <c r="AT9" i="37"/>
  <c r="AU9" i="37" s="1"/>
  <c r="AV9" i="37" s="1"/>
  <c r="AD12" i="37"/>
  <c r="AW26" i="37"/>
  <c r="AX26" i="37" s="1"/>
  <c r="AY26" i="37" s="1"/>
  <c r="AC35" i="37"/>
  <c r="AT32" i="37"/>
  <c r="AU32" i="37" s="1"/>
  <c r="AV32" i="37" s="1"/>
  <c r="AD35" i="37"/>
  <c r="AT17" i="37"/>
  <c r="AU17" i="37" s="1"/>
  <c r="AV17" i="37" s="1"/>
  <c r="AW17" i="37"/>
  <c r="AT22" i="37"/>
  <c r="AU22" i="37" s="1"/>
  <c r="AV22" i="37" s="1"/>
  <c r="AW22" i="37"/>
  <c r="AX22" i="37" s="1"/>
  <c r="AY22" i="37" s="1"/>
  <c r="AT27" i="37"/>
  <c r="AU27" i="37" s="1"/>
  <c r="AV27" i="37" s="1"/>
  <c r="AT15" i="37"/>
  <c r="AU15" i="37" s="1"/>
  <c r="AV15" i="37" s="1"/>
  <c r="AW27" i="37"/>
  <c r="AX27" i="37" s="1"/>
  <c r="AY27" i="37" s="1"/>
  <c r="AT36" i="37"/>
  <c r="AU36" i="37" s="1"/>
  <c r="AV36" i="37" s="1"/>
  <c r="AC13" i="37"/>
  <c r="AW15" i="37"/>
  <c r="AX15" i="37" s="1"/>
  <c r="AY15" i="37" s="1"/>
  <c r="AT20" i="37"/>
  <c r="AU20" i="37" s="1"/>
  <c r="AV20" i="37" s="1"/>
  <c r="AB25" i="37"/>
  <c r="AE26" i="37"/>
  <c r="AZ8" i="23"/>
  <c r="AZ18" i="23"/>
  <c r="AZ10" i="23"/>
  <c r="AW27" i="23"/>
  <c r="AX27" i="23" s="1"/>
  <c r="AY27" i="23" s="1"/>
  <c r="AZ24" i="23"/>
  <c r="AW19" i="23"/>
  <c r="AX19" i="23" s="1"/>
  <c r="AY19" i="23" s="1"/>
  <c r="AZ30" i="23"/>
  <c r="AZ35" i="23"/>
  <c r="AB66" i="23"/>
  <c r="AW22" i="23"/>
  <c r="AX22" i="23" s="1"/>
  <c r="AY22" i="23" s="1"/>
  <c r="AJ16" i="23"/>
  <c r="AT8" i="23"/>
  <c r="AU8" i="23" s="1"/>
  <c r="AV8" i="23" s="1"/>
  <c r="AZ19" i="23"/>
  <c r="AZ33" i="23"/>
  <c r="AZ17" i="23"/>
  <c r="AW8" i="23"/>
  <c r="AJ34" i="23"/>
  <c r="AW12" i="23"/>
  <c r="AX12" i="23" s="1"/>
  <c r="AY12" i="23" s="1"/>
  <c r="AW14" i="23"/>
  <c r="AX14" i="23" s="1"/>
  <c r="AY14" i="23" s="1"/>
  <c r="AZ22" i="23"/>
  <c r="AW35" i="23"/>
  <c r="AX35" i="23" s="1"/>
  <c r="AY35" i="23" s="1"/>
  <c r="AT13" i="23"/>
  <c r="AU13" i="23" s="1"/>
  <c r="AV13" i="23" s="1"/>
  <c r="AW28" i="23"/>
  <c r="AT19" i="23"/>
  <c r="AU19" i="23" s="1"/>
  <c r="AV19" i="23" s="1"/>
  <c r="AJ13" i="23"/>
  <c r="AZ20" i="23"/>
  <c r="AZ32" i="23"/>
  <c r="AZ36" i="23"/>
  <c r="AZ27" i="23"/>
  <c r="AW33" i="23"/>
  <c r="AW15" i="23"/>
  <c r="AX15" i="23" s="1"/>
  <c r="AY15" i="23" s="1"/>
  <c r="AW24" i="23"/>
  <c r="AX24" i="23" s="1"/>
  <c r="AY24" i="23" s="1"/>
  <c r="AZ21" i="23"/>
  <c r="AZ15" i="23"/>
  <c r="AW16" i="23"/>
  <c r="AX16" i="23" s="1"/>
  <c r="AY16" i="23" s="1"/>
  <c r="AZ13" i="23"/>
  <c r="AZ25" i="23"/>
  <c r="AH26" i="23"/>
  <c r="AT25" i="23"/>
  <c r="AU25" i="23" s="1"/>
  <c r="AV25" i="23" s="1"/>
  <c r="AW9" i="23"/>
  <c r="AX9" i="23" s="1"/>
  <c r="AY9" i="23" s="1"/>
  <c r="AT20" i="23"/>
  <c r="AU20" i="23" s="1"/>
  <c r="AV20" i="23" s="1"/>
  <c r="AZ29" i="23"/>
  <c r="AT36" i="23"/>
  <c r="AU36" i="23" s="1"/>
  <c r="AV36" i="23" s="1"/>
  <c r="AZ34" i="23"/>
  <c r="AW29" i="23"/>
  <c r="AX29" i="23" s="1"/>
  <c r="AY29" i="23" s="1"/>
  <c r="AT10" i="23"/>
  <c r="AU10" i="23" s="1"/>
  <c r="AV10" i="23" s="1"/>
  <c r="AW30" i="23"/>
  <c r="AX30" i="23" s="1"/>
  <c r="AY30" i="23" s="1"/>
  <c r="AH16" i="23"/>
  <c r="AZ9" i="23"/>
  <c r="AT17" i="23"/>
  <c r="AU17" i="23" s="1"/>
  <c r="AV17" i="23" s="1"/>
  <c r="AT30" i="23"/>
  <c r="AU30" i="23" s="1"/>
  <c r="AV30" i="23" s="1"/>
  <c r="AW10" i="23"/>
  <c r="AX10" i="23" s="1"/>
  <c r="AY10" i="23" s="1"/>
  <c r="AT14" i="23"/>
  <c r="AU14" i="23" s="1"/>
  <c r="AV14" i="23" s="1"/>
  <c r="AW17" i="23"/>
  <c r="AX17" i="23" s="1"/>
  <c r="AY17" i="23" s="1"/>
  <c r="AW20" i="23"/>
  <c r="AX20" i="23" s="1"/>
  <c r="AY20" i="23" s="1"/>
  <c r="AW11" i="23"/>
  <c r="AZ14" i="23"/>
  <c r="AT21" i="23"/>
  <c r="AU21" i="23" s="1"/>
  <c r="AV21" i="23" s="1"/>
  <c r="AW26" i="23"/>
  <c r="AZ31" i="23"/>
  <c r="AW31" i="23"/>
  <c r="AX31" i="23" s="1"/>
  <c r="AY31" i="23" s="1"/>
  <c r="AZ11" i="23"/>
  <c r="BA11" i="23" s="1"/>
  <c r="BB11" i="23" s="1"/>
  <c r="AT18" i="23"/>
  <c r="AU18" i="23" s="1"/>
  <c r="AV18" i="23" s="1"/>
  <c r="AW21" i="23"/>
  <c r="AZ26" i="23"/>
  <c r="AT32" i="23"/>
  <c r="AU32" i="23" s="1"/>
  <c r="AV32" i="23" s="1"/>
  <c r="AZ23" i="23"/>
  <c r="AW34" i="23"/>
  <c r="AX34" i="23" s="1"/>
  <c r="AY34" i="23" s="1"/>
  <c r="AH12" i="23"/>
  <c r="AW18" i="23"/>
  <c r="AX18" i="23" s="1"/>
  <c r="AY18" i="23" s="1"/>
  <c r="AT27" i="23"/>
  <c r="AU27" i="23" s="1"/>
  <c r="AV27" i="23" s="1"/>
  <c r="AW32" i="23"/>
  <c r="AX32" i="23" s="1"/>
  <c r="AY32" i="23" s="1"/>
  <c r="AT22" i="23"/>
  <c r="AU22" i="23" s="1"/>
  <c r="AV22" i="23" s="1"/>
  <c r="AT7" i="23"/>
  <c r="AU7" i="23" s="1"/>
  <c r="P16" i="23" s="1"/>
  <c r="AC20" i="38"/>
  <c r="AC29" i="38"/>
  <c r="AC21" i="38"/>
  <c r="AC10" i="38"/>
  <c r="AC8" i="38"/>
  <c r="AC22" i="38"/>
  <c r="AC12" i="38"/>
  <c r="AC30" i="38"/>
  <c r="AI5" i="38"/>
  <c r="AC33" i="38"/>
  <c r="AC32" i="38"/>
  <c r="AC31" i="38"/>
  <c r="AC14" i="38"/>
  <c r="AC34" i="38"/>
  <c r="AC17" i="38"/>
  <c r="AC28" i="38"/>
  <c r="AC9" i="38"/>
  <c r="AC7" i="38"/>
  <c r="AC24" i="38"/>
  <c r="AC19" i="38"/>
  <c r="AC18" i="38"/>
  <c r="AC26" i="38"/>
  <c r="AC16" i="38"/>
  <c r="AC15" i="38"/>
  <c r="AC6" i="38"/>
  <c r="AC23" i="38"/>
  <c r="AC13" i="38"/>
  <c r="AC11" i="38"/>
  <c r="AC25" i="38"/>
  <c r="AC35" i="38"/>
  <c r="AB23" i="38"/>
  <c r="AB20" i="38"/>
  <c r="AB22" i="38"/>
  <c r="AB29" i="38"/>
  <c r="AB21" i="38"/>
  <c r="AB10" i="38"/>
  <c r="AB8" i="38"/>
  <c r="AB27" i="38"/>
  <c r="AB30" i="38"/>
  <c r="AH5" i="38"/>
  <c r="AB17" i="38"/>
  <c r="AB33" i="38"/>
  <c r="AB32" i="38"/>
  <c r="AB31" i="38"/>
  <c r="AB24" i="38"/>
  <c r="AB28" i="38"/>
  <c r="AB9" i="38"/>
  <c r="AB7" i="38"/>
  <c r="AB35" i="38"/>
  <c r="AB13" i="38"/>
  <c r="AB12" i="38"/>
  <c r="AB11" i="38"/>
  <c r="AB19" i="38"/>
  <c r="AB14" i="38"/>
  <c r="AB18" i="38"/>
  <c r="AB26" i="38"/>
  <c r="AB16" i="38"/>
  <c r="AB15" i="38"/>
  <c r="AB6" i="38"/>
  <c r="AD20" i="38"/>
  <c r="AD23" i="38"/>
  <c r="AD27" i="38"/>
  <c r="P18" i="38"/>
  <c r="AD16" i="38"/>
  <c r="AD26" i="38"/>
  <c r="AD29" i="38"/>
  <c r="AD21" i="38"/>
  <c r="AD10" i="38"/>
  <c r="AD8" i="38"/>
  <c r="AD22" i="38"/>
  <c r="AD12" i="38"/>
  <c r="AD28" i="38"/>
  <c r="AD19" i="38"/>
  <c r="AD33" i="38"/>
  <c r="AD30" i="38"/>
  <c r="AJ5" i="38"/>
  <c r="AD32" i="38"/>
  <c r="AD31" i="38"/>
  <c r="AD17" i="38"/>
  <c r="AD34" i="38"/>
  <c r="AD9" i="38"/>
  <c r="AD14" i="38"/>
  <c r="AD24" i="38"/>
  <c r="AF19" i="38"/>
  <c r="AF28" i="38"/>
  <c r="AF14" i="38"/>
  <c r="AF34" i="38"/>
  <c r="AF17" i="38"/>
  <c r="AL5" i="38"/>
  <c r="AF35" i="38"/>
  <c r="AF15" i="38"/>
  <c r="AF11" i="38"/>
  <c r="AF9" i="38"/>
  <c r="AF7" i="38"/>
  <c r="AF6" i="38"/>
  <c r="AF23" i="38"/>
  <c r="AF10" i="38"/>
  <c r="AF33" i="38"/>
  <c r="AK27" i="38"/>
  <c r="AK26" i="38"/>
  <c r="AK33" i="38"/>
  <c r="AK31" i="38"/>
  <c r="AK9" i="38"/>
  <c r="AK14" i="38"/>
  <c r="AK17" i="38"/>
  <c r="AK23" i="38"/>
  <c r="AF31" i="38"/>
  <c r="AF32" i="38"/>
  <c r="AE26" i="38"/>
  <c r="AE28" i="38"/>
  <c r="AE121" i="38"/>
  <c r="X9" i="38" s="1"/>
  <c r="J21" i="3" s="1"/>
  <c r="AE12" i="38"/>
  <c r="AH7" i="41"/>
  <c r="AH20" i="41"/>
  <c r="AH28" i="41"/>
  <c r="AH14" i="41"/>
  <c r="AH17" i="41"/>
  <c r="AN5" i="41"/>
  <c r="AH35" i="41"/>
  <c r="AH34" i="41"/>
  <c r="AH27" i="41"/>
  <c r="AH32" i="41"/>
  <c r="AH18" i="41"/>
  <c r="AH25" i="41"/>
  <c r="AH13" i="41"/>
  <c r="AH24" i="41"/>
  <c r="AH11" i="41"/>
  <c r="AH33" i="41"/>
  <c r="AH21" i="41"/>
  <c r="AH12" i="41"/>
  <c r="AH10" i="41"/>
  <c r="AH29" i="41"/>
  <c r="AH8" i="41"/>
  <c r="AH26" i="41"/>
  <c r="AH30" i="41"/>
  <c r="AH31" i="41"/>
  <c r="AH22" i="41"/>
  <c r="AH19" i="41"/>
  <c r="AV7" i="41"/>
  <c r="AH23" i="41"/>
  <c r="AB23" i="41"/>
  <c r="AB20" i="41"/>
  <c r="AB19" i="41"/>
  <c r="AB29" i="41"/>
  <c r="AB21" i="41"/>
  <c r="AB10" i="41"/>
  <c r="AB8" i="41"/>
  <c r="AB22" i="41"/>
  <c r="AB12" i="41"/>
  <c r="AB27" i="41"/>
  <c r="AB33" i="41"/>
  <c r="AB16" i="41"/>
  <c r="AB32" i="41"/>
  <c r="AB24" i="41"/>
  <c r="AB13" i="41"/>
  <c r="AB11" i="41"/>
  <c r="AB9" i="41"/>
  <c r="AB25" i="41"/>
  <c r="AB14" i="41"/>
  <c r="AB7" i="41"/>
  <c r="AB34" i="41"/>
  <c r="AB26" i="41"/>
  <c r="AB18" i="41"/>
  <c r="AB28" i="41"/>
  <c r="AH6" i="41"/>
  <c r="AY7" i="41"/>
  <c r="AH15" i="41"/>
  <c r="AH16" i="41"/>
  <c r="AF19" i="41"/>
  <c r="AF28" i="41"/>
  <c r="AF14" i="41"/>
  <c r="AF27" i="41"/>
  <c r="AF17" i="41"/>
  <c r="AL5" i="41"/>
  <c r="AF35" i="41"/>
  <c r="AF34" i="41"/>
  <c r="AF15" i="41"/>
  <c r="AF11" i="41"/>
  <c r="AF9" i="41"/>
  <c r="AF7" i="41"/>
  <c r="AF6" i="41"/>
  <c r="AF32" i="41"/>
  <c r="AF18" i="41"/>
  <c r="AF25" i="41"/>
  <c r="AF13" i="41"/>
  <c r="AF24" i="41"/>
  <c r="AF33" i="41"/>
  <c r="AF21" i="41"/>
  <c r="AF12" i="41"/>
  <c r="AF10" i="41"/>
  <c r="AF29" i="41"/>
  <c r="AF8" i="41"/>
  <c r="AF26" i="41"/>
  <c r="AF30" i="41"/>
  <c r="AF31" i="41"/>
  <c r="AF22" i="41"/>
  <c r="AI17" i="41"/>
  <c r="AO5" i="41"/>
  <c r="AI35" i="41"/>
  <c r="AI34" i="41"/>
  <c r="AI33" i="41"/>
  <c r="AI27" i="41"/>
  <c r="AI25" i="41"/>
  <c r="AI13" i="41"/>
  <c r="AI31" i="41"/>
  <c r="AI19" i="41"/>
  <c r="AI22" i="41"/>
  <c r="AI18" i="41"/>
  <c r="AC120" i="41"/>
  <c r="AI30" i="41"/>
  <c r="AC121" i="41"/>
  <c r="X7" i="41" s="1"/>
  <c r="I19" i="3" s="1"/>
  <c r="AI26" i="41"/>
  <c r="AI8" i="41"/>
  <c r="AI29" i="41"/>
  <c r="AI11" i="41"/>
  <c r="AI28" i="41"/>
  <c r="AK24" i="41"/>
  <c r="AD26" i="41"/>
  <c r="AJ31" i="41"/>
  <c r="AC33" i="41"/>
  <c r="AJ24" i="41"/>
  <c r="AC26" i="41"/>
  <c r="AE26" i="41"/>
  <c r="AK31" i="41"/>
  <c r="AD33" i="41"/>
  <c r="AD120" i="41"/>
  <c r="AD121" i="41" s="1"/>
  <c r="X8" i="41" s="1"/>
  <c r="I20" i="3" s="1"/>
  <c r="AC19" i="41"/>
  <c r="AK26" i="41"/>
  <c r="AD28" i="41"/>
  <c r="AJ33" i="41"/>
  <c r="AC12" i="41"/>
  <c r="AD19" i="41"/>
  <c r="AC22" i="41"/>
  <c r="AE28" i="41"/>
  <c r="AK33" i="41"/>
  <c r="AE121" i="41"/>
  <c r="X9" i="41" s="1"/>
  <c r="I21" i="3" s="1"/>
  <c r="AJ26" i="41"/>
  <c r="AC8" i="41"/>
  <c r="AC10" i="41"/>
  <c r="AD12" i="41"/>
  <c r="AC21" i="41"/>
  <c r="AD22" i="41"/>
  <c r="AJ27" i="41"/>
  <c r="AC29" i="41"/>
  <c r="AD8" i="41"/>
  <c r="AD10" i="41"/>
  <c r="AE12" i="41"/>
  <c r="AD21" i="41"/>
  <c r="AJ34" i="41"/>
  <c r="AB120" i="37"/>
  <c r="AF25" i="37"/>
  <c r="AF13" i="37"/>
  <c r="AL5" i="37"/>
  <c r="AF35" i="37"/>
  <c r="AF8" i="37"/>
  <c r="AF23" i="37"/>
  <c r="AF34" i="37"/>
  <c r="AF12" i="37"/>
  <c r="AF14" i="37"/>
  <c r="AF27" i="37"/>
  <c r="AF29" i="37"/>
  <c r="AF26" i="37"/>
  <c r="AF33" i="37"/>
  <c r="AH18" i="37"/>
  <c r="AH31" i="37"/>
  <c r="AH24" i="37"/>
  <c r="AH12" i="37"/>
  <c r="AH21" i="37"/>
  <c r="AH27" i="37"/>
  <c r="AH13" i="37"/>
  <c r="AN5" i="37"/>
  <c r="AH30" i="37"/>
  <c r="AH8" i="37"/>
  <c r="AH29" i="37"/>
  <c r="AH25" i="37"/>
  <c r="AI18" i="37"/>
  <c r="AU8" i="37"/>
  <c r="AB27" i="37"/>
  <c r="AB26" i="37"/>
  <c r="AB29" i="37"/>
  <c r="AB13" i="37"/>
  <c r="AB34" i="37"/>
  <c r="AI30" i="37"/>
  <c r="AD25" i="37"/>
  <c r="AD13" i="37"/>
  <c r="AD29" i="37"/>
  <c r="AD27" i="37"/>
  <c r="AJ5" i="37"/>
  <c r="AI29" i="37"/>
  <c r="AI25" i="37"/>
  <c r="AI13" i="37"/>
  <c r="AI31" i="37"/>
  <c r="AI8" i="37"/>
  <c r="AI12" i="37"/>
  <c r="AI21" i="37"/>
  <c r="AI24" i="37"/>
  <c r="AO5" i="37"/>
  <c r="AI27" i="37"/>
  <c r="AK31" i="37"/>
  <c r="AK30" i="37"/>
  <c r="AK8" i="37"/>
  <c r="AC66" i="23"/>
  <c r="AB118" i="23"/>
  <c r="AB114" i="23"/>
  <c r="AB98" i="23"/>
  <c r="AB86" i="23"/>
  <c r="AB120" i="23"/>
  <c r="AB116" i="23"/>
  <c r="AB84" i="23"/>
  <c r="AB68" i="23"/>
  <c r="AB52" i="23"/>
  <c r="AB48" i="23"/>
  <c r="AB87" i="23"/>
  <c r="AB49" i="23"/>
  <c r="AB115" i="23"/>
  <c r="AB73" i="23"/>
  <c r="AB62" i="23"/>
  <c r="AB117" i="23"/>
  <c r="AB61" i="23"/>
  <c r="AB75" i="23"/>
  <c r="AB70" i="23"/>
  <c r="AB119" i="23"/>
  <c r="AB55" i="23"/>
  <c r="AB111" i="23"/>
  <c r="AB45" i="23"/>
  <c r="AB74" i="23"/>
  <c r="AB58" i="23"/>
  <c r="AB59" i="23"/>
  <c r="AC116" i="23"/>
  <c r="AC87" i="23"/>
  <c r="AC49" i="23"/>
  <c r="AC115" i="23"/>
  <c r="AC98" i="23"/>
  <c r="AC75" i="23"/>
  <c r="AC70" i="23"/>
  <c r="AC59" i="23"/>
  <c r="AC73" i="23"/>
  <c r="AC68" i="23"/>
  <c r="AC52" i="23"/>
  <c r="AC84" i="23"/>
  <c r="AC117" i="23"/>
  <c r="AC61" i="23"/>
  <c r="AC120" i="23"/>
  <c r="AC114" i="23"/>
  <c r="AC62" i="23"/>
  <c r="AC119" i="23"/>
  <c r="AC86" i="23"/>
  <c r="AC55" i="23"/>
  <c r="AC118" i="23"/>
  <c r="AC45" i="23"/>
  <c r="AC74" i="23"/>
  <c r="AC58" i="23"/>
  <c r="AC48" i="23"/>
  <c r="AC111" i="23"/>
  <c r="AF41" i="23"/>
  <c r="AL5" i="23"/>
  <c r="AN5" i="23"/>
  <c r="AH34" i="23"/>
  <c r="AH13" i="23"/>
  <c r="AH30" i="23"/>
  <c r="AH9" i="23"/>
  <c r="AH22" i="23"/>
  <c r="AH25" i="23"/>
  <c r="AH23" i="23"/>
  <c r="AH32" i="23"/>
  <c r="AK5" i="23"/>
  <c r="AE41" i="23"/>
  <c r="AJ30" i="23"/>
  <c r="AJ26" i="23"/>
  <c r="AJ23" i="23"/>
  <c r="AJ22" i="23"/>
  <c r="AJ25" i="23"/>
  <c r="AJ9" i="23"/>
  <c r="AP5" i="23"/>
  <c r="AJ32" i="23"/>
  <c r="AJ19" i="23"/>
  <c r="AI5" i="23"/>
  <c r="AD41" i="23"/>
  <c r="M16" i="38"/>
  <c r="M17" i="38" s="1"/>
  <c r="F12" i="38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F23" i="38" s="1"/>
  <c r="F24" i="38" s="1"/>
  <c r="F25" i="38" s="1"/>
  <c r="F26" i="38" s="1"/>
  <c r="F27" i="38" s="1"/>
  <c r="F28" i="38" s="1"/>
  <c r="F29" i="38" s="1"/>
  <c r="F30" i="38" s="1"/>
  <c r="F31" i="38" s="1"/>
  <c r="F32" i="38" s="1"/>
  <c r="F33" i="38" s="1"/>
  <c r="F34" i="38" s="1"/>
  <c r="F35" i="38" s="1"/>
  <c r="F37" i="38"/>
  <c r="F36" i="38" s="1"/>
  <c r="M11" i="41"/>
  <c r="F31" i="41"/>
  <c r="F32" i="41" s="1"/>
  <c r="F33" i="41" s="1"/>
  <c r="F34" i="41" s="1"/>
  <c r="F35" i="41" s="1"/>
  <c r="M12" i="37"/>
  <c r="M13" i="37" s="1"/>
  <c r="M14" i="37" s="1"/>
  <c r="M15" i="37" s="1"/>
  <c r="F36" i="37"/>
  <c r="M14" i="23"/>
  <c r="M15" i="23" s="1"/>
  <c r="M16" i="23" s="1"/>
  <c r="M17" i="23" s="1"/>
  <c r="M18" i="23" s="1"/>
  <c r="M19" i="23" s="1"/>
  <c r="F12" i="23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R2" i="26"/>
  <c r="F105" i="7"/>
  <c r="E105" i="7"/>
  <c r="C105" i="7"/>
  <c r="B105" i="7"/>
  <c r="D105" i="7" s="1"/>
  <c r="A105" i="7"/>
  <c r="M104" i="7"/>
  <c r="L104" i="7"/>
  <c r="K104" i="7"/>
  <c r="J104" i="7"/>
  <c r="I104" i="7"/>
  <c r="F104" i="7"/>
  <c r="E104" i="7"/>
  <c r="C104" i="7"/>
  <c r="B104" i="7"/>
  <c r="D104" i="7" s="1"/>
  <c r="A104" i="7"/>
  <c r="M103" i="7"/>
  <c r="L103" i="7"/>
  <c r="K103" i="7"/>
  <c r="J103" i="7"/>
  <c r="I103" i="7"/>
  <c r="F103" i="7"/>
  <c r="E103" i="7"/>
  <c r="C103" i="7"/>
  <c r="B103" i="7"/>
  <c r="D103" i="7" s="1"/>
  <c r="A103" i="7"/>
  <c r="M102" i="7"/>
  <c r="L102" i="7"/>
  <c r="K102" i="7"/>
  <c r="J102" i="7"/>
  <c r="I102" i="7"/>
  <c r="F102" i="7"/>
  <c r="E102" i="7"/>
  <c r="D102" i="7"/>
  <c r="C102" i="7"/>
  <c r="B102" i="7"/>
  <c r="A102" i="7"/>
  <c r="M101" i="7"/>
  <c r="L101" i="7"/>
  <c r="K101" i="7"/>
  <c r="J101" i="7"/>
  <c r="I101" i="7"/>
  <c r="F101" i="7"/>
  <c r="E101" i="7"/>
  <c r="D101" i="7"/>
  <c r="C101" i="7"/>
  <c r="B101" i="7"/>
  <c r="A101" i="7"/>
  <c r="M100" i="7"/>
  <c r="L100" i="7"/>
  <c r="J100" i="7"/>
  <c r="I100" i="7"/>
  <c r="K100" i="7" s="1"/>
  <c r="F100" i="7"/>
  <c r="E100" i="7"/>
  <c r="C100" i="7"/>
  <c r="B100" i="7"/>
  <c r="D100" i="7" s="1"/>
  <c r="A100" i="7"/>
  <c r="M99" i="7"/>
  <c r="L99" i="7"/>
  <c r="J99" i="7"/>
  <c r="I99" i="7"/>
  <c r="K99" i="7" s="1"/>
  <c r="F99" i="7"/>
  <c r="E99" i="7"/>
  <c r="C99" i="7"/>
  <c r="B99" i="7"/>
  <c r="D99" i="7" s="1"/>
  <c r="A99" i="7"/>
  <c r="M98" i="7"/>
  <c r="L98" i="7"/>
  <c r="J98" i="7"/>
  <c r="I98" i="7"/>
  <c r="K98" i="7" s="1"/>
  <c r="F98" i="7"/>
  <c r="E98" i="7"/>
  <c r="C98" i="7"/>
  <c r="B98" i="7"/>
  <c r="D98" i="7" s="1"/>
  <c r="A98" i="7"/>
  <c r="M97" i="7"/>
  <c r="L97" i="7"/>
  <c r="J97" i="7"/>
  <c r="I97" i="7"/>
  <c r="K97" i="7" s="1"/>
  <c r="F97" i="7"/>
  <c r="E97" i="7"/>
  <c r="D97" i="7"/>
  <c r="C97" i="7"/>
  <c r="B97" i="7"/>
  <c r="A97" i="7"/>
  <c r="M96" i="7"/>
  <c r="L96" i="7"/>
  <c r="J96" i="7"/>
  <c r="I96" i="7"/>
  <c r="K96" i="7" s="1"/>
  <c r="F96" i="7"/>
  <c r="E96" i="7"/>
  <c r="D96" i="7"/>
  <c r="C96" i="7"/>
  <c r="B96" i="7"/>
  <c r="A96" i="7"/>
  <c r="M95" i="7"/>
  <c r="L95" i="7"/>
  <c r="J95" i="7"/>
  <c r="I95" i="7"/>
  <c r="K95" i="7" s="1"/>
  <c r="F95" i="7"/>
  <c r="E95" i="7"/>
  <c r="D95" i="7"/>
  <c r="C95" i="7"/>
  <c r="B95" i="7"/>
  <c r="A95" i="7"/>
  <c r="M94" i="7"/>
  <c r="L94" i="7"/>
  <c r="K94" i="7"/>
  <c r="J94" i="7"/>
  <c r="I94" i="7"/>
  <c r="F94" i="7"/>
  <c r="E94" i="7"/>
  <c r="C94" i="7"/>
  <c r="B94" i="7"/>
  <c r="D94" i="7" s="1"/>
  <c r="A94" i="7"/>
  <c r="M93" i="7"/>
  <c r="L93" i="7"/>
  <c r="J93" i="7"/>
  <c r="I93" i="7"/>
  <c r="K93" i="7" s="1"/>
  <c r="F93" i="7"/>
  <c r="E93" i="7"/>
  <c r="C93" i="7"/>
  <c r="B93" i="7"/>
  <c r="D93" i="7" s="1"/>
  <c r="A93" i="7"/>
  <c r="M92" i="7"/>
  <c r="L92" i="7"/>
  <c r="K92" i="7"/>
  <c r="J92" i="7"/>
  <c r="I92" i="7"/>
  <c r="F92" i="7"/>
  <c r="E92" i="7"/>
  <c r="C92" i="7"/>
  <c r="B92" i="7"/>
  <c r="D92" i="7" s="1"/>
  <c r="A92" i="7"/>
  <c r="M91" i="7"/>
  <c r="L91" i="7"/>
  <c r="J91" i="7"/>
  <c r="I91" i="7"/>
  <c r="K91" i="7" s="1"/>
  <c r="F91" i="7"/>
  <c r="E91" i="7"/>
  <c r="C91" i="7"/>
  <c r="B91" i="7"/>
  <c r="D91" i="7" s="1"/>
  <c r="A91" i="7"/>
  <c r="M90" i="7"/>
  <c r="L90" i="7"/>
  <c r="K90" i="7"/>
  <c r="J90" i="7"/>
  <c r="I90" i="7"/>
  <c r="F90" i="7"/>
  <c r="E90" i="7"/>
  <c r="D90" i="7"/>
  <c r="C90" i="7"/>
  <c r="B90" i="7"/>
  <c r="A90" i="7"/>
  <c r="M89" i="7"/>
  <c r="L89" i="7"/>
  <c r="J89" i="7"/>
  <c r="I89" i="7"/>
  <c r="K89" i="7" s="1"/>
  <c r="F89" i="7"/>
  <c r="E89" i="7"/>
  <c r="D89" i="7"/>
  <c r="C89" i="7"/>
  <c r="B89" i="7"/>
  <c r="A89" i="7"/>
  <c r="M88" i="7"/>
  <c r="L88" i="7"/>
  <c r="J88" i="7"/>
  <c r="I88" i="7"/>
  <c r="K88" i="7" s="1"/>
  <c r="F88" i="7"/>
  <c r="E88" i="7"/>
  <c r="C88" i="7"/>
  <c r="B88" i="7"/>
  <c r="D88" i="7" s="1"/>
  <c r="A88" i="7"/>
  <c r="M87" i="7"/>
  <c r="L87" i="7"/>
  <c r="K87" i="7"/>
  <c r="J87" i="7"/>
  <c r="I87" i="7"/>
  <c r="F87" i="7"/>
  <c r="E87" i="7"/>
  <c r="D87" i="7"/>
  <c r="C87" i="7"/>
  <c r="B87" i="7"/>
  <c r="A87" i="7"/>
  <c r="M86" i="7"/>
  <c r="L86" i="7"/>
  <c r="J86" i="7"/>
  <c r="I86" i="7"/>
  <c r="K86" i="7" s="1"/>
  <c r="F86" i="7"/>
  <c r="E86" i="7"/>
  <c r="D86" i="7"/>
  <c r="C86" i="7"/>
  <c r="B86" i="7"/>
  <c r="A86" i="7"/>
  <c r="M85" i="7"/>
  <c r="L85" i="7"/>
  <c r="K85" i="7"/>
  <c r="J85" i="7"/>
  <c r="I85" i="7"/>
  <c r="F85" i="7"/>
  <c r="E85" i="7"/>
  <c r="C85" i="7"/>
  <c r="B85" i="7"/>
  <c r="D85" i="7" s="1"/>
  <c r="A85" i="7"/>
  <c r="M84" i="7"/>
  <c r="L84" i="7"/>
  <c r="K84" i="7"/>
  <c r="J84" i="7"/>
  <c r="I84" i="7"/>
  <c r="F84" i="7"/>
  <c r="E84" i="7"/>
  <c r="C84" i="7"/>
  <c r="B84" i="7"/>
  <c r="D84" i="7" s="1"/>
  <c r="A84" i="7"/>
  <c r="M83" i="7"/>
  <c r="L83" i="7"/>
  <c r="J83" i="7"/>
  <c r="I83" i="7"/>
  <c r="K83" i="7" s="1"/>
  <c r="F83" i="7"/>
  <c r="E83" i="7"/>
  <c r="D83" i="7"/>
  <c r="C83" i="7"/>
  <c r="B83" i="7"/>
  <c r="A83" i="7"/>
  <c r="M82" i="7"/>
  <c r="L82" i="7"/>
  <c r="K82" i="7"/>
  <c r="J82" i="7"/>
  <c r="I82" i="7"/>
  <c r="F82" i="7"/>
  <c r="E82" i="7"/>
  <c r="C82" i="7"/>
  <c r="B82" i="7"/>
  <c r="D82" i="7" s="1"/>
  <c r="A82" i="7"/>
  <c r="M81" i="7"/>
  <c r="L81" i="7"/>
  <c r="K81" i="7"/>
  <c r="J81" i="7"/>
  <c r="I81" i="7"/>
  <c r="F81" i="7"/>
  <c r="E81" i="7"/>
  <c r="D81" i="7"/>
  <c r="C81" i="7"/>
  <c r="B81" i="7"/>
  <c r="A81" i="7"/>
  <c r="M80" i="7"/>
  <c r="L80" i="7"/>
  <c r="J80" i="7"/>
  <c r="I80" i="7"/>
  <c r="K80" i="7" s="1"/>
  <c r="F80" i="7"/>
  <c r="E80" i="7"/>
  <c r="C80" i="7"/>
  <c r="B80" i="7"/>
  <c r="D80" i="7" s="1"/>
  <c r="A80" i="7"/>
  <c r="M79" i="7"/>
  <c r="L79" i="7"/>
  <c r="J79" i="7"/>
  <c r="I79" i="7"/>
  <c r="K79" i="7" s="1"/>
  <c r="F79" i="7"/>
  <c r="E79" i="7"/>
  <c r="C79" i="7"/>
  <c r="B79" i="7"/>
  <c r="D79" i="7" s="1"/>
  <c r="A79" i="7"/>
  <c r="M78" i="7"/>
  <c r="L78" i="7"/>
  <c r="K78" i="7"/>
  <c r="J78" i="7"/>
  <c r="I78" i="7"/>
  <c r="F78" i="7"/>
  <c r="E78" i="7"/>
  <c r="D78" i="7"/>
  <c r="C78" i="7"/>
  <c r="B78" i="7"/>
  <c r="A78" i="7"/>
  <c r="M77" i="7"/>
  <c r="L77" i="7"/>
  <c r="K77" i="7"/>
  <c r="J77" i="7"/>
  <c r="I77" i="7"/>
  <c r="F77" i="7"/>
  <c r="E77" i="7"/>
  <c r="D77" i="7"/>
  <c r="C77" i="7"/>
  <c r="B77" i="7"/>
  <c r="A77" i="7"/>
  <c r="M76" i="7"/>
  <c r="L76" i="7"/>
  <c r="J76" i="7"/>
  <c r="I76" i="7"/>
  <c r="K76" i="7" s="1"/>
  <c r="F76" i="7"/>
  <c r="E76" i="7"/>
  <c r="D76" i="7"/>
  <c r="C76" i="7"/>
  <c r="B76" i="7"/>
  <c r="A76" i="7"/>
  <c r="M75" i="7"/>
  <c r="L75" i="7"/>
  <c r="J75" i="7"/>
  <c r="I75" i="7"/>
  <c r="K75" i="7" s="1"/>
  <c r="F75" i="7"/>
  <c r="E75" i="7"/>
  <c r="C75" i="7"/>
  <c r="B75" i="7"/>
  <c r="D75" i="7" s="1"/>
  <c r="A75" i="7"/>
  <c r="M74" i="7"/>
  <c r="L74" i="7"/>
  <c r="K74" i="7"/>
  <c r="J74" i="7"/>
  <c r="I74" i="7"/>
  <c r="F74" i="7"/>
  <c r="E74" i="7"/>
  <c r="D74" i="7"/>
  <c r="C74" i="7"/>
  <c r="B74" i="7"/>
  <c r="A74" i="7"/>
  <c r="M73" i="7"/>
  <c r="L73" i="7"/>
  <c r="K73" i="7"/>
  <c r="J73" i="7"/>
  <c r="I73" i="7"/>
  <c r="F73" i="7"/>
  <c r="E73" i="7"/>
  <c r="C73" i="7"/>
  <c r="B73" i="7"/>
  <c r="D73" i="7" s="1"/>
  <c r="A73" i="7"/>
  <c r="M72" i="7"/>
  <c r="L72" i="7"/>
  <c r="K72" i="7"/>
  <c r="J72" i="7"/>
  <c r="I72" i="7"/>
  <c r="F72" i="7"/>
  <c r="E72" i="7"/>
  <c r="C72" i="7"/>
  <c r="B72" i="7"/>
  <c r="D72" i="7" s="1"/>
  <c r="A72" i="7"/>
  <c r="M71" i="7"/>
  <c r="L71" i="7"/>
  <c r="J71" i="7"/>
  <c r="J35" i="7" s="1"/>
  <c r="I71" i="7"/>
  <c r="F71" i="7"/>
  <c r="E71" i="7"/>
  <c r="C71" i="7"/>
  <c r="C35" i="7" s="1"/>
  <c r="B71" i="7"/>
  <c r="A71" i="7"/>
  <c r="M70" i="7"/>
  <c r="L70" i="7"/>
  <c r="L34" i="7" s="1"/>
  <c r="K70" i="7"/>
  <c r="J70" i="7"/>
  <c r="I70" i="7"/>
  <c r="F70" i="7"/>
  <c r="E70" i="7"/>
  <c r="E34" i="7" s="1"/>
  <c r="D70" i="7"/>
  <c r="D34" i="7" s="1"/>
  <c r="AF34" i="7" s="1"/>
  <c r="C70" i="7"/>
  <c r="C34" i="7" s="1"/>
  <c r="B70" i="7"/>
  <c r="A70" i="7"/>
  <c r="M69" i="7"/>
  <c r="L69" i="7"/>
  <c r="J69" i="7"/>
  <c r="J33" i="7" s="1"/>
  <c r="I69" i="7"/>
  <c r="K69" i="7" s="1"/>
  <c r="F69" i="7"/>
  <c r="E69" i="7"/>
  <c r="C69" i="7"/>
  <c r="B69" i="7"/>
  <c r="D69" i="7" s="1"/>
  <c r="D33" i="7" s="1"/>
  <c r="AF33" i="7" s="1"/>
  <c r="A69" i="7"/>
  <c r="M68" i="7"/>
  <c r="L68" i="7"/>
  <c r="L32" i="7" s="1"/>
  <c r="AW33" i="7" s="1"/>
  <c r="K68" i="7"/>
  <c r="J68" i="7"/>
  <c r="I68" i="7"/>
  <c r="F68" i="7"/>
  <c r="E68" i="7"/>
  <c r="C68" i="7"/>
  <c r="B68" i="7"/>
  <c r="B32" i="7" s="1"/>
  <c r="A68" i="7"/>
  <c r="M67" i="7"/>
  <c r="L67" i="7"/>
  <c r="L31" i="7" s="1"/>
  <c r="AZ32" i="7" s="1"/>
  <c r="J67" i="7"/>
  <c r="J31" i="7" s="1"/>
  <c r="I67" i="7"/>
  <c r="F67" i="7"/>
  <c r="E67" i="7"/>
  <c r="C67" i="7"/>
  <c r="B67" i="7"/>
  <c r="D67" i="7" s="1"/>
  <c r="D31" i="7" s="1"/>
  <c r="AF31" i="7" s="1"/>
  <c r="A67" i="7"/>
  <c r="M66" i="7"/>
  <c r="L66" i="7"/>
  <c r="J66" i="7"/>
  <c r="I66" i="7"/>
  <c r="K66" i="7" s="1"/>
  <c r="F66" i="7"/>
  <c r="E66" i="7"/>
  <c r="D66" i="7"/>
  <c r="D30" i="7" s="1"/>
  <c r="C66" i="7"/>
  <c r="C30" i="7" s="1"/>
  <c r="B66" i="7"/>
  <c r="A66" i="7"/>
  <c r="M65" i="7"/>
  <c r="L65" i="7"/>
  <c r="K65" i="7"/>
  <c r="J65" i="7"/>
  <c r="I65" i="7"/>
  <c r="F65" i="7"/>
  <c r="E65" i="7"/>
  <c r="E29" i="7" s="1"/>
  <c r="C65" i="7"/>
  <c r="C29" i="7" s="1"/>
  <c r="B65" i="7"/>
  <c r="B29" i="7" s="1"/>
  <c r="A65" i="7"/>
  <c r="M64" i="7"/>
  <c r="L64" i="7"/>
  <c r="K64" i="7"/>
  <c r="K28" i="7" s="1"/>
  <c r="J64" i="7"/>
  <c r="I64" i="7"/>
  <c r="I28" i="7" s="1"/>
  <c r="F64" i="7"/>
  <c r="E64" i="7"/>
  <c r="E28" i="7" s="1"/>
  <c r="C64" i="7"/>
  <c r="B64" i="7"/>
  <c r="D64" i="7" s="1"/>
  <c r="D28" i="7" s="1"/>
  <c r="AF28" i="7" s="1"/>
  <c r="A64" i="7"/>
  <c r="M63" i="7"/>
  <c r="L63" i="7"/>
  <c r="K63" i="7"/>
  <c r="K27" i="7" s="1"/>
  <c r="J63" i="7"/>
  <c r="J27" i="7" s="1"/>
  <c r="I63" i="7"/>
  <c r="F63" i="7"/>
  <c r="E63" i="7"/>
  <c r="E27" i="7" s="1"/>
  <c r="D63" i="7"/>
  <c r="D27" i="7" s="1"/>
  <c r="AB27" i="7" s="1"/>
  <c r="C63" i="7"/>
  <c r="C27" i="7" s="1"/>
  <c r="B63" i="7"/>
  <c r="A63" i="7"/>
  <c r="M62" i="7"/>
  <c r="L62" i="7"/>
  <c r="K62" i="7"/>
  <c r="J62" i="7"/>
  <c r="J26" i="7" s="1"/>
  <c r="I62" i="7"/>
  <c r="I26" i="7" s="1"/>
  <c r="F62" i="7"/>
  <c r="E62" i="7"/>
  <c r="E26" i="7" s="1"/>
  <c r="D62" i="7"/>
  <c r="D26" i="7" s="1"/>
  <c r="C62" i="7"/>
  <c r="B62" i="7"/>
  <c r="A62" i="7"/>
  <c r="M61" i="7"/>
  <c r="L61" i="7"/>
  <c r="K61" i="7"/>
  <c r="K25" i="7" s="1"/>
  <c r="AH25" i="7" s="1"/>
  <c r="J61" i="7"/>
  <c r="I61" i="7"/>
  <c r="F61" i="7"/>
  <c r="E61" i="7"/>
  <c r="E25" i="7" s="1"/>
  <c r="D61" i="7"/>
  <c r="D25" i="7" s="1"/>
  <c r="AE25" i="7" s="1"/>
  <c r="C61" i="7"/>
  <c r="C25" i="7" s="1"/>
  <c r="B61" i="7"/>
  <c r="A61" i="7"/>
  <c r="M60" i="7"/>
  <c r="L60" i="7"/>
  <c r="L24" i="7" s="1"/>
  <c r="J60" i="7"/>
  <c r="I60" i="7"/>
  <c r="K60" i="7" s="1"/>
  <c r="F60" i="7"/>
  <c r="E60" i="7"/>
  <c r="C60" i="7"/>
  <c r="B60" i="7"/>
  <c r="D60" i="7" s="1"/>
  <c r="D24" i="7" s="1"/>
  <c r="A60" i="7"/>
  <c r="M59" i="7"/>
  <c r="L59" i="7"/>
  <c r="J59" i="7"/>
  <c r="I59" i="7"/>
  <c r="K59" i="7" s="1"/>
  <c r="K23" i="7" s="1"/>
  <c r="F59" i="7"/>
  <c r="E59" i="7"/>
  <c r="E23" i="7" s="1"/>
  <c r="C59" i="7"/>
  <c r="C23" i="7" s="1"/>
  <c r="B59" i="7"/>
  <c r="D59" i="7" s="1"/>
  <c r="D23" i="7" s="1"/>
  <c r="AE23" i="7" s="1"/>
  <c r="A59" i="7"/>
  <c r="M58" i="7"/>
  <c r="L58" i="7"/>
  <c r="J58" i="7"/>
  <c r="J22" i="7" s="1"/>
  <c r="I58" i="7"/>
  <c r="K58" i="7" s="1"/>
  <c r="F58" i="7"/>
  <c r="E58" i="7"/>
  <c r="D58" i="7"/>
  <c r="D22" i="7" s="1"/>
  <c r="C58" i="7"/>
  <c r="B58" i="7"/>
  <c r="B22" i="7" s="1"/>
  <c r="A58" i="7"/>
  <c r="M57" i="7"/>
  <c r="L57" i="7"/>
  <c r="L21" i="7" s="1"/>
  <c r="K57" i="7"/>
  <c r="J57" i="7"/>
  <c r="J21" i="7" s="1"/>
  <c r="AW22" i="7" s="1"/>
  <c r="AX22" i="7" s="1"/>
  <c r="AY22" i="7" s="1"/>
  <c r="I57" i="7"/>
  <c r="I21" i="7" s="1"/>
  <c r="F57" i="7"/>
  <c r="E57" i="7"/>
  <c r="E21" i="7" s="1"/>
  <c r="D57" i="7"/>
  <c r="D21" i="7" s="1"/>
  <c r="AE21" i="7" s="1"/>
  <c r="C57" i="7"/>
  <c r="B57" i="7"/>
  <c r="A57" i="7"/>
  <c r="M56" i="7"/>
  <c r="L56" i="7"/>
  <c r="J56" i="7"/>
  <c r="I56" i="7"/>
  <c r="F56" i="7"/>
  <c r="E56" i="7"/>
  <c r="E20" i="7" s="1"/>
  <c r="D56" i="7"/>
  <c r="D20" i="7" s="1"/>
  <c r="AF20" i="7" s="1"/>
  <c r="C56" i="7"/>
  <c r="B56" i="7"/>
  <c r="A56" i="7"/>
  <c r="M55" i="7"/>
  <c r="L55" i="7"/>
  <c r="L19" i="7" s="1"/>
  <c r="J55" i="7"/>
  <c r="I55" i="7"/>
  <c r="K55" i="7" s="1"/>
  <c r="K19" i="7" s="1"/>
  <c r="AH19" i="7" s="1"/>
  <c r="F55" i="7"/>
  <c r="E55" i="7"/>
  <c r="E19" i="7" s="1"/>
  <c r="C55" i="7"/>
  <c r="B55" i="7"/>
  <c r="D55" i="7" s="1"/>
  <c r="D19" i="7" s="1"/>
  <c r="AF19" i="7" s="1"/>
  <c r="A55" i="7"/>
  <c r="M54" i="7"/>
  <c r="L54" i="7"/>
  <c r="K54" i="7"/>
  <c r="K18" i="7" s="1"/>
  <c r="J54" i="7"/>
  <c r="I54" i="7"/>
  <c r="F54" i="7"/>
  <c r="E54" i="7"/>
  <c r="E18" i="7" s="1"/>
  <c r="C54" i="7"/>
  <c r="B54" i="7"/>
  <c r="D54" i="7" s="1"/>
  <c r="D18" i="7" s="1"/>
  <c r="A54" i="7"/>
  <c r="M53" i="7"/>
  <c r="L53" i="7"/>
  <c r="J53" i="7"/>
  <c r="I53" i="7"/>
  <c r="K53" i="7" s="1"/>
  <c r="F53" i="7"/>
  <c r="E53" i="7"/>
  <c r="E17" i="7" s="1"/>
  <c r="C53" i="7"/>
  <c r="B53" i="7"/>
  <c r="D53" i="7" s="1"/>
  <c r="D17" i="7" s="1"/>
  <c r="AB17" i="7" s="1"/>
  <c r="A53" i="7"/>
  <c r="M52" i="7"/>
  <c r="L52" i="7"/>
  <c r="K52" i="7"/>
  <c r="K16" i="7" s="1"/>
  <c r="J52" i="7"/>
  <c r="I52" i="7"/>
  <c r="F52" i="7"/>
  <c r="E52" i="7"/>
  <c r="E16" i="7" s="1"/>
  <c r="C52" i="7"/>
  <c r="B52" i="7"/>
  <c r="D52" i="7" s="1"/>
  <c r="D16" i="7" s="1"/>
  <c r="A52" i="7"/>
  <c r="M51" i="7"/>
  <c r="L51" i="7"/>
  <c r="J51" i="7"/>
  <c r="I51" i="7"/>
  <c r="K51" i="7" s="1"/>
  <c r="F51" i="7"/>
  <c r="E51" i="7"/>
  <c r="C51" i="7"/>
  <c r="B51" i="7"/>
  <c r="D51" i="7" s="1"/>
  <c r="D15" i="7" s="1"/>
  <c r="A51" i="7"/>
  <c r="M50" i="7"/>
  <c r="L50" i="7"/>
  <c r="L14" i="7" s="1"/>
  <c r="K50" i="7"/>
  <c r="J50" i="7"/>
  <c r="J14" i="7" s="1"/>
  <c r="I50" i="7"/>
  <c r="F50" i="7"/>
  <c r="E50" i="7"/>
  <c r="E14" i="7" s="1"/>
  <c r="D50" i="7"/>
  <c r="D14" i="7" s="1"/>
  <c r="C50" i="7"/>
  <c r="B50" i="7"/>
  <c r="A50" i="7"/>
  <c r="M49" i="7"/>
  <c r="L49" i="7"/>
  <c r="L13" i="7" s="1"/>
  <c r="J49" i="7"/>
  <c r="I49" i="7"/>
  <c r="F49" i="7"/>
  <c r="E49" i="7"/>
  <c r="E13" i="7" s="1"/>
  <c r="D49" i="7"/>
  <c r="D13" i="7" s="1"/>
  <c r="AB13" i="7" s="1"/>
  <c r="C49" i="7"/>
  <c r="C13" i="7" s="1"/>
  <c r="B49" i="7"/>
  <c r="A49" i="7"/>
  <c r="M48" i="7"/>
  <c r="L48" i="7"/>
  <c r="L12" i="7" s="1"/>
  <c r="J48" i="7"/>
  <c r="I48" i="7"/>
  <c r="I12" i="7" s="1"/>
  <c r="F48" i="7"/>
  <c r="E48" i="7"/>
  <c r="E12" i="7" s="1"/>
  <c r="C48" i="7"/>
  <c r="B48" i="7"/>
  <c r="D48" i="7" s="1"/>
  <c r="D12" i="7" s="1"/>
  <c r="AF12" i="7" s="1"/>
  <c r="A48" i="7"/>
  <c r="M47" i="7"/>
  <c r="L47" i="7"/>
  <c r="L11" i="7" s="1"/>
  <c r="J47" i="7"/>
  <c r="I47" i="7"/>
  <c r="K47" i="7" s="1"/>
  <c r="F47" i="7"/>
  <c r="E47" i="7"/>
  <c r="C47" i="7"/>
  <c r="B47" i="7"/>
  <c r="B11" i="7" s="1"/>
  <c r="A47" i="7"/>
  <c r="M46" i="7"/>
  <c r="L46" i="7"/>
  <c r="J46" i="7"/>
  <c r="J10" i="7" s="1"/>
  <c r="I46" i="7"/>
  <c r="F46" i="7"/>
  <c r="E46" i="7"/>
  <c r="D46" i="7"/>
  <c r="D10" i="7" s="1"/>
  <c r="C46" i="7"/>
  <c r="B46" i="7"/>
  <c r="A46" i="7"/>
  <c r="M45" i="7"/>
  <c r="L45" i="7"/>
  <c r="K45" i="7"/>
  <c r="K9" i="7" s="1"/>
  <c r="J45" i="7"/>
  <c r="I45" i="7"/>
  <c r="F45" i="7"/>
  <c r="E45" i="7"/>
  <c r="C45" i="7"/>
  <c r="C9" i="7" s="1"/>
  <c r="B45" i="7"/>
  <c r="D45" i="7" s="1"/>
  <c r="D9" i="7" s="1"/>
  <c r="AF9" i="7" s="1"/>
  <c r="A45" i="7"/>
  <c r="M44" i="7"/>
  <c r="L44" i="7"/>
  <c r="L8" i="7" s="1"/>
  <c r="K44" i="7"/>
  <c r="J44" i="7"/>
  <c r="I44" i="7"/>
  <c r="I8" i="7" s="1"/>
  <c r="F44" i="7"/>
  <c r="E44" i="7"/>
  <c r="E8" i="7" s="1"/>
  <c r="C44" i="7"/>
  <c r="B44" i="7"/>
  <c r="D44" i="7" s="1"/>
  <c r="D8" i="7" s="1"/>
  <c r="A44" i="7"/>
  <c r="M43" i="7"/>
  <c r="L43" i="7"/>
  <c r="J43" i="7"/>
  <c r="J7" i="7" s="1"/>
  <c r="I43" i="7"/>
  <c r="F43" i="7"/>
  <c r="E43" i="7"/>
  <c r="C43" i="7"/>
  <c r="B43" i="7"/>
  <c r="D43" i="7" s="1"/>
  <c r="D7" i="7" s="1"/>
  <c r="A43" i="7"/>
  <c r="U42" i="7"/>
  <c r="M42" i="7"/>
  <c r="L42" i="7"/>
  <c r="J42" i="7"/>
  <c r="I42" i="7"/>
  <c r="I6" i="7" s="1"/>
  <c r="F42" i="7"/>
  <c r="E42" i="7"/>
  <c r="E6" i="7" s="1"/>
  <c r="D42" i="7"/>
  <c r="D6" i="7" s="1"/>
  <c r="AB6" i="7" s="1"/>
  <c r="C42" i="7"/>
  <c r="B42" i="7"/>
  <c r="A42" i="7"/>
  <c r="AB41" i="7"/>
  <c r="AB112" i="7" s="1"/>
  <c r="F36" i="7"/>
  <c r="AZ35" i="7"/>
  <c r="L35" i="7"/>
  <c r="E35" i="7"/>
  <c r="AZ34" i="7"/>
  <c r="AW34" i="7"/>
  <c r="AX34" i="7" s="1"/>
  <c r="AY34" i="7" s="1"/>
  <c r="AT34" i="7"/>
  <c r="AU34" i="7" s="1"/>
  <c r="AV34" i="7" s="1"/>
  <c r="J34" i="7"/>
  <c r="I34" i="7"/>
  <c r="B34" i="7"/>
  <c r="AZ33" i="7"/>
  <c r="AX33" i="7"/>
  <c r="AY33" i="7" s="1"/>
  <c r="AU33" i="7"/>
  <c r="AV33" i="7" s="1"/>
  <c r="AT33" i="7"/>
  <c r="L33" i="7"/>
  <c r="E33" i="7"/>
  <c r="C33" i="7"/>
  <c r="B33" i="7"/>
  <c r="AW32" i="7"/>
  <c r="AX32" i="7" s="1"/>
  <c r="AY32" i="7" s="1"/>
  <c r="AV32" i="7"/>
  <c r="J32" i="7"/>
  <c r="I32" i="7"/>
  <c r="E32" i="7"/>
  <c r="C32" i="7"/>
  <c r="AT31" i="7"/>
  <c r="AU31" i="7" s="1"/>
  <c r="AV31" i="7" s="1"/>
  <c r="E31" i="7"/>
  <c r="C31" i="7"/>
  <c r="B31" i="7"/>
  <c r="L30" i="7"/>
  <c r="J30" i="7"/>
  <c r="AW31" i="7" s="1"/>
  <c r="AX31" i="7" s="1"/>
  <c r="AY31" i="7" s="1"/>
  <c r="I30" i="7"/>
  <c r="E30" i="7"/>
  <c r="B30" i="7"/>
  <c r="AZ29" i="7"/>
  <c r="L29" i="7"/>
  <c r="J29" i="7"/>
  <c r="I29" i="7"/>
  <c r="L28" i="7"/>
  <c r="J28" i="7"/>
  <c r="C28" i="7"/>
  <c r="B28" i="7"/>
  <c r="AW27" i="7"/>
  <c r="AX27" i="7" s="1"/>
  <c r="AY27" i="7" s="1"/>
  <c r="L27" i="7"/>
  <c r="I27" i="7"/>
  <c r="B27" i="7"/>
  <c r="AT26" i="7"/>
  <c r="AU26" i="7" s="1"/>
  <c r="AV26" i="7" s="1"/>
  <c r="L26" i="7"/>
  <c r="C26" i="7"/>
  <c r="B26" i="7"/>
  <c r="AZ25" i="7"/>
  <c r="AT25" i="7"/>
  <c r="AU25" i="7" s="1"/>
  <c r="AV25" i="7" s="1"/>
  <c r="L25" i="7"/>
  <c r="J25" i="7"/>
  <c r="I25" i="7"/>
  <c r="B25" i="7"/>
  <c r="AZ24" i="7"/>
  <c r="AX24" i="7"/>
  <c r="AY24" i="7" s="1"/>
  <c r="J24" i="7"/>
  <c r="I24" i="7"/>
  <c r="E24" i="7"/>
  <c r="C24" i="7"/>
  <c r="B24" i="7"/>
  <c r="AT23" i="7"/>
  <c r="AU23" i="7" s="1"/>
  <c r="AV23" i="7" s="1"/>
  <c r="L23" i="7"/>
  <c r="AW24" i="7" s="1"/>
  <c r="J23" i="7"/>
  <c r="I23" i="7"/>
  <c r="AT22" i="7"/>
  <c r="AU22" i="7" s="1"/>
  <c r="AV22" i="7" s="1"/>
  <c r="L22" i="7"/>
  <c r="I22" i="7"/>
  <c r="E22" i="7"/>
  <c r="C22" i="7"/>
  <c r="AZ21" i="7"/>
  <c r="AW21" i="7"/>
  <c r="AX21" i="7" s="1"/>
  <c r="AY21" i="7" s="1"/>
  <c r="AT21" i="7"/>
  <c r="AU21" i="7" s="1"/>
  <c r="AV21" i="7" s="1"/>
  <c r="C21" i="7"/>
  <c r="B21" i="7"/>
  <c r="AZ20" i="7"/>
  <c r="AW20" i="7"/>
  <c r="AX20" i="7" s="1"/>
  <c r="AY20" i="7" s="1"/>
  <c r="AT20" i="7"/>
  <c r="AU20" i="7" s="1"/>
  <c r="AV20" i="7" s="1"/>
  <c r="W20" i="7"/>
  <c r="L20" i="7"/>
  <c r="J20" i="7"/>
  <c r="C20" i="7"/>
  <c r="B20" i="7"/>
  <c r="W19" i="7"/>
  <c r="J19" i="7"/>
  <c r="I19" i="7"/>
  <c r="C19" i="7"/>
  <c r="B19" i="7"/>
  <c r="AT18" i="7"/>
  <c r="AU18" i="7" s="1"/>
  <c r="AV18" i="7" s="1"/>
  <c r="W18" i="7"/>
  <c r="L18" i="7"/>
  <c r="J18" i="7"/>
  <c r="I18" i="7"/>
  <c r="C18" i="7"/>
  <c r="B18" i="7"/>
  <c r="AW17" i="7"/>
  <c r="AX17" i="7" s="1"/>
  <c r="AY17" i="7" s="1"/>
  <c r="W17" i="7"/>
  <c r="L17" i="7"/>
  <c r="AZ18" i="7" s="1"/>
  <c r="J17" i="7"/>
  <c r="AW18" i="7" s="1"/>
  <c r="AX18" i="7" s="1"/>
  <c r="AY18" i="7" s="1"/>
  <c r="I17" i="7"/>
  <c r="C17" i="7"/>
  <c r="B17" i="7"/>
  <c r="L16" i="7"/>
  <c r="J16" i="7"/>
  <c r="I16" i="7"/>
  <c r="C16" i="7"/>
  <c r="B16" i="7"/>
  <c r="W15" i="7"/>
  <c r="L15" i="7"/>
  <c r="J15" i="7"/>
  <c r="I15" i="7"/>
  <c r="E15" i="7"/>
  <c r="C15" i="7"/>
  <c r="B15" i="7"/>
  <c r="AT14" i="7"/>
  <c r="AU14" i="7" s="1"/>
  <c r="AV14" i="7" s="1"/>
  <c r="I14" i="7"/>
  <c r="C14" i="7"/>
  <c r="B14" i="7"/>
  <c r="AZ13" i="7"/>
  <c r="J13" i="7"/>
  <c r="B13" i="7"/>
  <c r="AT12" i="7"/>
  <c r="AU12" i="7" s="1"/>
  <c r="AV12" i="7" s="1"/>
  <c r="J12" i="7"/>
  <c r="C12" i="7"/>
  <c r="B12" i="7"/>
  <c r="J11" i="7"/>
  <c r="AZ12" i="7" s="1"/>
  <c r="I11" i="7"/>
  <c r="E11" i="7"/>
  <c r="C11" i="7"/>
  <c r="AT10" i="7"/>
  <c r="AU10" i="7" s="1"/>
  <c r="AV10" i="7" s="1"/>
  <c r="L10" i="7"/>
  <c r="E10" i="7"/>
  <c r="C10" i="7"/>
  <c r="B10" i="7"/>
  <c r="L9" i="7"/>
  <c r="J9" i="7"/>
  <c r="I9" i="7"/>
  <c r="E9" i="7"/>
  <c r="AZ8" i="7"/>
  <c r="J8" i="7"/>
  <c r="C8" i="7"/>
  <c r="B8" i="7"/>
  <c r="AV7" i="7"/>
  <c r="W7" i="7"/>
  <c r="AC5" i="7" s="1"/>
  <c r="AC41" i="7" s="1"/>
  <c r="L7" i="7"/>
  <c r="E7" i="7"/>
  <c r="C7" i="7"/>
  <c r="L6" i="7"/>
  <c r="AT7" i="7" s="1"/>
  <c r="AU7" i="7" s="1"/>
  <c r="J6" i="7"/>
  <c r="C6" i="7"/>
  <c r="B6" i="7"/>
  <c r="AN5" i="7"/>
  <c r="AH5" i="7"/>
  <c r="AF5" i="7"/>
  <c r="AE5" i="7"/>
  <c r="AD5" i="7"/>
  <c r="AB5" i="7"/>
  <c r="K5" i="7"/>
  <c r="I5" i="7"/>
  <c r="AD120" i="39"/>
  <c r="J35" i="39"/>
  <c r="D35" i="39"/>
  <c r="L34" i="39"/>
  <c r="AT35" i="39" s="1"/>
  <c r="AU35" i="39" s="1"/>
  <c r="AV35" i="39" s="1"/>
  <c r="K34" i="39"/>
  <c r="AJ34" i="39" s="1"/>
  <c r="E34" i="39"/>
  <c r="D34" i="39"/>
  <c r="C34" i="39"/>
  <c r="L33" i="39"/>
  <c r="AT34" i="39" s="1"/>
  <c r="AU34" i="39" s="1"/>
  <c r="AV34" i="39" s="1"/>
  <c r="J33" i="39"/>
  <c r="D33" i="39"/>
  <c r="C33" i="39"/>
  <c r="L32" i="39"/>
  <c r="L31" i="39"/>
  <c r="J31" i="39"/>
  <c r="I31" i="39"/>
  <c r="E31" i="39"/>
  <c r="D31" i="39"/>
  <c r="J30" i="39"/>
  <c r="E30" i="39"/>
  <c r="B30" i="39"/>
  <c r="L29" i="39"/>
  <c r="K29" i="39"/>
  <c r="J29" i="39"/>
  <c r="E29" i="39"/>
  <c r="C29" i="39"/>
  <c r="B29" i="39"/>
  <c r="L28" i="39"/>
  <c r="AT29" i="39" s="1"/>
  <c r="K28" i="39"/>
  <c r="AJ28" i="39" s="1"/>
  <c r="E28" i="39"/>
  <c r="D28" i="39"/>
  <c r="L27" i="39"/>
  <c r="AT28" i="39" s="1"/>
  <c r="AU28" i="39" s="1"/>
  <c r="AV28" i="39" s="1"/>
  <c r="J27" i="39"/>
  <c r="K27" i="39"/>
  <c r="D27" i="39"/>
  <c r="AD27" i="39" s="1"/>
  <c r="C27" i="39"/>
  <c r="E26" i="39"/>
  <c r="C26" i="39"/>
  <c r="B26" i="39"/>
  <c r="L25" i="39"/>
  <c r="E25" i="39"/>
  <c r="C25" i="39"/>
  <c r="K24" i="39"/>
  <c r="D24" i="39"/>
  <c r="L23" i="39"/>
  <c r="K23" i="39"/>
  <c r="D23" i="39"/>
  <c r="L22" i="39"/>
  <c r="K22" i="39"/>
  <c r="D22" i="39"/>
  <c r="C22" i="39"/>
  <c r="J21" i="39"/>
  <c r="I21" i="39"/>
  <c r="E21" i="39"/>
  <c r="D21" i="39"/>
  <c r="AF21" i="39" s="1"/>
  <c r="K20" i="39"/>
  <c r="J20" i="39"/>
  <c r="E20" i="39"/>
  <c r="C20" i="39"/>
  <c r="D20" i="39"/>
  <c r="E19" i="39"/>
  <c r="D19" i="39"/>
  <c r="L18" i="39"/>
  <c r="AT19" i="39" s="1"/>
  <c r="K18" i="39"/>
  <c r="E18" i="39"/>
  <c r="D18" i="39"/>
  <c r="AF18" i="39" s="1"/>
  <c r="B18" i="39"/>
  <c r="J17" i="39"/>
  <c r="E17" i="39"/>
  <c r="D17" i="39"/>
  <c r="B17" i="39"/>
  <c r="E16" i="39"/>
  <c r="C16" i="39"/>
  <c r="L15" i="39"/>
  <c r="AT16" i="39" s="1"/>
  <c r="AU16" i="39" s="1"/>
  <c r="AV16" i="39" s="1"/>
  <c r="C15" i="39"/>
  <c r="K14" i="39"/>
  <c r="E14" i="39"/>
  <c r="D14" i="39"/>
  <c r="AE14" i="39" s="1"/>
  <c r="C14" i="39"/>
  <c r="J13" i="39"/>
  <c r="I13" i="39"/>
  <c r="E13" i="39"/>
  <c r="D13" i="39"/>
  <c r="L12" i="39"/>
  <c r="J12" i="39"/>
  <c r="I12" i="39"/>
  <c r="D12" i="39"/>
  <c r="C12" i="39"/>
  <c r="L11" i="39"/>
  <c r="K11" i="39"/>
  <c r="I11" i="39"/>
  <c r="E11" i="39"/>
  <c r="B11" i="39"/>
  <c r="J10" i="39"/>
  <c r="AZ11" i="39" s="1"/>
  <c r="E10" i="39"/>
  <c r="D10" i="39"/>
  <c r="K9" i="39"/>
  <c r="J9" i="39"/>
  <c r="AW10" i="39" s="1"/>
  <c r="AX10" i="39" s="1"/>
  <c r="AY10" i="39" s="1"/>
  <c r="C9" i="39"/>
  <c r="D9" i="39"/>
  <c r="AE9" i="39" s="1"/>
  <c r="J8" i="39"/>
  <c r="E8" i="39"/>
  <c r="D8" i="39"/>
  <c r="L7" i="39"/>
  <c r="I7" i="39"/>
  <c r="E7" i="39"/>
  <c r="D7" i="39"/>
  <c r="E6" i="39"/>
  <c r="D6" i="39"/>
  <c r="F36" i="39"/>
  <c r="L35" i="39"/>
  <c r="I35" i="39"/>
  <c r="E35" i="39"/>
  <c r="C35" i="39"/>
  <c r="B35" i="39"/>
  <c r="J34" i="39"/>
  <c r="I34" i="39"/>
  <c r="B34" i="39"/>
  <c r="E33" i="39"/>
  <c r="B33" i="39"/>
  <c r="AV32" i="39"/>
  <c r="J32" i="39"/>
  <c r="I32" i="39"/>
  <c r="E32" i="39"/>
  <c r="C32" i="39"/>
  <c r="C31" i="39"/>
  <c r="B31" i="39"/>
  <c r="AT30" i="39"/>
  <c r="AU30" i="39" s="1"/>
  <c r="AV30" i="39" s="1"/>
  <c r="L30" i="39"/>
  <c r="C30" i="39"/>
  <c r="AU29" i="39"/>
  <c r="AV29" i="39" s="1"/>
  <c r="I29" i="39"/>
  <c r="J28" i="39"/>
  <c r="AZ29" i="39" s="1"/>
  <c r="I28" i="39"/>
  <c r="C28" i="39"/>
  <c r="E27" i="39"/>
  <c r="B27" i="39"/>
  <c r="AT26" i="39"/>
  <c r="AU26" i="39" s="1"/>
  <c r="AV26" i="39" s="1"/>
  <c r="L26" i="39"/>
  <c r="J26" i="39"/>
  <c r="J25" i="39"/>
  <c r="L24" i="39"/>
  <c r="J24" i="39"/>
  <c r="I24" i="39"/>
  <c r="E24" i="39"/>
  <c r="C24" i="39"/>
  <c r="B24" i="39"/>
  <c r="J23" i="39"/>
  <c r="I23" i="39"/>
  <c r="E23" i="39"/>
  <c r="C23" i="39"/>
  <c r="B23" i="39"/>
  <c r="J22" i="39"/>
  <c r="AZ23" i="39" s="1"/>
  <c r="I22" i="39"/>
  <c r="E22" i="39"/>
  <c r="B22" i="39"/>
  <c r="AT21" i="39"/>
  <c r="AU21" i="39" s="1"/>
  <c r="AV21" i="39" s="1"/>
  <c r="L21" i="39"/>
  <c r="C21" i="39"/>
  <c r="B21" i="39"/>
  <c r="W20" i="39"/>
  <c r="L20" i="39"/>
  <c r="I20" i="39"/>
  <c r="AU19" i="39"/>
  <c r="AV19" i="39" s="1"/>
  <c r="W19" i="39"/>
  <c r="L19" i="39"/>
  <c r="J19" i="39"/>
  <c r="I19" i="39"/>
  <c r="C19" i="39"/>
  <c r="B19" i="39"/>
  <c r="AT18" i="39"/>
  <c r="AU18" i="39" s="1"/>
  <c r="AV18" i="39" s="1"/>
  <c r="W18" i="39"/>
  <c r="J18" i="39"/>
  <c r="I18" i="39"/>
  <c r="C18" i="39"/>
  <c r="W17" i="39"/>
  <c r="L17" i="39"/>
  <c r="I17" i="39"/>
  <c r="C17" i="39"/>
  <c r="L16" i="39"/>
  <c r="J16" i="39"/>
  <c r="I16" i="39"/>
  <c r="W15" i="39"/>
  <c r="J15" i="39"/>
  <c r="AZ16" i="39" s="1"/>
  <c r="I15" i="39"/>
  <c r="E15" i="39"/>
  <c r="L14" i="39"/>
  <c r="J14" i="39"/>
  <c r="I14" i="39"/>
  <c r="B14" i="39"/>
  <c r="AT13" i="39"/>
  <c r="AU13" i="39" s="1"/>
  <c r="AV13" i="39" s="1"/>
  <c r="L13" i="39"/>
  <c r="C13" i="39"/>
  <c r="B13" i="39"/>
  <c r="E12" i="39"/>
  <c r="B12" i="39"/>
  <c r="J11" i="39"/>
  <c r="AZ12" i="39" s="1"/>
  <c r="C11" i="39"/>
  <c r="L10" i="39"/>
  <c r="C10" i="39"/>
  <c r="B10" i="39"/>
  <c r="L9" i="39"/>
  <c r="AT10" i="39" s="1"/>
  <c r="AU10" i="39" s="1"/>
  <c r="AV10" i="39" s="1"/>
  <c r="I9" i="39"/>
  <c r="E9" i="39"/>
  <c r="B9" i="39"/>
  <c r="AT8" i="39"/>
  <c r="AU8" i="39" s="1"/>
  <c r="AV8" i="39" s="1"/>
  <c r="L8" i="39"/>
  <c r="AT9" i="39" s="1"/>
  <c r="AU9" i="39" s="1"/>
  <c r="AV9" i="39" s="1"/>
  <c r="C8" i="39"/>
  <c r="W7" i="39"/>
  <c r="AC5" i="39" s="1"/>
  <c r="AC41" i="39" s="1"/>
  <c r="J7" i="39"/>
  <c r="C7" i="39"/>
  <c r="B7" i="39"/>
  <c r="L6" i="39"/>
  <c r="AT7" i="39" s="1"/>
  <c r="J6" i="39"/>
  <c r="C6" i="39"/>
  <c r="AP5" i="39"/>
  <c r="AL5" i="39"/>
  <c r="AJ5" i="39"/>
  <c r="AF5" i="39"/>
  <c r="AE5" i="39"/>
  <c r="AD5" i="39"/>
  <c r="AB5" i="39"/>
  <c r="K5" i="39"/>
  <c r="I5" i="39"/>
  <c r="L35" i="36"/>
  <c r="AT36" i="36" s="1"/>
  <c r="AU36" i="36" s="1"/>
  <c r="AV36" i="36" s="1"/>
  <c r="I35" i="36"/>
  <c r="L34" i="36"/>
  <c r="AT35" i="36" s="1"/>
  <c r="AU35" i="36" s="1"/>
  <c r="AV35" i="36" s="1"/>
  <c r="J34" i="36"/>
  <c r="AW35" i="36" s="1"/>
  <c r="AX35" i="36" s="1"/>
  <c r="AY35" i="36" s="1"/>
  <c r="I34" i="36"/>
  <c r="E34" i="36"/>
  <c r="D34" i="36"/>
  <c r="E33" i="36"/>
  <c r="C33" i="36"/>
  <c r="B33" i="36"/>
  <c r="L32" i="36"/>
  <c r="J32" i="36"/>
  <c r="C32" i="36"/>
  <c r="L31" i="36"/>
  <c r="C31" i="36"/>
  <c r="B31" i="36"/>
  <c r="J30" i="36"/>
  <c r="K30" i="36"/>
  <c r="L29" i="36"/>
  <c r="E29" i="36"/>
  <c r="C29" i="36"/>
  <c r="L28" i="36"/>
  <c r="E28" i="36"/>
  <c r="J27" i="36"/>
  <c r="AW28" i="36" s="1"/>
  <c r="AX28" i="36" s="1"/>
  <c r="AY28" i="36" s="1"/>
  <c r="C27" i="36"/>
  <c r="J26" i="36"/>
  <c r="I25" i="36"/>
  <c r="E25" i="36"/>
  <c r="J24" i="36"/>
  <c r="C24" i="36"/>
  <c r="L22" i="36"/>
  <c r="J22" i="36"/>
  <c r="I22" i="36"/>
  <c r="C22" i="36"/>
  <c r="L20" i="36"/>
  <c r="AT21" i="36" s="1"/>
  <c r="AU21" i="36" s="1"/>
  <c r="AV21" i="36" s="1"/>
  <c r="E20" i="36"/>
  <c r="C20" i="36"/>
  <c r="J19" i="36"/>
  <c r="E19" i="36"/>
  <c r="E18" i="36"/>
  <c r="C18" i="36"/>
  <c r="E17" i="36"/>
  <c r="D17" i="36"/>
  <c r="AE17" i="36" s="1"/>
  <c r="C17" i="36"/>
  <c r="E16" i="36"/>
  <c r="D16" i="36"/>
  <c r="L15" i="36"/>
  <c r="AT16" i="36" s="1"/>
  <c r="C15" i="36"/>
  <c r="L14" i="36"/>
  <c r="J14" i="36"/>
  <c r="E14" i="36"/>
  <c r="C14" i="36"/>
  <c r="L13" i="36"/>
  <c r="AT14" i="36" s="1"/>
  <c r="C13" i="36"/>
  <c r="L12" i="36"/>
  <c r="L11" i="36"/>
  <c r="AT12" i="36" s="1"/>
  <c r="AU12" i="36" s="1"/>
  <c r="AV12" i="36" s="1"/>
  <c r="J11" i="36"/>
  <c r="AZ12" i="36" s="1"/>
  <c r="K11" i="36"/>
  <c r="J10" i="36"/>
  <c r="D10" i="36"/>
  <c r="C10" i="36"/>
  <c r="C9" i="36"/>
  <c r="B9" i="36"/>
  <c r="L7" i="36"/>
  <c r="J7" i="36"/>
  <c r="E7" i="36"/>
  <c r="B7" i="36"/>
  <c r="L6" i="36"/>
  <c r="I6" i="36"/>
  <c r="E6" i="36"/>
  <c r="C6" i="36"/>
  <c r="B6" i="36"/>
  <c r="F36" i="36"/>
  <c r="J35" i="36"/>
  <c r="E35" i="36"/>
  <c r="C35" i="36"/>
  <c r="C34" i="36"/>
  <c r="B34" i="36"/>
  <c r="L33" i="36"/>
  <c r="J33" i="36"/>
  <c r="AV32" i="36"/>
  <c r="I32" i="36"/>
  <c r="E32" i="36"/>
  <c r="B32" i="36"/>
  <c r="J31" i="36"/>
  <c r="I31" i="36"/>
  <c r="E31" i="36"/>
  <c r="L30" i="36"/>
  <c r="I30" i="36"/>
  <c r="E30" i="36"/>
  <c r="C30" i="36"/>
  <c r="B30" i="36"/>
  <c r="J29" i="36"/>
  <c r="I29" i="36"/>
  <c r="J28" i="36"/>
  <c r="I28" i="36"/>
  <c r="C28" i="36"/>
  <c r="B28" i="36"/>
  <c r="L27" i="36"/>
  <c r="AT28" i="36" s="1"/>
  <c r="AU28" i="36" s="1"/>
  <c r="AV28" i="36" s="1"/>
  <c r="I27" i="36"/>
  <c r="E27" i="36"/>
  <c r="L26" i="36"/>
  <c r="I26" i="36"/>
  <c r="E26" i="36"/>
  <c r="C26" i="36"/>
  <c r="B26" i="36"/>
  <c r="L25" i="36"/>
  <c r="J25" i="36"/>
  <c r="C25" i="36"/>
  <c r="B25" i="36"/>
  <c r="L24" i="36"/>
  <c r="I24" i="36"/>
  <c r="E24" i="36"/>
  <c r="B24" i="36"/>
  <c r="L23" i="36"/>
  <c r="J23" i="36"/>
  <c r="I23" i="36"/>
  <c r="E23" i="36"/>
  <c r="C23" i="36"/>
  <c r="E22" i="36"/>
  <c r="B22" i="36"/>
  <c r="L21" i="36"/>
  <c r="J21" i="36"/>
  <c r="I21" i="36"/>
  <c r="E21" i="36"/>
  <c r="C21" i="36"/>
  <c r="B21" i="36"/>
  <c r="W20" i="36"/>
  <c r="J20" i="36"/>
  <c r="I20" i="36"/>
  <c r="B20" i="36"/>
  <c r="W19" i="36"/>
  <c r="L19" i="36"/>
  <c r="AT20" i="36" s="1"/>
  <c r="AU20" i="36" s="1"/>
  <c r="AV20" i="36" s="1"/>
  <c r="I19" i="36"/>
  <c r="C19" i="36"/>
  <c r="B19" i="36"/>
  <c r="W18" i="36"/>
  <c r="L18" i="36"/>
  <c r="AT19" i="36" s="1"/>
  <c r="AU19" i="36" s="1"/>
  <c r="AV19" i="36" s="1"/>
  <c r="J18" i="36"/>
  <c r="W17" i="36"/>
  <c r="L17" i="36"/>
  <c r="AT18" i="36" s="1"/>
  <c r="AU18" i="36" s="1"/>
  <c r="AV18" i="36" s="1"/>
  <c r="J17" i="36"/>
  <c r="B17" i="36"/>
  <c r="L16" i="36"/>
  <c r="J16" i="36"/>
  <c r="I16" i="36"/>
  <c r="C16" i="36"/>
  <c r="B16" i="36"/>
  <c r="W15" i="36"/>
  <c r="J15" i="36"/>
  <c r="E15" i="36"/>
  <c r="B14" i="36"/>
  <c r="J13" i="36"/>
  <c r="I13" i="36"/>
  <c r="E13" i="36"/>
  <c r="B13" i="36"/>
  <c r="J12" i="36"/>
  <c r="I12" i="36"/>
  <c r="E12" i="36"/>
  <c r="C12" i="36"/>
  <c r="I11" i="36"/>
  <c r="E11" i="36"/>
  <c r="C11" i="36"/>
  <c r="L10" i="36"/>
  <c r="AT11" i="36" s="1"/>
  <c r="AU11" i="36" s="1"/>
  <c r="AV11" i="36" s="1"/>
  <c r="E10" i="36"/>
  <c r="B10" i="36"/>
  <c r="L9" i="36"/>
  <c r="AT10" i="36" s="1"/>
  <c r="AU10" i="36" s="1"/>
  <c r="AV10" i="36" s="1"/>
  <c r="J9" i="36"/>
  <c r="I9" i="36"/>
  <c r="E9" i="36"/>
  <c r="L8" i="36"/>
  <c r="J8" i="36"/>
  <c r="I8" i="36"/>
  <c r="E8" i="36"/>
  <c r="C8" i="36"/>
  <c r="B8" i="36"/>
  <c r="W7" i="36"/>
  <c r="AC5" i="36" s="1"/>
  <c r="AC41" i="36" s="1"/>
  <c r="C7" i="36"/>
  <c r="J6" i="36"/>
  <c r="AF5" i="36"/>
  <c r="AE5" i="36"/>
  <c r="AD5" i="36"/>
  <c r="AB5" i="36"/>
  <c r="K5" i="36"/>
  <c r="I5" i="36"/>
  <c r="AB120" i="25"/>
  <c r="L35" i="25"/>
  <c r="J35" i="25"/>
  <c r="I35" i="25"/>
  <c r="L34" i="25"/>
  <c r="J34" i="25"/>
  <c r="I34" i="25"/>
  <c r="E34" i="25"/>
  <c r="L33" i="25"/>
  <c r="D33" i="25"/>
  <c r="C33" i="25"/>
  <c r="B33" i="25"/>
  <c r="L32" i="25"/>
  <c r="AT33" i="25" s="1"/>
  <c r="AU33" i="25" s="1"/>
  <c r="AV33" i="25" s="1"/>
  <c r="J32" i="25"/>
  <c r="I32" i="25"/>
  <c r="C32" i="25"/>
  <c r="L31" i="25"/>
  <c r="C31" i="25"/>
  <c r="J30" i="25"/>
  <c r="L29" i="25"/>
  <c r="E29" i="25"/>
  <c r="D29" i="25"/>
  <c r="AF29" i="25" s="1"/>
  <c r="C29" i="25"/>
  <c r="B29" i="25"/>
  <c r="D28" i="25"/>
  <c r="L27" i="25"/>
  <c r="J27" i="25"/>
  <c r="C27" i="25"/>
  <c r="B27" i="25"/>
  <c r="E26" i="25"/>
  <c r="L25" i="25"/>
  <c r="I25" i="25"/>
  <c r="E25" i="25"/>
  <c r="C25" i="25"/>
  <c r="D25" i="25"/>
  <c r="L24" i="25"/>
  <c r="J24" i="25"/>
  <c r="I24" i="25"/>
  <c r="E24" i="25"/>
  <c r="D24" i="25"/>
  <c r="L23" i="25"/>
  <c r="C23" i="25"/>
  <c r="C22" i="25"/>
  <c r="B22" i="25"/>
  <c r="L20" i="25"/>
  <c r="AT21" i="25" s="1"/>
  <c r="AU21" i="25" s="1"/>
  <c r="AV21" i="25" s="1"/>
  <c r="K20" i="25"/>
  <c r="J20" i="25"/>
  <c r="J19" i="25"/>
  <c r="I19" i="25"/>
  <c r="E19" i="25"/>
  <c r="D19" i="25"/>
  <c r="AB19" i="25" s="1"/>
  <c r="J18" i="25"/>
  <c r="E18" i="25"/>
  <c r="B18" i="25"/>
  <c r="J17" i="25"/>
  <c r="E17" i="25"/>
  <c r="E16" i="25"/>
  <c r="C15" i="25"/>
  <c r="J14" i="25"/>
  <c r="I14" i="25"/>
  <c r="E14" i="25"/>
  <c r="L13" i="25"/>
  <c r="E13" i="25"/>
  <c r="C13" i="25"/>
  <c r="E12" i="25"/>
  <c r="L11" i="25"/>
  <c r="AT12" i="25" s="1"/>
  <c r="J11" i="25"/>
  <c r="C10" i="25"/>
  <c r="B10" i="25"/>
  <c r="E9" i="25"/>
  <c r="C9" i="25"/>
  <c r="L8" i="25"/>
  <c r="J8" i="25"/>
  <c r="I8" i="25"/>
  <c r="E8" i="25"/>
  <c r="L7" i="25"/>
  <c r="AT8" i="25" s="1"/>
  <c r="J6" i="25"/>
  <c r="E6" i="25"/>
  <c r="B6" i="25"/>
  <c r="F36" i="25"/>
  <c r="E35" i="25"/>
  <c r="C35" i="25"/>
  <c r="B35" i="25"/>
  <c r="C34" i="25"/>
  <c r="B34" i="25"/>
  <c r="J33" i="25"/>
  <c r="I33" i="25"/>
  <c r="E33" i="25"/>
  <c r="AV32" i="25"/>
  <c r="E32" i="25"/>
  <c r="J31" i="25"/>
  <c r="I31" i="25"/>
  <c r="E31" i="25"/>
  <c r="L30" i="25"/>
  <c r="E30" i="25"/>
  <c r="C30" i="25"/>
  <c r="B30" i="25"/>
  <c r="J29" i="25"/>
  <c r="I29" i="25"/>
  <c r="L28" i="25"/>
  <c r="J28" i="25"/>
  <c r="I28" i="25"/>
  <c r="E28" i="25"/>
  <c r="C28" i="25"/>
  <c r="I27" i="25"/>
  <c r="E27" i="25"/>
  <c r="L26" i="25"/>
  <c r="J26" i="25"/>
  <c r="I26" i="25"/>
  <c r="C26" i="25"/>
  <c r="B26" i="25"/>
  <c r="J25" i="25"/>
  <c r="C24" i="25"/>
  <c r="B24" i="25"/>
  <c r="J23" i="25"/>
  <c r="E23" i="25"/>
  <c r="L22" i="25"/>
  <c r="AT23" i="25" s="1"/>
  <c r="AU23" i="25" s="1"/>
  <c r="AV23" i="25" s="1"/>
  <c r="J22" i="25"/>
  <c r="I22" i="25"/>
  <c r="E22" i="25"/>
  <c r="L21" i="25"/>
  <c r="AT22" i="25" s="1"/>
  <c r="AU22" i="25" s="1"/>
  <c r="AV22" i="25" s="1"/>
  <c r="J21" i="25"/>
  <c r="E21" i="25"/>
  <c r="C21" i="25"/>
  <c r="B21" i="25"/>
  <c r="W20" i="25"/>
  <c r="I20" i="25"/>
  <c r="E20" i="25"/>
  <c r="C20" i="25"/>
  <c r="B20" i="25"/>
  <c r="W19" i="25"/>
  <c r="L19" i="25"/>
  <c r="C19" i="25"/>
  <c r="B19" i="25"/>
  <c r="W18" i="25"/>
  <c r="L18" i="25"/>
  <c r="C18" i="25"/>
  <c r="W17" i="25"/>
  <c r="L17" i="25"/>
  <c r="AT18" i="25" s="1"/>
  <c r="AU18" i="25" s="1"/>
  <c r="AV18" i="25" s="1"/>
  <c r="C17" i="25"/>
  <c r="L16" i="25"/>
  <c r="AT17" i="25" s="1"/>
  <c r="AU17" i="25" s="1"/>
  <c r="AV17" i="25" s="1"/>
  <c r="J16" i="25"/>
  <c r="I16" i="25"/>
  <c r="C16" i="25"/>
  <c r="B16" i="25"/>
  <c r="W15" i="25"/>
  <c r="L15" i="25"/>
  <c r="J15" i="25"/>
  <c r="I15" i="25"/>
  <c r="E15" i="25"/>
  <c r="B15" i="25"/>
  <c r="L14" i="25"/>
  <c r="AT15" i="25" s="1"/>
  <c r="C14" i="25"/>
  <c r="B14" i="25"/>
  <c r="J13" i="25"/>
  <c r="B13" i="25"/>
  <c r="L12" i="25"/>
  <c r="J12" i="25"/>
  <c r="I12" i="25"/>
  <c r="C12" i="25"/>
  <c r="B12" i="25"/>
  <c r="E11" i="25"/>
  <c r="C11" i="25"/>
  <c r="B11" i="25"/>
  <c r="L10" i="25"/>
  <c r="AT11" i="25" s="1"/>
  <c r="J10" i="25"/>
  <c r="AW11" i="25" s="1"/>
  <c r="AX11" i="25" s="1"/>
  <c r="AY11" i="25" s="1"/>
  <c r="E10" i="25"/>
  <c r="L9" i="25"/>
  <c r="AT10" i="25" s="1"/>
  <c r="AU10" i="25" s="1"/>
  <c r="AV10" i="25" s="1"/>
  <c r="J9" i="25"/>
  <c r="I9" i="25"/>
  <c r="B9" i="25"/>
  <c r="C8" i="25"/>
  <c r="B8" i="25"/>
  <c r="W7" i="25"/>
  <c r="W16" i="25" s="1"/>
  <c r="J7" i="25"/>
  <c r="I7" i="25"/>
  <c r="E7" i="25"/>
  <c r="C7" i="25"/>
  <c r="L6" i="25"/>
  <c r="AT7" i="25" s="1"/>
  <c r="AU7" i="25" s="1"/>
  <c r="C6" i="25"/>
  <c r="AN5" i="25"/>
  <c r="AL5" i="25"/>
  <c r="AH5" i="25"/>
  <c r="AF5" i="25"/>
  <c r="AE5" i="25"/>
  <c r="AD5" i="25"/>
  <c r="AB5" i="25"/>
  <c r="K5" i="25"/>
  <c r="I5" i="25"/>
  <c r="I11" i="20"/>
  <c r="K11" i="20"/>
  <c r="L11" i="20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W7" i="5"/>
  <c r="J169" i="19" l="1"/>
  <c r="J87" i="19"/>
  <c r="J136" i="19"/>
  <c r="J146" i="19"/>
  <c r="AW18" i="36"/>
  <c r="AX18" i="36" s="1"/>
  <c r="AY18" i="36" s="1"/>
  <c r="AB33" i="37"/>
  <c r="AZ18" i="36"/>
  <c r="AZ7" i="36"/>
  <c r="AZ15" i="36"/>
  <c r="AZ8" i="36"/>
  <c r="AW36" i="36"/>
  <c r="AX36" i="36" s="1"/>
  <c r="AY36" i="36" s="1"/>
  <c r="AZ36" i="36"/>
  <c r="AW11" i="36"/>
  <c r="AX11" i="36" s="1"/>
  <c r="AY11" i="36" s="1"/>
  <c r="AZ11" i="36"/>
  <c r="AW8" i="36"/>
  <c r="AW14" i="36"/>
  <c r="AX14" i="36" s="1"/>
  <c r="AY14" i="36" s="1"/>
  <c r="AW32" i="25"/>
  <c r="AX32" i="25" s="1"/>
  <c r="AY32" i="25" s="1"/>
  <c r="AW26" i="25"/>
  <c r="AX26" i="25" s="1"/>
  <c r="AY26" i="25" s="1"/>
  <c r="AW35" i="25"/>
  <c r="AX35" i="25" s="1"/>
  <c r="AY35" i="25" s="1"/>
  <c r="AT26" i="25"/>
  <c r="AU26" i="25" s="1"/>
  <c r="AV26" i="25" s="1"/>
  <c r="AW22" i="25"/>
  <c r="AX22" i="25" s="1"/>
  <c r="AY22" i="25" s="1"/>
  <c r="AW21" i="25"/>
  <c r="AX21" i="25" s="1"/>
  <c r="AY21" i="25" s="1"/>
  <c r="AW34" i="25"/>
  <c r="AX34" i="25" s="1"/>
  <c r="AY34" i="25" s="1"/>
  <c r="AZ33" i="25"/>
  <c r="AW33" i="25"/>
  <c r="AX33" i="25" s="1"/>
  <c r="AY33" i="25" s="1"/>
  <c r="AV7" i="25"/>
  <c r="AB30" i="37"/>
  <c r="AD30" i="37"/>
  <c r="AC102" i="23"/>
  <c r="AX30" i="37"/>
  <c r="AY30" i="37" s="1"/>
  <c r="AD33" i="37"/>
  <c r="AC30" i="37"/>
  <c r="AC33" i="37"/>
  <c r="AB70" i="37"/>
  <c r="AE70" i="37"/>
  <c r="AC70" i="37"/>
  <c r="AF70" i="37"/>
  <c r="AD70" i="37"/>
  <c r="K34" i="37"/>
  <c r="AF30" i="37"/>
  <c r="AC103" i="23"/>
  <c r="AB43" i="25"/>
  <c r="AF43" i="25"/>
  <c r="AE43" i="25"/>
  <c r="AD43" i="25"/>
  <c r="AB78" i="23"/>
  <c r="AB69" i="37"/>
  <c r="AC69" i="37"/>
  <c r="AF69" i="37"/>
  <c r="AE69" i="37"/>
  <c r="AD69" i="37"/>
  <c r="K33" i="37"/>
  <c r="AL33" i="37" s="1"/>
  <c r="AC115" i="36"/>
  <c r="AG115" i="36" s="1"/>
  <c r="AC87" i="36"/>
  <c r="AG87" i="36" s="1"/>
  <c r="AC112" i="36"/>
  <c r="AG112" i="36" s="1"/>
  <c r="AC94" i="36"/>
  <c r="AG94" i="36" s="1"/>
  <c r="AC102" i="36"/>
  <c r="AG102" i="36" s="1"/>
  <c r="AC92" i="36"/>
  <c r="AG92" i="36" s="1"/>
  <c r="AC89" i="36"/>
  <c r="AG89" i="36" s="1"/>
  <c r="AC117" i="36"/>
  <c r="AG117" i="36" s="1"/>
  <c r="AC107" i="36"/>
  <c r="AG107" i="36" s="1"/>
  <c r="AC97" i="36"/>
  <c r="AG97" i="36" s="1"/>
  <c r="AC101" i="36"/>
  <c r="AG101" i="36" s="1"/>
  <c r="AC56" i="36"/>
  <c r="AG56" i="36" s="1"/>
  <c r="AC103" i="36"/>
  <c r="AG103" i="36" s="1"/>
  <c r="AC47" i="36"/>
  <c r="AG47" i="36" s="1"/>
  <c r="AC84" i="36"/>
  <c r="AG84" i="36" s="1"/>
  <c r="AC91" i="36"/>
  <c r="AG91" i="36" s="1"/>
  <c r="AC113" i="36"/>
  <c r="AG113" i="36" s="1"/>
  <c r="AC93" i="36"/>
  <c r="AG93" i="36" s="1"/>
  <c r="AC105" i="36"/>
  <c r="AG105" i="36" s="1"/>
  <c r="AC46" i="36"/>
  <c r="AG46" i="36" s="1"/>
  <c r="AC81" i="36"/>
  <c r="AG81" i="36" s="1"/>
  <c r="AC83" i="36"/>
  <c r="AG83" i="36" s="1"/>
  <c r="AC110" i="36"/>
  <c r="AG110" i="36" s="1"/>
  <c r="AC114" i="36"/>
  <c r="AG114" i="36" s="1"/>
  <c r="AC72" i="36"/>
  <c r="AG72" i="36" s="1"/>
  <c r="AC74" i="36"/>
  <c r="AG74" i="36" s="1"/>
  <c r="AC116" i="36"/>
  <c r="AG116" i="36" s="1"/>
  <c r="AC53" i="36"/>
  <c r="AG53" i="36" s="1"/>
  <c r="AC85" i="36"/>
  <c r="AG85" i="36" s="1"/>
  <c r="AC44" i="36"/>
  <c r="AG44" i="36" s="1"/>
  <c r="AC108" i="36"/>
  <c r="AG108" i="36" s="1"/>
  <c r="AC95" i="36"/>
  <c r="AG95" i="36" s="1"/>
  <c r="AC88" i="36"/>
  <c r="AG88" i="36" s="1"/>
  <c r="AC100" i="36"/>
  <c r="AG100" i="36" s="1"/>
  <c r="AC109" i="36"/>
  <c r="AG109" i="36" s="1"/>
  <c r="AC106" i="36"/>
  <c r="AG106" i="36" s="1"/>
  <c r="AC119" i="36"/>
  <c r="AG119" i="36" s="1"/>
  <c r="AC96" i="36"/>
  <c r="AG96" i="36" s="1"/>
  <c r="AC86" i="36"/>
  <c r="AG86" i="36" s="1"/>
  <c r="AC99" i="36"/>
  <c r="AG99" i="36" s="1"/>
  <c r="AC51" i="36"/>
  <c r="AG51" i="36" s="1"/>
  <c r="AC118" i="36"/>
  <c r="AG118" i="36" s="1"/>
  <c r="AC90" i="36"/>
  <c r="AG90" i="36" s="1"/>
  <c r="AC52" i="36"/>
  <c r="AG52" i="36" s="1"/>
  <c r="AC66" i="36"/>
  <c r="AG66" i="36" s="1"/>
  <c r="AC98" i="36"/>
  <c r="AG98" i="36" s="1"/>
  <c r="AC104" i="36"/>
  <c r="AG104" i="36" s="1"/>
  <c r="AC111" i="36"/>
  <c r="AG111" i="36" s="1"/>
  <c r="AC75" i="36"/>
  <c r="AG75" i="36" s="1"/>
  <c r="AC67" i="36"/>
  <c r="AG67" i="36" s="1"/>
  <c r="AC102" i="39"/>
  <c r="AG102" i="39" s="1"/>
  <c r="AC87" i="39"/>
  <c r="AG87" i="39" s="1"/>
  <c r="AC109" i="39"/>
  <c r="AG109" i="39" s="1"/>
  <c r="AC85" i="39"/>
  <c r="AG85" i="39" s="1"/>
  <c r="AC92" i="39"/>
  <c r="AG92" i="39" s="1"/>
  <c r="AC115" i="39"/>
  <c r="AG115" i="39" s="1"/>
  <c r="AC91" i="39"/>
  <c r="AG91" i="39" s="1"/>
  <c r="AC107" i="39"/>
  <c r="AG107" i="39" s="1"/>
  <c r="AC114" i="39"/>
  <c r="AG114" i="39" s="1"/>
  <c r="AC110" i="39"/>
  <c r="AG110" i="39" s="1"/>
  <c r="AC101" i="39"/>
  <c r="AG101" i="39" s="1"/>
  <c r="AC97" i="39"/>
  <c r="AG97" i="39" s="1"/>
  <c r="AC89" i="39"/>
  <c r="AG89" i="39" s="1"/>
  <c r="AC104" i="39"/>
  <c r="AG104" i="39" s="1"/>
  <c r="AC119" i="39"/>
  <c r="AG119" i="39" s="1"/>
  <c r="AC111" i="39"/>
  <c r="AG111" i="39" s="1"/>
  <c r="AC44" i="39"/>
  <c r="AG44" i="39" s="1"/>
  <c r="AC56" i="39"/>
  <c r="AG56" i="39" s="1"/>
  <c r="AC118" i="39"/>
  <c r="AG118" i="39" s="1"/>
  <c r="AC90" i="39"/>
  <c r="AG90" i="39" s="1"/>
  <c r="AC94" i="39"/>
  <c r="AG94" i="39" s="1"/>
  <c r="AC66" i="39"/>
  <c r="AG66" i="39" s="1"/>
  <c r="AC45" i="39"/>
  <c r="AG45" i="39" s="1"/>
  <c r="AC67" i="39"/>
  <c r="AG67" i="39" s="1"/>
  <c r="AC43" i="39"/>
  <c r="AG43" i="39" s="1"/>
  <c r="AC108" i="39"/>
  <c r="AG108" i="39" s="1"/>
  <c r="AC55" i="39"/>
  <c r="AG55" i="39" s="1"/>
  <c r="AC112" i="39"/>
  <c r="AG112" i="39" s="1"/>
  <c r="AC83" i="39"/>
  <c r="AG83" i="39" s="1"/>
  <c r="AC63" i="39"/>
  <c r="AG63" i="39" s="1"/>
  <c r="AC98" i="39"/>
  <c r="AG98" i="39" s="1"/>
  <c r="AC95" i="39"/>
  <c r="AG95" i="39" s="1"/>
  <c r="AC62" i="39"/>
  <c r="AG62" i="39" s="1"/>
  <c r="AC117" i="39"/>
  <c r="AG117" i="39" s="1"/>
  <c r="AC53" i="39"/>
  <c r="AG53" i="39" s="1"/>
  <c r="AC99" i="39"/>
  <c r="AG99" i="39" s="1"/>
  <c r="AC57" i="39"/>
  <c r="AG57" i="39" s="1"/>
  <c r="AC50" i="39"/>
  <c r="AG50" i="39" s="1"/>
  <c r="AC72" i="39"/>
  <c r="AG72" i="39" s="1"/>
  <c r="AC88" i="39"/>
  <c r="AG88" i="39" s="1"/>
  <c r="AC113" i="39"/>
  <c r="AG113" i="39" s="1"/>
  <c r="AC73" i="39"/>
  <c r="AG73" i="39" s="1"/>
  <c r="AC70" i="39"/>
  <c r="AG70" i="39" s="1"/>
  <c r="AC82" i="39"/>
  <c r="AG82" i="39" s="1"/>
  <c r="AC103" i="39"/>
  <c r="AG103" i="39" s="1"/>
  <c r="AC42" i="39"/>
  <c r="AG42" i="39" s="1"/>
  <c r="AC80" i="39"/>
  <c r="AG80" i="39" s="1"/>
  <c r="AC52" i="39"/>
  <c r="AG52" i="39" s="1"/>
  <c r="AC116" i="39"/>
  <c r="AG116" i="39" s="1"/>
  <c r="AC105" i="39"/>
  <c r="AG105" i="39" s="1"/>
  <c r="AC64" i="39"/>
  <c r="AG64" i="39" s="1"/>
  <c r="AC84" i="39"/>
  <c r="AG84" i="39" s="1"/>
  <c r="AC69" i="39"/>
  <c r="AG69" i="39" s="1"/>
  <c r="AC96" i="39"/>
  <c r="AG96" i="39" s="1"/>
  <c r="AC100" i="39"/>
  <c r="AG100" i="39" s="1"/>
  <c r="AC51" i="39"/>
  <c r="AG51" i="39" s="1"/>
  <c r="AC47" i="39"/>
  <c r="AG47" i="39" s="1"/>
  <c r="AC81" i="39"/>
  <c r="AG81" i="39" s="1"/>
  <c r="AC77" i="39"/>
  <c r="AG77" i="39" s="1"/>
  <c r="AC49" i="39"/>
  <c r="AG49" i="39" s="1"/>
  <c r="AC74" i="39"/>
  <c r="AG74" i="39" s="1"/>
  <c r="AC86" i="39"/>
  <c r="AG86" i="39" s="1"/>
  <c r="AC79" i="39"/>
  <c r="AG79" i="39" s="1"/>
  <c r="AC59" i="39"/>
  <c r="AG59" i="39" s="1"/>
  <c r="AC61" i="39"/>
  <c r="AG61" i="39" s="1"/>
  <c r="AC75" i="39"/>
  <c r="AG75" i="39" s="1"/>
  <c r="AC93" i="39"/>
  <c r="AG93" i="39" s="1"/>
  <c r="AC54" i="39"/>
  <c r="AG54" i="39" s="1"/>
  <c r="AC60" i="39"/>
  <c r="AG60" i="39" s="1"/>
  <c r="AC78" i="39"/>
  <c r="AG78" i="39" s="1"/>
  <c r="AC106" i="39"/>
  <c r="AG106" i="39" s="1"/>
  <c r="AC76" i="39"/>
  <c r="AG76" i="39" s="1"/>
  <c r="AC71" i="39"/>
  <c r="AG71" i="39" s="1"/>
  <c r="AC46" i="39"/>
  <c r="AG46" i="39" s="1"/>
  <c r="AC68" i="39"/>
  <c r="AG68" i="39" s="1"/>
  <c r="AC48" i="39"/>
  <c r="AG48" i="39" s="1"/>
  <c r="AC58" i="39"/>
  <c r="AG58" i="39" s="1"/>
  <c r="AC65" i="39"/>
  <c r="AG65" i="39" s="1"/>
  <c r="AW14" i="39"/>
  <c r="AX14" i="39" s="1"/>
  <c r="AY14" i="39" s="1"/>
  <c r="BA13" i="38"/>
  <c r="BB13" i="38" s="1"/>
  <c r="AW31" i="39"/>
  <c r="AX31" i="39" s="1"/>
  <c r="AY31" i="39" s="1"/>
  <c r="BA18" i="41"/>
  <c r="BB18" i="41" s="1"/>
  <c r="BA13" i="41"/>
  <c r="BB13" i="41" s="1"/>
  <c r="BA29" i="38"/>
  <c r="BB29" i="38" s="1"/>
  <c r="BA28" i="38"/>
  <c r="BB28" i="38" s="1"/>
  <c r="BA15" i="41"/>
  <c r="BB15" i="41" s="1"/>
  <c r="BA20" i="41"/>
  <c r="BB20" i="41" s="1"/>
  <c r="BA11" i="37"/>
  <c r="BB11" i="37" s="1"/>
  <c r="BA10" i="37"/>
  <c r="BB10" i="37" s="1"/>
  <c r="AW37" i="38"/>
  <c r="BA14" i="38"/>
  <c r="BB14" i="38" s="1"/>
  <c r="AW20" i="39"/>
  <c r="AX20" i="39" s="1"/>
  <c r="AY20" i="39" s="1"/>
  <c r="BA8" i="38"/>
  <c r="BB8" i="38" s="1"/>
  <c r="AZ24" i="39"/>
  <c r="AJ36" i="41"/>
  <c r="BA26" i="41"/>
  <c r="BB26" i="41" s="1"/>
  <c r="AE36" i="41"/>
  <c r="X18" i="41" s="1"/>
  <c r="BA23" i="41"/>
  <c r="BB23" i="41" s="1"/>
  <c r="BA32" i="41"/>
  <c r="BB32" i="41" s="1"/>
  <c r="BA15" i="38"/>
  <c r="BB15" i="38" s="1"/>
  <c r="AE36" i="38"/>
  <c r="X18" i="38" s="1"/>
  <c r="BA31" i="37"/>
  <c r="BB31" i="37" s="1"/>
  <c r="BA31" i="41"/>
  <c r="BB31" i="41" s="1"/>
  <c r="BA16" i="41"/>
  <c r="BB16" i="41" s="1"/>
  <c r="AX17" i="37"/>
  <c r="AY17" i="37" s="1"/>
  <c r="BA7" i="38"/>
  <c r="BB7" i="38" s="1"/>
  <c r="BA36" i="37"/>
  <c r="BB36" i="37" s="1"/>
  <c r="BA17" i="38"/>
  <c r="BB17" i="38" s="1"/>
  <c r="BA12" i="37"/>
  <c r="BB12" i="37" s="1"/>
  <c r="BA20" i="38"/>
  <c r="BB20" i="38" s="1"/>
  <c r="AW33" i="39"/>
  <c r="AX33" i="39" s="1"/>
  <c r="AY33" i="39" s="1"/>
  <c r="BA28" i="37"/>
  <c r="BB28" i="37" s="1"/>
  <c r="AW15" i="39"/>
  <c r="AX15" i="39" s="1"/>
  <c r="AY15" i="39" s="1"/>
  <c r="AT14" i="39"/>
  <c r="AU14" i="39" s="1"/>
  <c r="AV14" i="39" s="1"/>
  <c r="AZ14" i="39"/>
  <c r="AZ35" i="39"/>
  <c r="AZ7" i="39"/>
  <c r="AZ21" i="39"/>
  <c r="AW19" i="39"/>
  <c r="AX19" i="39" s="1"/>
  <c r="AY19" i="39" s="1"/>
  <c r="AZ33" i="39"/>
  <c r="AW17" i="39"/>
  <c r="AX17" i="39" s="1"/>
  <c r="AY17" i="39" s="1"/>
  <c r="AW22" i="39"/>
  <c r="AX22" i="39" s="1"/>
  <c r="AY22" i="39" s="1"/>
  <c r="AT31" i="39"/>
  <c r="AU31" i="39" s="1"/>
  <c r="AV31" i="39" s="1"/>
  <c r="AZ20" i="39"/>
  <c r="AW12" i="39"/>
  <c r="AX12" i="39" s="1"/>
  <c r="AY12" i="39" s="1"/>
  <c r="AZ26" i="39"/>
  <c r="AW18" i="39"/>
  <c r="AX18" i="39" s="1"/>
  <c r="AY18" i="39" s="1"/>
  <c r="AT8" i="36"/>
  <c r="AU8" i="36" s="1"/>
  <c r="AV8" i="36" s="1"/>
  <c r="AW20" i="36"/>
  <c r="AX20" i="36" s="1"/>
  <c r="AY20" i="36" s="1"/>
  <c r="AZ19" i="36"/>
  <c r="AZ21" i="36"/>
  <c r="AZ10" i="25"/>
  <c r="AW15" i="25"/>
  <c r="AX15" i="25" s="1"/>
  <c r="AY15" i="25" s="1"/>
  <c r="AZ15" i="25"/>
  <c r="AZ8" i="25"/>
  <c r="AZ31" i="25"/>
  <c r="AW7" i="25"/>
  <c r="AW10" i="25"/>
  <c r="AX10" i="25" s="1"/>
  <c r="AY10" i="25" s="1"/>
  <c r="AZ7" i="25"/>
  <c r="BA35" i="37"/>
  <c r="BB35" i="37" s="1"/>
  <c r="BA27" i="37"/>
  <c r="BB27" i="37" s="1"/>
  <c r="BA13" i="37"/>
  <c r="BB13" i="37" s="1"/>
  <c r="AX7" i="37"/>
  <c r="AY7" i="37" s="1"/>
  <c r="BA9" i="37"/>
  <c r="BB9" i="37" s="1"/>
  <c r="BA25" i="37"/>
  <c r="BB25" i="37" s="1"/>
  <c r="BA22" i="37"/>
  <c r="BB22" i="37" s="1"/>
  <c r="BA30" i="37"/>
  <c r="BB30" i="37" s="1"/>
  <c r="AW37" i="37"/>
  <c r="BA23" i="37"/>
  <c r="BB23" i="37" s="1"/>
  <c r="BA14" i="37"/>
  <c r="BB14" i="37" s="1"/>
  <c r="BA15" i="37"/>
  <c r="BB15" i="37" s="1"/>
  <c r="BA24" i="37"/>
  <c r="BB24" i="37" s="1"/>
  <c r="BA32" i="37"/>
  <c r="BB32" i="37" s="1"/>
  <c r="BA33" i="37"/>
  <c r="BB33" i="37" s="1"/>
  <c r="BA20" i="37"/>
  <c r="BB20" i="37" s="1"/>
  <c r="BA34" i="37"/>
  <c r="BB34" i="37" s="1"/>
  <c r="BA18" i="37"/>
  <c r="BB18" i="37" s="1"/>
  <c r="AZ37" i="37"/>
  <c r="BA26" i="37"/>
  <c r="BB26" i="37" s="1"/>
  <c r="BA29" i="37"/>
  <c r="BB29" i="37" s="1"/>
  <c r="BA19" i="37"/>
  <c r="BB19" i="37" s="1"/>
  <c r="BA21" i="37"/>
  <c r="BB21" i="37" s="1"/>
  <c r="BA16" i="37"/>
  <c r="BB16" i="37" s="1"/>
  <c r="BA8" i="37"/>
  <c r="BB8" i="37" s="1"/>
  <c r="AK36" i="38"/>
  <c r="P15" i="38"/>
  <c r="BA24" i="38"/>
  <c r="BB24" i="38" s="1"/>
  <c r="BA34" i="38"/>
  <c r="BB34" i="38" s="1"/>
  <c r="P17" i="38"/>
  <c r="BA31" i="38"/>
  <c r="BB31" i="38" s="1"/>
  <c r="P9" i="38"/>
  <c r="S9" i="38" s="1"/>
  <c r="BA35" i="38"/>
  <c r="BB35" i="38" s="1"/>
  <c r="BA27" i="38"/>
  <c r="BB27" i="38" s="1"/>
  <c r="BA26" i="38"/>
  <c r="BB26" i="38" s="1"/>
  <c r="BA21" i="38"/>
  <c r="BB21" i="38" s="1"/>
  <c r="P13" i="38"/>
  <c r="BA11" i="38"/>
  <c r="BB11" i="38" s="1"/>
  <c r="AZ37" i="38"/>
  <c r="BA33" i="38"/>
  <c r="BB33" i="38" s="1"/>
  <c r="BA23" i="38"/>
  <c r="BB23" i="38" s="1"/>
  <c r="BA32" i="38"/>
  <c r="BB32" i="38" s="1"/>
  <c r="AX7" i="38"/>
  <c r="P28" i="38" s="1"/>
  <c r="BA30" i="38"/>
  <c r="BB30" i="38" s="1"/>
  <c r="BA12" i="38"/>
  <c r="BB12" i="38" s="1"/>
  <c r="BA18" i="38"/>
  <c r="BB18" i="38" s="1"/>
  <c r="BA19" i="38"/>
  <c r="BB19" i="38" s="1"/>
  <c r="P14" i="38"/>
  <c r="BA36" i="38"/>
  <c r="BB36" i="38" s="1"/>
  <c r="P10" i="38"/>
  <c r="BA25" i="38"/>
  <c r="BB25" i="38" s="1"/>
  <c r="AT37" i="38"/>
  <c r="BA10" i="38"/>
  <c r="BB10" i="38" s="1"/>
  <c r="P11" i="38"/>
  <c r="S11" i="38" s="1"/>
  <c r="AV7" i="38"/>
  <c r="P12" i="38"/>
  <c r="BA22" i="38"/>
  <c r="BB22" i="38" s="1"/>
  <c r="BA9" i="38"/>
  <c r="BB9" i="38" s="1"/>
  <c r="P7" i="38"/>
  <c r="P8" i="38"/>
  <c r="S8" i="38" s="1"/>
  <c r="BA16" i="38"/>
  <c r="BB16" i="38" s="1"/>
  <c r="BA8" i="41"/>
  <c r="BB8" i="41" s="1"/>
  <c r="AC36" i="41"/>
  <c r="X16" i="41" s="1"/>
  <c r="BA14" i="41"/>
  <c r="BB14" i="41" s="1"/>
  <c r="P30" i="41"/>
  <c r="S30" i="41" s="1"/>
  <c r="P23" i="41"/>
  <c r="S23" i="41" s="1"/>
  <c r="P10" i="41"/>
  <c r="BA19" i="41"/>
  <c r="BB19" i="41" s="1"/>
  <c r="AK36" i="41"/>
  <c r="AZ37" i="41"/>
  <c r="P24" i="41"/>
  <c r="Q24" i="41" s="1"/>
  <c r="P12" i="41"/>
  <c r="R12" i="41" s="1"/>
  <c r="BA11" i="41"/>
  <c r="BB11" i="41" s="1"/>
  <c r="P28" i="41"/>
  <c r="Q28" i="41" s="1"/>
  <c r="P14" i="41"/>
  <c r="P8" i="41"/>
  <c r="R8" i="41" s="1"/>
  <c r="BA9" i="41"/>
  <c r="BB9" i="41" s="1"/>
  <c r="BA28" i="41"/>
  <c r="BB28" i="41" s="1"/>
  <c r="P31" i="41"/>
  <c r="R31" i="41" s="1"/>
  <c r="P16" i="41"/>
  <c r="R16" i="41" s="1"/>
  <c r="P15" i="41"/>
  <c r="S15" i="41" s="1"/>
  <c r="BA17" i="41"/>
  <c r="BB17" i="41" s="1"/>
  <c r="BA30" i="41"/>
  <c r="BB30" i="41" s="1"/>
  <c r="BA12" i="41"/>
  <c r="BB12" i="41" s="1"/>
  <c r="BA33" i="41"/>
  <c r="BB33" i="41" s="1"/>
  <c r="BA29" i="41"/>
  <c r="BB29" i="41" s="1"/>
  <c r="BA35" i="41"/>
  <c r="BB35" i="41" s="1"/>
  <c r="BA7" i="41"/>
  <c r="BB7" i="41" s="1"/>
  <c r="BA10" i="41"/>
  <c r="BB10" i="41" s="1"/>
  <c r="BA25" i="41"/>
  <c r="BB25" i="41" s="1"/>
  <c r="AW37" i="41"/>
  <c r="P25" i="41"/>
  <c r="S25" i="41" s="1"/>
  <c r="P34" i="41"/>
  <c r="S34" i="41" s="1"/>
  <c r="P7" i="41"/>
  <c r="S7" i="41" s="1"/>
  <c r="P29" i="41"/>
  <c r="R29" i="41" s="1"/>
  <c r="P9" i="41"/>
  <c r="S9" i="41" s="1"/>
  <c r="BA34" i="41"/>
  <c r="BB34" i="41" s="1"/>
  <c r="BA24" i="41"/>
  <c r="BB24" i="41" s="1"/>
  <c r="P11" i="41"/>
  <c r="R11" i="41" s="1"/>
  <c r="BA36" i="41"/>
  <c r="BB36" i="41" s="1"/>
  <c r="P32" i="41"/>
  <c r="Q32" i="41" s="1"/>
  <c r="P13" i="41"/>
  <c r="P26" i="41"/>
  <c r="S26" i="41" s="1"/>
  <c r="P17" i="41"/>
  <c r="BA27" i="41"/>
  <c r="BB27" i="41" s="1"/>
  <c r="P18" i="41"/>
  <c r="R18" i="41" s="1"/>
  <c r="BA21" i="41"/>
  <c r="BB21" i="41" s="1"/>
  <c r="BA22" i="41"/>
  <c r="BB22" i="41" s="1"/>
  <c r="AB36" i="41"/>
  <c r="X15" i="41" s="1"/>
  <c r="P33" i="41"/>
  <c r="Q33" i="41" s="1"/>
  <c r="AI36" i="41"/>
  <c r="AT37" i="41"/>
  <c r="P27" i="41"/>
  <c r="AV7" i="23"/>
  <c r="P11" i="23"/>
  <c r="S11" i="23" s="1"/>
  <c r="P15" i="23"/>
  <c r="P7" i="23"/>
  <c r="Q7" i="23" s="1"/>
  <c r="P17" i="23"/>
  <c r="Q17" i="23" s="1"/>
  <c r="P10" i="23"/>
  <c r="BA28" i="23"/>
  <c r="BB28" i="23" s="1"/>
  <c r="BA21" i="23"/>
  <c r="BB21" i="23" s="1"/>
  <c r="BA8" i="23"/>
  <c r="BB8" i="23" s="1"/>
  <c r="P9" i="23"/>
  <c r="S9" i="23" s="1"/>
  <c r="P18" i="23"/>
  <c r="S18" i="23" s="1"/>
  <c r="P8" i="23"/>
  <c r="AT37" i="23"/>
  <c r="P14" i="23"/>
  <c r="P12" i="23"/>
  <c r="P13" i="23"/>
  <c r="Q13" i="23" s="1"/>
  <c r="AD120" i="38"/>
  <c r="AB36" i="38"/>
  <c r="X15" i="38" s="1"/>
  <c r="AJ35" i="38"/>
  <c r="AJ34" i="38"/>
  <c r="AJ27" i="38"/>
  <c r="AJ33" i="38"/>
  <c r="AJ23" i="38"/>
  <c r="AJ17" i="38"/>
  <c r="AJ14" i="38"/>
  <c r="AJ9" i="38"/>
  <c r="AJ24" i="38"/>
  <c r="AJ25" i="38"/>
  <c r="AJ13" i="38"/>
  <c r="AJ11" i="38"/>
  <c r="AJ32" i="38"/>
  <c r="AJ29" i="38"/>
  <c r="AJ10" i="38"/>
  <c r="AJ20" i="38"/>
  <c r="AJ30" i="38"/>
  <c r="AJ7" i="38"/>
  <c r="AJ31" i="38"/>
  <c r="AP5" i="38"/>
  <c r="AJ22" i="38"/>
  <c r="AJ28" i="38"/>
  <c r="AJ18" i="38"/>
  <c r="AJ15" i="38"/>
  <c r="AJ8" i="38"/>
  <c r="AJ6" i="38"/>
  <c r="AJ21" i="38"/>
  <c r="AJ12" i="38"/>
  <c r="AJ16" i="38"/>
  <c r="AJ26" i="38"/>
  <c r="AJ19" i="38"/>
  <c r="Q7" i="38"/>
  <c r="S7" i="38"/>
  <c r="R7" i="38"/>
  <c r="AC120" i="38"/>
  <c r="AL33" i="38"/>
  <c r="AL26" i="38"/>
  <c r="AL24" i="38"/>
  <c r="AL34" i="38"/>
  <c r="AL13" i="38"/>
  <c r="AL25" i="38"/>
  <c r="AL16" i="38"/>
  <c r="AL8" i="38"/>
  <c r="AL6" i="38"/>
  <c r="AL11" i="38"/>
  <c r="AL10" i="38"/>
  <c r="AL35" i="38"/>
  <c r="AL32" i="38"/>
  <c r="AL29" i="38"/>
  <c r="AL19" i="38"/>
  <c r="AL18" i="38"/>
  <c r="AL12" i="38"/>
  <c r="AL30" i="38"/>
  <c r="AL27" i="38"/>
  <c r="AL23" i="38"/>
  <c r="AL7" i="38"/>
  <c r="AL9" i="38"/>
  <c r="AL20" i="38"/>
  <c r="AL14" i="38"/>
  <c r="AL31" i="38"/>
  <c r="AR5" i="38"/>
  <c r="AL17" i="38"/>
  <c r="AL22" i="38"/>
  <c r="AL15" i="38"/>
  <c r="AL21" i="38"/>
  <c r="AL28" i="38"/>
  <c r="AI17" i="38"/>
  <c r="AO5" i="38"/>
  <c r="AI35" i="38"/>
  <c r="AI34" i="38"/>
  <c r="AI27" i="38"/>
  <c r="AI25" i="38"/>
  <c r="AI13" i="38"/>
  <c r="AI22" i="38"/>
  <c r="AI23" i="38"/>
  <c r="AI14" i="38"/>
  <c r="AI9" i="38"/>
  <c r="AI24" i="38"/>
  <c r="AI11" i="38"/>
  <c r="AI10" i="38"/>
  <c r="AI32" i="38"/>
  <c r="AI20" i="38"/>
  <c r="AI33" i="38"/>
  <c r="AI30" i="38"/>
  <c r="AI19" i="38"/>
  <c r="AI31" i="38"/>
  <c r="AI29" i="38"/>
  <c r="AI26" i="38"/>
  <c r="AI12" i="38"/>
  <c r="AI28" i="38"/>
  <c r="AI18" i="38"/>
  <c r="AI15" i="38"/>
  <c r="AI8" i="38"/>
  <c r="AI6" i="38"/>
  <c r="AI21" i="38"/>
  <c r="AI16" i="38"/>
  <c r="AI7" i="38"/>
  <c r="S10" i="38"/>
  <c r="R10" i="38"/>
  <c r="Q10" i="38"/>
  <c r="AF120" i="38"/>
  <c r="S12" i="38"/>
  <c r="R12" i="38"/>
  <c r="Q12" i="38"/>
  <c r="R16" i="38"/>
  <c r="S16" i="38"/>
  <c r="Q16" i="38"/>
  <c r="AC36" i="38"/>
  <c r="X16" i="38" s="1"/>
  <c r="R18" i="38"/>
  <c r="Q18" i="38"/>
  <c r="S18" i="38"/>
  <c r="R14" i="38"/>
  <c r="S14" i="38"/>
  <c r="Q14" i="38"/>
  <c r="AF36" i="38"/>
  <c r="X19" i="38" s="1"/>
  <c r="AB120" i="38"/>
  <c r="AD36" i="38"/>
  <c r="X17" i="38" s="1"/>
  <c r="S17" i="38"/>
  <c r="R17" i="38"/>
  <c r="Q17" i="38"/>
  <c r="AH28" i="38"/>
  <c r="AH14" i="38"/>
  <c r="AH17" i="38"/>
  <c r="AN5" i="38"/>
  <c r="AH27" i="38"/>
  <c r="AH35" i="38"/>
  <c r="AH34" i="38"/>
  <c r="AH32" i="38"/>
  <c r="AH18" i="38"/>
  <c r="AH33" i="38"/>
  <c r="AH10" i="38"/>
  <c r="AH22" i="38"/>
  <c r="AH23" i="38"/>
  <c r="AH9" i="38"/>
  <c r="AH24" i="38"/>
  <c r="AH13" i="38"/>
  <c r="AH25" i="38"/>
  <c r="AH15" i="38"/>
  <c r="AH6" i="38"/>
  <c r="AH20" i="38"/>
  <c r="AH30" i="38"/>
  <c r="AH16" i="38"/>
  <c r="AH11" i="38"/>
  <c r="AH19" i="38"/>
  <c r="AH29" i="38"/>
  <c r="AH31" i="38"/>
  <c r="AH7" i="38"/>
  <c r="AH26" i="38"/>
  <c r="AH12" i="38"/>
  <c r="AH8" i="38"/>
  <c r="AH21" i="38"/>
  <c r="Q15" i="38"/>
  <c r="S15" i="38"/>
  <c r="R15" i="38"/>
  <c r="S13" i="38"/>
  <c r="R13" i="38"/>
  <c r="Q13" i="38"/>
  <c r="S17" i="41"/>
  <c r="R17" i="41"/>
  <c r="Q17" i="41"/>
  <c r="R9" i="41"/>
  <c r="Q9" i="41"/>
  <c r="AL33" i="41"/>
  <c r="AL32" i="41"/>
  <c r="AL18" i="41"/>
  <c r="AL26" i="41"/>
  <c r="AL15" i="41"/>
  <c r="AL11" i="41"/>
  <c r="AL9" i="41"/>
  <c r="AL7" i="41"/>
  <c r="AL6" i="41"/>
  <c r="AL24" i="41"/>
  <c r="AL30" i="41"/>
  <c r="AL16" i="41"/>
  <c r="AL13" i="41"/>
  <c r="AL29" i="41"/>
  <c r="AL21" i="41"/>
  <c r="AL14" i="41"/>
  <c r="AL12" i="41"/>
  <c r="AL10" i="41"/>
  <c r="AL25" i="41"/>
  <c r="AL8" i="41"/>
  <c r="AL34" i="41"/>
  <c r="AR5" i="41"/>
  <c r="AL19" i="41"/>
  <c r="AL22" i="41"/>
  <c r="AL17" i="41"/>
  <c r="AL35" i="41"/>
  <c r="AL31" i="41"/>
  <c r="AL23" i="41"/>
  <c r="AL20" i="41"/>
  <c r="AL27" i="41"/>
  <c r="AL28" i="41"/>
  <c r="S8" i="41"/>
  <c r="S10" i="41"/>
  <c r="R10" i="41"/>
  <c r="Q10" i="41"/>
  <c r="AF36" i="41"/>
  <c r="X19" i="41" s="1"/>
  <c r="S13" i="41"/>
  <c r="R13" i="41"/>
  <c r="Q13" i="41"/>
  <c r="R14" i="41"/>
  <c r="Q14" i="41"/>
  <c r="S14" i="41"/>
  <c r="S12" i="41"/>
  <c r="Q12" i="41"/>
  <c r="AH36" i="41"/>
  <c r="S16" i="41"/>
  <c r="Q15" i="41"/>
  <c r="AB120" i="41"/>
  <c r="AD36" i="41"/>
  <c r="X17" i="41" s="1"/>
  <c r="AF120" i="41"/>
  <c r="S18" i="41"/>
  <c r="AJ24" i="37"/>
  <c r="AJ30" i="37"/>
  <c r="AJ12" i="37"/>
  <c r="AJ8" i="37"/>
  <c r="AJ21" i="37"/>
  <c r="AJ31" i="37"/>
  <c r="AJ27" i="37"/>
  <c r="AJ13" i="37"/>
  <c r="AP5" i="37"/>
  <c r="AJ25" i="37"/>
  <c r="AJ18" i="37"/>
  <c r="AJ29" i="37"/>
  <c r="P18" i="37"/>
  <c r="P15" i="37"/>
  <c r="AV8" i="37"/>
  <c r="P13" i="37"/>
  <c r="P9" i="37"/>
  <c r="P17" i="37"/>
  <c r="P7" i="37"/>
  <c r="P11" i="37"/>
  <c r="AD120" i="37"/>
  <c r="P10" i="37"/>
  <c r="P12" i="37"/>
  <c r="P16" i="37"/>
  <c r="AF120" i="37"/>
  <c r="P14" i="37"/>
  <c r="AL24" i="37"/>
  <c r="AL30" i="37"/>
  <c r="AL8" i="37"/>
  <c r="AL25" i="37"/>
  <c r="AL13" i="37"/>
  <c r="AL12" i="37"/>
  <c r="AR5" i="37"/>
  <c r="AL21" i="37"/>
  <c r="AL18" i="37"/>
  <c r="AL31" i="37"/>
  <c r="AL27" i="37"/>
  <c r="AL29" i="37"/>
  <c r="P8" i="37"/>
  <c r="S13" i="23"/>
  <c r="R13" i="23"/>
  <c r="AI13" i="23"/>
  <c r="AI9" i="23"/>
  <c r="AI26" i="23"/>
  <c r="AI23" i="23"/>
  <c r="AI22" i="23"/>
  <c r="AI30" i="23"/>
  <c r="AI25" i="23"/>
  <c r="AI32" i="23"/>
  <c r="AO5" i="23"/>
  <c r="AI12" i="23"/>
  <c r="AI19" i="23"/>
  <c r="AI16" i="23"/>
  <c r="R9" i="23"/>
  <c r="Q9" i="23"/>
  <c r="R15" i="23"/>
  <c r="Q15" i="23"/>
  <c r="S15" i="23"/>
  <c r="AL32" i="23"/>
  <c r="AL16" i="23"/>
  <c r="AL30" i="23"/>
  <c r="AL25" i="23"/>
  <c r="AL9" i="23"/>
  <c r="AL12" i="23"/>
  <c r="AL26" i="23"/>
  <c r="AL34" i="23"/>
  <c r="AR5" i="23"/>
  <c r="AL19" i="23"/>
  <c r="AL13" i="23"/>
  <c r="AD49" i="23"/>
  <c r="AD115" i="23"/>
  <c r="AD98" i="23"/>
  <c r="AD75" i="23"/>
  <c r="AD70" i="23"/>
  <c r="AD59" i="23"/>
  <c r="AD103" i="23"/>
  <c r="AD84" i="23"/>
  <c r="AD118" i="23"/>
  <c r="AD78" i="23"/>
  <c r="AD62" i="23"/>
  <c r="AD117" i="23"/>
  <c r="AD61" i="23"/>
  <c r="AD45" i="23"/>
  <c r="AD68" i="23"/>
  <c r="AD120" i="23"/>
  <c r="AD73" i="23"/>
  <c r="AD52" i="23"/>
  <c r="AD114" i="23"/>
  <c r="AD119" i="23"/>
  <c r="AD87" i="23"/>
  <c r="AD86" i="23"/>
  <c r="AD55" i="23"/>
  <c r="AD102" i="23"/>
  <c r="AD116" i="23"/>
  <c r="AD66" i="23"/>
  <c r="AD48" i="23"/>
  <c r="AD74" i="23"/>
  <c r="AD58" i="23"/>
  <c r="AD111" i="23"/>
  <c r="R11" i="23"/>
  <c r="Q18" i="23"/>
  <c r="R18" i="23"/>
  <c r="Q8" i="23"/>
  <c r="S8" i="23"/>
  <c r="R8" i="23"/>
  <c r="S14" i="23"/>
  <c r="Q14" i="23"/>
  <c r="R14" i="23"/>
  <c r="AF117" i="23"/>
  <c r="AF73" i="23"/>
  <c r="AF61" i="23"/>
  <c r="AF49" i="23"/>
  <c r="AF45" i="23"/>
  <c r="AF119" i="23"/>
  <c r="AF115" i="23"/>
  <c r="AF111" i="23"/>
  <c r="AF103" i="23"/>
  <c r="AF87" i="23"/>
  <c r="AF75" i="23"/>
  <c r="AF59" i="23"/>
  <c r="AF55" i="23"/>
  <c r="AF98" i="23"/>
  <c r="AF70" i="23"/>
  <c r="AF86" i="23"/>
  <c r="AF120" i="23"/>
  <c r="AF48" i="23"/>
  <c r="AF84" i="23"/>
  <c r="AF68" i="23"/>
  <c r="AF116" i="23"/>
  <c r="AF52" i="23"/>
  <c r="AF66" i="23"/>
  <c r="AF114" i="23"/>
  <c r="AF62" i="23"/>
  <c r="AF102" i="23"/>
  <c r="AF118" i="23"/>
  <c r="AF74" i="23"/>
  <c r="AF58" i="23"/>
  <c r="AF78" i="23"/>
  <c r="S7" i="23"/>
  <c r="R7" i="23"/>
  <c r="AK30" i="23"/>
  <c r="AK16" i="23"/>
  <c r="AK23" i="23"/>
  <c r="AK13" i="23"/>
  <c r="AK25" i="23"/>
  <c r="AK32" i="23"/>
  <c r="AK9" i="23"/>
  <c r="AK26" i="23"/>
  <c r="AK34" i="23"/>
  <c r="AK22" i="23"/>
  <c r="AQ5" i="23"/>
  <c r="AK12" i="23"/>
  <c r="AK19" i="23"/>
  <c r="S12" i="23"/>
  <c r="R12" i="23"/>
  <c r="Q12" i="23"/>
  <c r="S10" i="23"/>
  <c r="R10" i="23"/>
  <c r="Q10" i="23"/>
  <c r="AE117" i="23"/>
  <c r="AE73" i="23"/>
  <c r="AE61" i="23"/>
  <c r="AE49" i="23"/>
  <c r="AE45" i="23"/>
  <c r="AE119" i="23"/>
  <c r="AE115" i="23"/>
  <c r="AE111" i="23"/>
  <c r="AE103" i="23"/>
  <c r="AE87" i="23"/>
  <c r="AE75" i="23"/>
  <c r="AE59" i="23"/>
  <c r="AE55" i="23"/>
  <c r="AE98" i="23"/>
  <c r="AE70" i="23"/>
  <c r="AE86" i="23"/>
  <c r="AE118" i="23"/>
  <c r="AE78" i="23"/>
  <c r="AE62" i="23"/>
  <c r="AE120" i="23"/>
  <c r="AE84" i="23"/>
  <c r="AE68" i="23"/>
  <c r="AE116" i="23"/>
  <c r="AE66" i="23"/>
  <c r="AE52" i="23"/>
  <c r="AE114" i="23"/>
  <c r="AE102" i="23"/>
  <c r="AE48" i="23"/>
  <c r="AE74" i="23"/>
  <c r="AE58" i="23"/>
  <c r="S16" i="23"/>
  <c r="Q16" i="23"/>
  <c r="R16" i="23"/>
  <c r="M18" i="38"/>
  <c r="F37" i="41"/>
  <c r="F36" i="41" s="1"/>
  <c r="M12" i="41"/>
  <c r="M16" i="37"/>
  <c r="F37" i="23"/>
  <c r="F36" i="23" s="1"/>
  <c r="M20" i="23"/>
  <c r="AC10" i="36"/>
  <c r="AC53" i="7"/>
  <c r="AC22" i="39"/>
  <c r="AI5" i="36"/>
  <c r="AO5" i="36" s="1"/>
  <c r="AC66" i="7"/>
  <c r="AC31" i="39"/>
  <c r="AC17" i="39"/>
  <c r="AC101" i="7"/>
  <c r="AB101" i="7"/>
  <c r="AF13" i="7"/>
  <c r="AC13" i="39"/>
  <c r="AE18" i="39"/>
  <c r="AL34" i="39"/>
  <c r="AD19" i="25"/>
  <c r="AC18" i="39"/>
  <c r="AF17" i="36"/>
  <c r="AE27" i="39"/>
  <c r="AC9" i="39"/>
  <c r="AC13" i="7"/>
  <c r="AF13" i="39"/>
  <c r="AD9" i="39"/>
  <c r="K15" i="25"/>
  <c r="AJ15" i="25" s="1"/>
  <c r="AD14" i="39"/>
  <c r="AB33" i="7"/>
  <c r="AB17" i="39"/>
  <c r="AC14" i="39"/>
  <c r="AB18" i="39"/>
  <c r="AF17" i="7"/>
  <c r="AB28" i="25"/>
  <c r="AD28" i="25"/>
  <c r="AF14" i="7"/>
  <c r="AB14" i="7"/>
  <c r="AF34" i="36"/>
  <c r="AE34" i="36"/>
  <c r="AD34" i="36"/>
  <c r="AF28" i="39"/>
  <c r="AB28" i="39"/>
  <c r="AE28" i="25"/>
  <c r="AD14" i="7"/>
  <c r="AF28" i="25"/>
  <c r="AE12" i="7"/>
  <c r="AB12" i="7"/>
  <c r="AB22" i="39"/>
  <c r="AB29" i="25"/>
  <c r="AC27" i="39"/>
  <c r="AB31" i="7"/>
  <c r="AC31" i="7"/>
  <c r="AB31" i="39"/>
  <c r="AD18" i="39"/>
  <c r="AB19" i="7"/>
  <c r="AB28" i="7"/>
  <c r="AE34" i="7"/>
  <c r="AE19" i="25"/>
  <c r="AB34" i="7"/>
  <c r="AD21" i="39"/>
  <c r="AE34" i="39"/>
  <c r="AE21" i="39"/>
  <c r="AF34" i="39"/>
  <c r="AB93" i="7"/>
  <c r="AC93" i="7"/>
  <c r="AB60" i="7"/>
  <c r="AE60" i="7"/>
  <c r="AC60" i="7"/>
  <c r="K24" i="7"/>
  <c r="AE98" i="7"/>
  <c r="AF10" i="7"/>
  <c r="AE10" i="7"/>
  <c r="AD10" i="7"/>
  <c r="AC10" i="7"/>
  <c r="AB10" i="7"/>
  <c r="AZ9" i="7"/>
  <c r="AT9" i="7"/>
  <c r="AU9" i="7" s="1"/>
  <c r="AV9" i="7" s="1"/>
  <c r="AW9" i="7"/>
  <c r="AX9" i="7" s="1"/>
  <c r="AY9" i="7" s="1"/>
  <c r="AE7" i="7"/>
  <c r="AD7" i="7"/>
  <c r="AB7" i="7"/>
  <c r="AF7" i="7"/>
  <c r="AC7" i="7"/>
  <c r="AH27" i="7"/>
  <c r="AJ27" i="7"/>
  <c r="AD8" i="7"/>
  <c r="AW28" i="7"/>
  <c r="AX28" i="7" s="1"/>
  <c r="AY28" i="7" s="1"/>
  <c r="AZ28" i="7"/>
  <c r="I31" i="7"/>
  <c r="K67" i="7"/>
  <c r="AT11" i="7"/>
  <c r="AU11" i="7" s="1"/>
  <c r="AV11" i="7" s="1"/>
  <c r="AW11" i="7"/>
  <c r="AX11" i="7" s="1"/>
  <c r="AY11" i="7" s="1"/>
  <c r="AZ11" i="7"/>
  <c r="AF16" i="7"/>
  <c r="AE16" i="7"/>
  <c r="AC118" i="7"/>
  <c r="AC108" i="7"/>
  <c r="AC120" i="7"/>
  <c r="AC117" i="7"/>
  <c r="AC119" i="7"/>
  <c r="AC115" i="7"/>
  <c r="AC105" i="7"/>
  <c r="AC75" i="7"/>
  <c r="AC113" i="7"/>
  <c r="AC107" i="7"/>
  <c r="AC99" i="7"/>
  <c r="AC106" i="7"/>
  <c r="AC110" i="7"/>
  <c r="AC59" i="7"/>
  <c r="AC92" i="7"/>
  <c r="AC116" i="7"/>
  <c r="AD20" i="7"/>
  <c r="AE24" i="7"/>
  <c r="AD24" i="7"/>
  <c r="AF24" i="7"/>
  <c r="AB24" i="7"/>
  <c r="AC24" i="7"/>
  <c r="AC62" i="7"/>
  <c r="AB62" i="7"/>
  <c r="K71" i="7"/>
  <c r="I35" i="7"/>
  <c r="AC85" i="7"/>
  <c r="AE20" i="7"/>
  <c r="AB50" i="7"/>
  <c r="K14" i="7"/>
  <c r="AC78" i="7"/>
  <c r="AB78" i="7"/>
  <c r="AD103" i="7"/>
  <c r="W16" i="7"/>
  <c r="AC30" i="7"/>
  <c r="AB30" i="7"/>
  <c r="AD30" i="7"/>
  <c r="AW15" i="7"/>
  <c r="AX15" i="7" s="1"/>
  <c r="AY15" i="7" s="1"/>
  <c r="AZ15" i="7"/>
  <c r="AC96" i="7"/>
  <c r="AB109" i="7"/>
  <c r="D68" i="7"/>
  <c r="D32" i="7" s="1"/>
  <c r="AC109" i="7"/>
  <c r="AZ16" i="7"/>
  <c r="AW16" i="7"/>
  <c r="AX16" i="7" s="1"/>
  <c r="AY16" i="7" s="1"/>
  <c r="AT16" i="7"/>
  <c r="AU16" i="7" s="1"/>
  <c r="AV16" i="7" s="1"/>
  <c r="AC26" i="7"/>
  <c r="AB26" i="7"/>
  <c r="AF26" i="7"/>
  <c r="AE26" i="7"/>
  <c r="AD26" i="7"/>
  <c r="AE30" i="7"/>
  <c r="AE9" i="7"/>
  <c r="AE68" i="7"/>
  <c r="K32" i="7"/>
  <c r="AD68" i="7"/>
  <c r="AC68" i="7"/>
  <c r="AB68" i="7"/>
  <c r="AD21" i="7"/>
  <c r="K49" i="7"/>
  <c r="I13" i="7"/>
  <c r="AE79" i="7"/>
  <c r="AC79" i="7"/>
  <c r="AB79" i="7"/>
  <c r="AE97" i="7"/>
  <c r="AC114" i="7"/>
  <c r="AC83" i="7"/>
  <c r="AE83" i="7"/>
  <c r="AD83" i="7"/>
  <c r="AB83" i="7"/>
  <c r="AF83" i="7"/>
  <c r="B7" i="7"/>
  <c r="AB76" i="7"/>
  <c r="AC76" i="7"/>
  <c r="AE41" i="7"/>
  <c r="AE76" i="7" s="1"/>
  <c r="AE28" i="7"/>
  <c r="AK5" i="7"/>
  <c r="AK18" i="7" s="1"/>
  <c r="AE17" i="7"/>
  <c r="AE19" i="7"/>
  <c r="AE8" i="7"/>
  <c r="AB115" i="7"/>
  <c r="AB105" i="7"/>
  <c r="AB108" i="7"/>
  <c r="AB117" i="7"/>
  <c r="AB107" i="7"/>
  <c r="AB116" i="7"/>
  <c r="AB110" i="7"/>
  <c r="AB118" i="7"/>
  <c r="AB114" i="7"/>
  <c r="AB92" i="7"/>
  <c r="AB106" i="7"/>
  <c r="AB99" i="7"/>
  <c r="AB120" i="7"/>
  <c r="AB113" i="7"/>
  <c r="AB119" i="7"/>
  <c r="AB111" i="7"/>
  <c r="AB75" i="7"/>
  <c r="AB72" i="7"/>
  <c r="AB59" i="7"/>
  <c r="AE18" i="7"/>
  <c r="AB18" i="7"/>
  <c r="AD18" i="7"/>
  <c r="AC18" i="7"/>
  <c r="AF18" i="7"/>
  <c r="AE31" i="7"/>
  <c r="AB55" i="7"/>
  <c r="AD94" i="7"/>
  <c r="AC94" i="7"/>
  <c r="AB94" i="7"/>
  <c r="AB103" i="7"/>
  <c r="AC28" i="7"/>
  <c r="AC15" i="7"/>
  <c r="AI5" i="7"/>
  <c r="AI16" i="7" s="1"/>
  <c r="AC34" i="7"/>
  <c r="AC27" i="7"/>
  <c r="AC19" i="7"/>
  <c r="AC17" i="7"/>
  <c r="AC12" i="7"/>
  <c r="AZ36" i="7"/>
  <c r="AT36" i="7"/>
  <c r="AU36" i="7" s="1"/>
  <c r="AV36" i="7" s="1"/>
  <c r="AB100" i="7"/>
  <c r="AE100" i="7"/>
  <c r="AD100" i="7"/>
  <c r="AC100" i="7"/>
  <c r="AD12" i="7"/>
  <c r="AB45" i="7"/>
  <c r="AC45" i="7"/>
  <c r="AC50" i="7"/>
  <c r="AF91" i="7"/>
  <c r="AE91" i="7"/>
  <c r="AC91" i="7"/>
  <c r="AB91" i="7"/>
  <c r="AB98" i="7"/>
  <c r="AC111" i="7"/>
  <c r="AK28" i="7"/>
  <c r="AJ28" i="7"/>
  <c r="AH28" i="7"/>
  <c r="AB66" i="7"/>
  <c r="K30" i="7"/>
  <c r="AB73" i="7"/>
  <c r="AC98" i="7"/>
  <c r="AC16" i="7"/>
  <c r="AZ22" i="7"/>
  <c r="AT27" i="7"/>
  <c r="AU27" i="7" s="1"/>
  <c r="AV27" i="7" s="1"/>
  <c r="AZ27" i="7"/>
  <c r="BA27" i="7" s="1"/>
  <c r="BB27" i="7" s="1"/>
  <c r="AE13" i="7"/>
  <c r="AD13" i="7"/>
  <c r="AC73" i="7"/>
  <c r="AB82" i="7"/>
  <c r="AD16" i="7"/>
  <c r="AF45" i="7"/>
  <c r="AB54" i="7"/>
  <c r="AB61" i="7"/>
  <c r="AC112" i="7"/>
  <c r="B23" i="7"/>
  <c r="AF30" i="7"/>
  <c r="AC61" i="7"/>
  <c r="AC77" i="7"/>
  <c r="AB77" i="7"/>
  <c r="AH9" i="7"/>
  <c r="AJ18" i="7"/>
  <c r="AH18" i="7"/>
  <c r="D65" i="7"/>
  <c r="D29" i="7" s="1"/>
  <c r="AD66" i="7"/>
  <c r="AZ14" i="7"/>
  <c r="AW14" i="7"/>
  <c r="AX14" i="7" s="1"/>
  <c r="AY14" i="7" s="1"/>
  <c r="AF44" i="7"/>
  <c r="AC44" i="7"/>
  <c r="K34" i="7"/>
  <c r="AC70" i="7"/>
  <c r="AB70" i="7"/>
  <c r="AE70" i="7"/>
  <c r="AD6" i="7"/>
  <c r="AD31" i="7"/>
  <c r="AF53" i="7"/>
  <c r="K17" i="7"/>
  <c r="AB53" i="7"/>
  <c r="AW35" i="7"/>
  <c r="AX35" i="7" s="1"/>
  <c r="AY35" i="7" s="1"/>
  <c r="AT35" i="7"/>
  <c r="AU35" i="7" s="1"/>
  <c r="AV35" i="7" s="1"/>
  <c r="AF77" i="7"/>
  <c r="AE6" i="7"/>
  <c r="K8" i="7"/>
  <c r="AT15" i="7"/>
  <c r="AU15" i="7" s="1"/>
  <c r="AV15" i="7" s="1"/>
  <c r="AW25" i="7"/>
  <c r="AX25" i="7" s="1"/>
  <c r="AY25" i="7" s="1"/>
  <c r="AB63" i="7"/>
  <c r="AC72" i="7"/>
  <c r="AB97" i="7"/>
  <c r="AF21" i="7"/>
  <c r="AB21" i="7"/>
  <c r="AD41" i="7"/>
  <c r="AD93" i="7" s="1"/>
  <c r="AD15" i="7"/>
  <c r="AJ5" i="7"/>
  <c r="AP5" i="7" s="1"/>
  <c r="AD17" i="7"/>
  <c r="AC69" i="7"/>
  <c r="K33" i="7"/>
  <c r="AB90" i="7"/>
  <c r="AF90" i="7"/>
  <c r="AE90" i="7"/>
  <c r="AC90" i="7"/>
  <c r="AC23" i="7"/>
  <c r="AD23" i="7"/>
  <c r="AB23" i="7"/>
  <c r="AC103" i="7"/>
  <c r="AC9" i="7"/>
  <c r="AD9" i="7"/>
  <c r="AB9" i="7"/>
  <c r="AF25" i="7"/>
  <c r="AB25" i="7"/>
  <c r="AD25" i="7"/>
  <c r="AC25" i="7"/>
  <c r="K48" i="7"/>
  <c r="AB69" i="7"/>
  <c r="AC82" i="7"/>
  <c r="AZ10" i="7"/>
  <c r="AW10" i="7"/>
  <c r="AX10" i="7" s="1"/>
  <c r="AY10" i="7" s="1"/>
  <c r="AB16" i="7"/>
  <c r="K26" i="7"/>
  <c r="AC64" i="7"/>
  <c r="AZ7" i="7"/>
  <c r="AW7" i="7"/>
  <c r="AW29" i="7"/>
  <c r="AX29" i="7" s="1"/>
  <c r="AY29" i="7" s="1"/>
  <c r="AT29" i="7"/>
  <c r="AU29" i="7" s="1"/>
  <c r="AV29" i="7" s="1"/>
  <c r="AD84" i="7"/>
  <c r="AC84" i="7"/>
  <c r="AE84" i="7"/>
  <c r="AB84" i="7"/>
  <c r="AB102" i="7"/>
  <c r="AC102" i="7"/>
  <c r="AD102" i="7"/>
  <c r="AC21" i="7"/>
  <c r="K56" i="7"/>
  <c r="I20" i="7"/>
  <c r="AB88" i="7"/>
  <c r="AC14" i="7"/>
  <c r="AT19" i="7"/>
  <c r="AU19" i="7" s="1"/>
  <c r="AV19" i="7" s="1"/>
  <c r="AW19" i="7"/>
  <c r="AX19" i="7" s="1"/>
  <c r="AY19" i="7" s="1"/>
  <c r="AZ19" i="7"/>
  <c r="AT28" i="7"/>
  <c r="AU28" i="7" s="1"/>
  <c r="AV28" i="7" s="1"/>
  <c r="AW36" i="7"/>
  <c r="AX36" i="7" s="1"/>
  <c r="AY36" i="7" s="1"/>
  <c r="AF23" i="7"/>
  <c r="AD34" i="7"/>
  <c r="AB44" i="7"/>
  <c r="AB58" i="7"/>
  <c r="AC88" i="7"/>
  <c r="AC97" i="7"/>
  <c r="AE57" i="7"/>
  <c r="AD57" i="7"/>
  <c r="AC57" i="7"/>
  <c r="AB57" i="7"/>
  <c r="K21" i="7"/>
  <c r="AC51" i="7"/>
  <c r="AB51" i="7"/>
  <c r="AT24" i="7"/>
  <c r="AU24" i="7" s="1"/>
  <c r="AV24" i="7" s="1"/>
  <c r="I33" i="7"/>
  <c r="I7" i="7"/>
  <c r="K43" i="7"/>
  <c r="AE81" i="7"/>
  <c r="AC81" i="7"/>
  <c r="AB81" i="7"/>
  <c r="AF6" i="7"/>
  <c r="AC6" i="7"/>
  <c r="AC20" i="7"/>
  <c r="AB20" i="7"/>
  <c r="AF57" i="7"/>
  <c r="K29" i="7"/>
  <c r="AC65" i="7"/>
  <c r="AB65" i="7"/>
  <c r="AB104" i="7"/>
  <c r="AF22" i="7"/>
  <c r="AC22" i="7"/>
  <c r="AE22" i="7"/>
  <c r="AD22" i="7"/>
  <c r="AB22" i="7"/>
  <c r="AE14" i="7"/>
  <c r="D47" i="7"/>
  <c r="D11" i="7" s="1"/>
  <c r="AB96" i="7"/>
  <c r="AE96" i="7"/>
  <c r="AD96" i="7"/>
  <c r="AD27" i="7"/>
  <c r="AF27" i="7"/>
  <c r="AE27" i="7"/>
  <c r="AB64" i="7"/>
  <c r="AB85" i="7"/>
  <c r="AC104" i="7"/>
  <c r="AZ30" i="7"/>
  <c r="AT30" i="7"/>
  <c r="AU30" i="7" s="1"/>
  <c r="AV30" i="7" s="1"/>
  <c r="AW30" i="7"/>
  <c r="AX30" i="7" s="1"/>
  <c r="AY30" i="7" s="1"/>
  <c r="AT13" i="7"/>
  <c r="AU13" i="7" s="1"/>
  <c r="AV13" i="7" s="1"/>
  <c r="AW13" i="7"/>
  <c r="AX13" i="7" s="1"/>
  <c r="AY13" i="7" s="1"/>
  <c r="K15" i="7"/>
  <c r="AD28" i="7"/>
  <c r="AD58" i="7"/>
  <c r="AC58" i="7"/>
  <c r="K22" i="7"/>
  <c r="AW8" i="7"/>
  <c r="AX8" i="7" s="1"/>
  <c r="AY8" i="7" s="1"/>
  <c r="AH16" i="7"/>
  <c r="AW23" i="7"/>
  <c r="AX23" i="7" s="1"/>
  <c r="AY23" i="7" s="1"/>
  <c r="AZ23" i="7"/>
  <c r="AC74" i="7"/>
  <c r="AZ17" i="7"/>
  <c r="AC52" i="7"/>
  <c r="AB52" i="7"/>
  <c r="AB80" i="7"/>
  <c r="AD80" i="7"/>
  <c r="AC80" i="7"/>
  <c r="AT8" i="7"/>
  <c r="AC55" i="7"/>
  <c r="AC8" i="7"/>
  <c r="AB8" i="7"/>
  <c r="AF8" i="7"/>
  <c r="K42" i="7"/>
  <c r="AB15" i="7"/>
  <c r="AF15" i="7"/>
  <c r="AB89" i="7"/>
  <c r="AE86" i="7"/>
  <c r="AD86" i="7"/>
  <c r="AC86" i="7"/>
  <c r="AB86" i="7"/>
  <c r="AE15" i="7"/>
  <c r="AT17" i="7"/>
  <c r="AU17" i="7" s="1"/>
  <c r="AV17" i="7" s="1"/>
  <c r="AB74" i="7"/>
  <c r="AC89" i="7"/>
  <c r="AC95" i="7"/>
  <c r="AB95" i="7"/>
  <c r="AE95" i="7"/>
  <c r="AE101" i="7"/>
  <c r="AD101" i="7"/>
  <c r="AD19" i="7"/>
  <c r="AH23" i="7"/>
  <c r="AC63" i="7"/>
  <c r="AF41" i="7"/>
  <c r="AL5" i="7"/>
  <c r="AW26" i="7"/>
  <c r="AX26" i="7" s="1"/>
  <c r="AY26" i="7" s="1"/>
  <c r="AZ26" i="7"/>
  <c r="AE33" i="7"/>
  <c r="AD33" i="7"/>
  <c r="AC33" i="7"/>
  <c r="AZ31" i="7"/>
  <c r="AC47" i="7"/>
  <c r="AB47" i="7"/>
  <c r="K11" i="7"/>
  <c r="D71" i="7"/>
  <c r="D35" i="7" s="1"/>
  <c r="B35" i="7"/>
  <c r="AF72" i="7"/>
  <c r="AE72" i="7"/>
  <c r="AC87" i="7"/>
  <c r="AB87" i="7"/>
  <c r="AC54" i="7"/>
  <c r="AW12" i="7"/>
  <c r="AX12" i="7" s="1"/>
  <c r="AY12" i="7" s="1"/>
  <c r="AE61" i="7"/>
  <c r="AD61" i="7"/>
  <c r="AF75" i="7"/>
  <c r="B9" i="7"/>
  <c r="K46" i="7"/>
  <c r="I10" i="7"/>
  <c r="AL27" i="39"/>
  <c r="AJ27" i="39"/>
  <c r="AF6" i="39"/>
  <c r="AE6" i="39"/>
  <c r="AD6" i="39"/>
  <c r="AC6" i="39"/>
  <c r="AB6" i="39"/>
  <c r="AE8" i="39"/>
  <c r="AD8" i="39"/>
  <c r="AF8" i="39"/>
  <c r="AC8" i="39"/>
  <c r="AB8" i="39"/>
  <c r="K35" i="39"/>
  <c r="B32" i="39"/>
  <c r="D32" i="39"/>
  <c r="AL11" i="39"/>
  <c r="AJ11" i="39"/>
  <c r="AF12" i="39"/>
  <c r="AC12" i="39"/>
  <c r="AB12" i="39"/>
  <c r="AE12" i="39"/>
  <c r="AD12" i="39"/>
  <c r="AF23" i="39"/>
  <c r="AE23" i="39"/>
  <c r="AD23" i="39"/>
  <c r="AC23" i="39"/>
  <c r="AB23" i="39"/>
  <c r="B16" i="39"/>
  <c r="D16" i="39"/>
  <c r="AL24" i="39"/>
  <c r="AJ24" i="39"/>
  <c r="AC120" i="39"/>
  <c r="AW25" i="39"/>
  <c r="AX25" i="39" s="1"/>
  <c r="AY25" i="39" s="1"/>
  <c r="AZ25" i="39"/>
  <c r="AT25" i="39"/>
  <c r="AU25" i="39" s="1"/>
  <c r="AV25" i="39" s="1"/>
  <c r="AZ31" i="39"/>
  <c r="AJ14" i="39"/>
  <c r="AL22" i="39"/>
  <c r="AJ22" i="39"/>
  <c r="AZ36" i="39"/>
  <c r="AT36" i="39"/>
  <c r="AU36" i="39" s="1"/>
  <c r="AV36" i="39" s="1"/>
  <c r="AW36" i="39"/>
  <c r="AX36" i="39" s="1"/>
  <c r="AY36" i="39" s="1"/>
  <c r="AT15" i="39"/>
  <c r="AU15" i="39" s="1"/>
  <c r="AV15" i="39" s="1"/>
  <c r="AZ15" i="39"/>
  <c r="AJ20" i="39"/>
  <c r="AL20" i="39"/>
  <c r="AB20" i="39"/>
  <c r="AC20" i="39"/>
  <c r="AF20" i="39"/>
  <c r="AE20" i="39"/>
  <c r="AD20" i="39"/>
  <c r="D29" i="39"/>
  <c r="AF33" i="39"/>
  <c r="AE33" i="39"/>
  <c r="AD33" i="39"/>
  <c r="AC33" i="39"/>
  <c r="AB33" i="39"/>
  <c r="AR5" i="39"/>
  <c r="AL29" i="39"/>
  <c r="B8" i="39"/>
  <c r="AJ18" i="39"/>
  <c r="AK18" i="39"/>
  <c r="AL18" i="39"/>
  <c r="AF22" i="39"/>
  <c r="AE22" i="39"/>
  <c r="AD22" i="39"/>
  <c r="AL14" i="39"/>
  <c r="AT11" i="39"/>
  <c r="AU11" i="39" s="1"/>
  <c r="AV11" i="39" s="1"/>
  <c r="AW11" i="39"/>
  <c r="AX11" i="39" s="1"/>
  <c r="AY11" i="39" s="1"/>
  <c r="D15" i="39"/>
  <c r="B15" i="39"/>
  <c r="AL28" i="39"/>
  <c r="AE24" i="39"/>
  <c r="AD24" i="39"/>
  <c r="AF24" i="39"/>
  <c r="AC24" i="39"/>
  <c r="AB24" i="39"/>
  <c r="D26" i="39"/>
  <c r="AW7" i="39"/>
  <c r="AL9" i="39"/>
  <c r="AK9" i="39"/>
  <c r="AJ9" i="39"/>
  <c r="I6" i="39"/>
  <c r="K31" i="39"/>
  <c r="AE7" i="39"/>
  <c r="AD7" i="39"/>
  <c r="AC7" i="39"/>
  <c r="AF7" i="39"/>
  <c r="AB7" i="39"/>
  <c r="AZ32" i="39"/>
  <c r="I8" i="39"/>
  <c r="AD10" i="39"/>
  <c r="AF10" i="39"/>
  <c r="AE10" i="39"/>
  <c r="AD19" i="39"/>
  <c r="AF19" i="39"/>
  <c r="AE19" i="39"/>
  <c r="AB19" i="39"/>
  <c r="AC19" i="39"/>
  <c r="AT20" i="39"/>
  <c r="AU20" i="39" s="1"/>
  <c r="AV20" i="39" s="1"/>
  <c r="K13" i="39"/>
  <c r="D30" i="39"/>
  <c r="B6" i="39"/>
  <c r="AB10" i="39"/>
  <c r="AW29" i="39"/>
  <c r="AX29" i="39" s="1"/>
  <c r="AY29" i="39" s="1"/>
  <c r="AB9" i="39"/>
  <c r="AC10" i="39"/>
  <c r="AT12" i="39"/>
  <c r="AU12" i="39" s="1"/>
  <c r="AV12" i="39" s="1"/>
  <c r="I27" i="39"/>
  <c r="AW32" i="39"/>
  <c r="AX32" i="39" s="1"/>
  <c r="AY32" i="39" s="1"/>
  <c r="K16" i="39"/>
  <c r="AW28" i="39"/>
  <c r="AX28" i="39" s="1"/>
  <c r="AY28" i="39" s="1"/>
  <c r="AZ28" i="39"/>
  <c r="I30" i="39"/>
  <c r="I33" i="39"/>
  <c r="K15" i="39"/>
  <c r="AZ10" i="39"/>
  <c r="K21" i="39"/>
  <c r="AT27" i="39"/>
  <c r="AU27" i="39" s="1"/>
  <c r="AV27" i="39" s="1"/>
  <c r="AZ27" i="39"/>
  <c r="AW27" i="39"/>
  <c r="AX27" i="39" s="1"/>
  <c r="AY27" i="39" s="1"/>
  <c r="AD17" i="39"/>
  <c r="AF17" i="39"/>
  <c r="I26" i="39"/>
  <c r="AE17" i="39"/>
  <c r="B20" i="39"/>
  <c r="AZ22" i="39"/>
  <c r="AT22" i="39"/>
  <c r="AU22" i="39" s="1"/>
  <c r="AV22" i="39" s="1"/>
  <c r="AF120" i="39"/>
  <c r="AB27" i="39"/>
  <c r="AH5" i="39"/>
  <c r="AU7" i="39"/>
  <c r="AB13" i="39"/>
  <c r="AC35" i="39"/>
  <c r="AB35" i="39"/>
  <c r="AE35" i="39"/>
  <c r="AD35" i="39"/>
  <c r="AF35" i="39"/>
  <c r="AE28" i="39"/>
  <c r="AD28" i="39"/>
  <c r="AC28" i="39"/>
  <c r="AW8" i="39"/>
  <c r="AX8" i="39" s="1"/>
  <c r="AY8" i="39" s="1"/>
  <c r="AZ8" i="39"/>
  <c r="AT33" i="39"/>
  <c r="AU33" i="39" s="1"/>
  <c r="AV33" i="39" s="1"/>
  <c r="AZ18" i="39"/>
  <c r="AE13" i="39"/>
  <c r="AD13" i="39"/>
  <c r="K17" i="39"/>
  <c r="AT24" i="39"/>
  <c r="AU24" i="39" s="1"/>
  <c r="AV24" i="39" s="1"/>
  <c r="AW24" i="39"/>
  <c r="AX24" i="39" s="1"/>
  <c r="AY24" i="39" s="1"/>
  <c r="AW13" i="39"/>
  <c r="AX13" i="39" s="1"/>
  <c r="AY13" i="39" s="1"/>
  <c r="D25" i="39"/>
  <c r="B25" i="39"/>
  <c r="AZ34" i="39"/>
  <c r="AW34" i="39"/>
  <c r="AX34" i="39" s="1"/>
  <c r="AY34" i="39" s="1"/>
  <c r="AE31" i="39"/>
  <c r="AF31" i="39"/>
  <c r="AD31" i="39"/>
  <c r="AZ13" i="39"/>
  <c r="I25" i="39"/>
  <c r="AI5" i="39"/>
  <c r="AI27" i="39" s="1"/>
  <c r="W16" i="39"/>
  <c r="AW16" i="39"/>
  <c r="AX16" i="39" s="1"/>
  <c r="AY16" i="39" s="1"/>
  <c r="AB21" i="39"/>
  <c r="AC21" i="39"/>
  <c r="AW23" i="39"/>
  <c r="AX23" i="39" s="1"/>
  <c r="AY23" i="39" s="1"/>
  <c r="AT23" i="39"/>
  <c r="AU23" i="39" s="1"/>
  <c r="AV23" i="39" s="1"/>
  <c r="AW21" i="39"/>
  <c r="AX21" i="39" s="1"/>
  <c r="AY21" i="39" s="1"/>
  <c r="AZ17" i="39"/>
  <c r="AK5" i="39"/>
  <c r="AT17" i="39"/>
  <c r="AU17" i="39" s="1"/>
  <c r="AV17" i="39" s="1"/>
  <c r="D11" i="39"/>
  <c r="K19" i="39"/>
  <c r="AW9" i="39"/>
  <c r="AX9" i="39" s="1"/>
  <c r="AY9" i="39" s="1"/>
  <c r="B28" i="39"/>
  <c r="AZ30" i="39"/>
  <c r="AW30" i="39"/>
  <c r="AX30" i="39" s="1"/>
  <c r="AY30" i="39" s="1"/>
  <c r="AZ9" i="39"/>
  <c r="AB14" i="39"/>
  <c r="AF14" i="39"/>
  <c r="AW26" i="39"/>
  <c r="AX26" i="39" s="1"/>
  <c r="AY26" i="39" s="1"/>
  <c r="K32" i="39"/>
  <c r="AD34" i="39"/>
  <c r="AC34" i="39"/>
  <c r="AB34" i="39"/>
  <c r="AZ19" i="39"/>
  <c r="AJ23" i="39"/>
  <c r="AL23" i="39"/>
  <c r="AW35" i="39"/>
  <c r="AX35" i="39" s="1"/>
  <c r="AY35" i="39" s="1"/>
  <c r="AK29" i="39"/>
  <c r="AJ29" i="39"/>
  <c r="AF9" i="39"/>
  <c r="AF27" i="39"/>
  <c r="I10" i="39"/>
  <c r="AZ30" i="36"/>
  <c r="AT30" i="36"/>
  <c r="AU30" i="36" s="1"/>
  <c r="AV30" i="36" s="1"/>
  <c r="AW30" i="36"/>
  <c r="AX30" i="36" s="1"/>
  <c r="AY30" i="36" s="1"/>
  <c r="AF120" i="36"/>
  <c r="AH5" i="36"/>
  <c r="AN5" i="36" s="1"/>
  <c r="D6" i="36"/>
  <c r="I17" i="36"/>
  <c r="AD10" i="36"/>
  <c r="AJ5" i="36"/>
  <c r="AK5" i="36"/>
  <c r="AE10" i="36"/>
  <c r="AT27" i="36"/>
  <c r="AU27" i="36" s="1"/>
  <c r="AV27" i="36" s="1"/>
  <c r="AZ27" i="36"/>
  <c r="AW27" i="36"/>
  <c r="AX27" i="36" s="1"/>
  <c r="AY27" i="36" s="1"/>
  <c r="AL5" i="36"/>
  <c r="AF10" i="36"/>
  <c r="B27" i="36"/>
  <c r="K8" i="36"/>
  <c r="AZ9" i="36"/>
  <c r="AW9" i="36"/>
  <c r="AT9" i="36"/>
  <c r="AU9" i="36" s="1"/>
  <c r="AV9" i="36" s="1"/>
  <c r="AZ35" i="36"/>
  <c r="AE25" i="36"/>
  <c r="AB25" i="36"/>
  <c r="AF25" i="36"/>
  <c r="AC25" i="36"/>
  <c r="AD25" i="36"/>
  <c r="D7" i="36"/>
  <c r="B11" i="36"/>
  <c r="AZ16" i="36"/>
  <c r="AZ26" i="36"/>
  <c r="AW26" i="36"/>
  <c r="AX26" i="36" s="1"/>
  <c r="AY26" i="36" s="1"/>
  <c r="AT26" i="36"/>
  <c r="AU26" i="36" s="1"/>
  <c r="AV26" i="36" s="1"/>
  <c r="AC120" i="36"/>
  <c r="I7" i="36"/>
  <c r="J173" i="19" s="1"/>
  <c r="AL11" i="36"/>
  <c r="AK11" i="36"/>
  <c r="AT22" i="36"/>
  <c r="AU22" i="36" s="1"/>
  <c r="AV22" i="36" s="1"/>
  <c r="AZ22" i="36"/>
  <c r="AW22" i="36"/>
  <c r="AX22" i="36" s="1"/>
  <c r="AY22" i="36" s="1"/>
  <c r="AW23" i="36"/>
  <c r="AX23" i="36" s="1"/>
  <c r="AY23" i="36" s="1"/>
  <c r="AT23" i="36"/>
  <c r="AU23" i="36" s="1"/>
  <c r="AV23" i="36" s="1"/>
  <c r="AZ23" i="36"/>
  <c r="AB34" i="36"/>
  <c r="AC34" i="36"/>
  <c r="AE16" i="36"/>
  <c r="AD16" i="36"/>
  <c r="AC16" i="36"/>
  <c r="AF16" i="36"/>
  <c r="AB16" i="36"/>
  <c r="AZ13" i="36"/>
  <c r="AW13" i="36"/>
  <c r="AX13" i="36" s="1"/>
  <c r="AY13" i="36" s="1"/>
  <c r="AT13" i="36"/>
  <c r="AU13" i="36" s="1"/>
  <c r="AV13" i="36" s="1"/>
  <c r="AW33" i="36"/>
  <c r="AX33" i="36" s="1"/>
  <c r="AY33" i="36" s="1"/>
  <c r="AZ33" i="36"/>
  <c r="AT33" i="36"/>
  <c r="AU33" i="36" s="1"/>
  <c r="AV33" i="36" s="1"/>
  <c r="AW16" i="36"/>
  <c r="AX16" i="36" s="1"/>
  <c r="AY16" i="36" s="1"/>
  <c r="AW15" i="36"/>
  <c r="AX15" i="36" s="1"/>
  <c r="AY15" i="36" s="1"/>
  <c r="AT15" i="36"/>
  <c r="AU15" i="36" s="1"/>
  <c r="AV15" i="36" s="1"/>
  <c r="AB10" i="36"/>
  <c r="AZ24" i="36"/>
  <c r="AW24" i="36"/>
  <c r="AT24" i="36"/>
  <c r="AU24" i="36" s="1"/>
  <c r="AV24" i="36" s="1"/>
  <c r="AZ34" i="36"/>
  <c r="AL30" i="36"/>
  <c r="AK30" i="36"/>
  <c r="AT34" i="36"/>
  <c r="AU34" i="36" s="1"/>
  <c r="AV34" i="36" s="1"/>
  <c r="K31" i="36"/>
  <c r="D35" i="36"/>
  <c r="B35" i="36"/>
  <c r="AT31" i="36"/>
  <c r="AU31" i="36" s="1"/>
  <c r="AV31" i="36" s="1"/>
  <c r="AZ31" i="36"/>
  <c r="AW31" i="36"/>
  <c r="AX31" i="36" s="1"/>
  <c r="AY31" i="36" s="1"/>
  <c r="AZ32" i="36"/>
  <c r="AW32" i="36"/>
  <c r="AZ20" i="36"/>
  <c r="K16" i="36"/>
  <c r="AZ17" i="36"/>
  <c r="AW17" i="36"/>
  <c r="AX17" i="36" s="1"/>
  <c r="AY17" i="36" s="1"/>
  <c r="AT17" i="36"/>
  <c r="AU17" i="36" s="1"/>
  <c r="AV17" i="36" s="1"/>
  <c r="AZ25" i="36"/>
  <c r="AW25" i="36"/>
  <c r="AX25" i="36" s="1"/>
  <c r="AY25" i="36" s="1"/>
  <c r="AT25" i="36"/>
  <c r="AU25" i="36" s="1"/>
  <c r="AV25" i="36" s="1"/>
  <c r="AW34" i="36"/>
  <c r="AX34" i="36" s="1"/>
  <c r="AY34" i="36" s="1"/>
  <c r="I33" i="36"/>
  <c r="AC17" i="36"/>
  <c r="AW19" i="36"/>
  <c r="AX19" i="36" s="1"/>
  <c r="AY19" i="36" s="1"/>
  <c r="K15" i="36"/>
  <c r="AB17" i="36"/>
  <c r="AW29" i="36"/>
  <c r="AX29" i="36" s="1"/>
  <c r="AY29" i="36" s="1"/>
  <c r="AZ29" i="36"/>
  <c r="AT29" i="36"/>
  <c r="AU29" i="36" s="1"/>
  <c r="AV29" i="36" s="1"/>
  <c r="W16" i="36"/>
  <c r="AD17" i="36"/>
  <c r="B12" i="36"/>
  <c r="D12" i="36"/>
  <c r="D15" i="36"/>
  <c r="B15" i="36"/>
  <c r="AW10" i="36"/>
  <c r="AX10" i="36" s="1"/>
  <c r="AY10" i="36" s="1"/>
  <c r="AZ14" i="36"/>
  <c r="AZ10" i="36"/>
  <c r="B29" i="36"/>
  <c r="B18" i="36"/>
  <c r="AT7" i="36"/>
  <c r="AU16" i="36" s="1"/>
  <c r="AV16" i="36" s="1"/>
  <c r="AW7" i="36"/>
  <c r="I15" i="36"/>
  <c r="I18" i="36"/>
  <c r="B23" i="36"/>
  <c r="AZ28" i="36"/>
  <c r="I10" i="36"/>
  <c r="J182" i="19" s="1"/>
  <c r="K20" i="36"/>
  <c r="AW12" i="36"/>
  <c r="I14" i="36"/>
  <c r="AW21" i="36"/>
  <c r="AX21" i="36" s="1"/>
  <c r="AY21" i="36" s="1"/>
  <c r="AH20" i="25"/>
  <c r="AL20" i="25"/>
  <c r="AT36" i="25"/>
  <c r="AU36" i="25" s="1"/>
  <c r="AV36" i="25" s="1"/>
  <c r="AZ36" i="25"/>
  <c r="AW36" i="25"/>
  <c r="AX36" i="25" s="1"/>
  <c r="AY36" i="25" s="1"/>
  <c r="AR5" i="25"/>
  <c r="B17" i="25"/>
  <c r="AW16" i="25"/>
  <c r="AX16" i="25" s="1"/>
  <c r="AY16" i="25" s="1"/>
  <c r="AZ16" i="25"/>
  <c r="AT16" i="25"/>
  <c r="AU16" i="25" s="1"/>
  <c r="AV16" i="25" s="1"/>
  <c r="K12" i="25"/>
  <c r="AZ24" i="25"/>
  <c r="AW24" i="25"/>
  <c r="AT24" i="25"/>
  <c r="AU24" i="25" s="1"/>
  <c r="AV24" i="25" s="1"/>
  <c r="AZ30" i="25"/>
  <c r="AT30" i="25"/>
  <c r="AU30" i="25" s="1"/>
  <c r="AV30" i="25" s="1"/>
  <c r="AW30" i="25"/>
  <c r="AX30" i="25" s="1"/>
  <c r="AY30" i="25" s="1"/>
  <c r="K35" i="25"/>
  <c r="D32" i="25"/>
  <c r="B32" i="25"/>
  <c r="AW25" i="25"/>
  <c r="AX25" i="25" s="1"/>
  <c r="AY25" i="25" s="1"/>
  <c r="AT25" i="25"/>
  <c r="AU25" i="25" s="1"/>
  <c r="AV25" i="25" s="1"/>
  <c r="AZ25" i="25"/>
  <c r="AZ22" i="25"/>
  <c r="AE25" i="25"/>
  <c r="AF25" i="25"/>
  <c r="AB25" i="25"/>
  <c r="AD25" i="25"/>
  <c r="I6" i="25"/>
  <c r="AF33" i="25"/>
  <c r="AE33" i="25"/>
  <c r="AD33" i="25"/>
  <c r="AB33" i="25"/>
  <c r="AT27" i="25"/>
  <c r="AU27" i="25" s="1"/>
  <c r="AV27" i="25" s="1"/>
  <c r="AZ27" i="25"/>
  <c r="AW27" i="25"/>
  <c r="AX27" i="25" s="1"/>
  <c r="AY27" i="25" s="1"/>
  <c r="AW29" i="25"/>
  <c r="AX29" i="25" s="1"/>
  <c r="AY29" i="25" s="1"/>
  <c r="AT29" i="25"/>
  <c r="AU29" i="25" s="1"/>
  <c r="AV29" i="25" s="1"/>
  <c r="AZ29" i="25"/>
  <c r="K27" i="25"/>
  <c r="AZ21" i="25"/>
  <c r="AE24" i="25"/>
  <c r="AD24" i="25"/>
  <c r="AB24" i="25"/>
  <c r="AF24" i="25"/>
  <c r="AW28" i="25"/>
  <c r="AX28" i="25" s="1"/>
  <c r="AY28" i="25" s="1"/>
  <c r="AT28" i="25"/>
  <c r="AU28" i="25" s="1"/>
  <c r="AV28" i="25" s="1"/>
  <c r="AZ28" i="25"/>
  <c r="AW31" i="25"/>
  <c r="AX31" i="25" s="1"/>
  <c r="AY31" i="25" s="1"/>
  <c r="AT31" i="25"/>
  <c r="AU31" i="25" s="1"/>
  <c r="AV31" i="25" s="1"/>
  <c r="B31" i="25"/>
  <c r="D31" i="25"/>
  <c r="AZ17" i="25"/>
  <c r="AW17" i="25"/>
  <c r="AX17" i="25" s="1"/>
  <c r="AY17" i="25" s="1"/>
  <c r="AW23" i="25"/>
  <c r="AX23" i="25" s="1"/>
  <c r="AY23" i="25" s="1"/>
  <c r="AZ23" i="25"/>
  <c r="AT20" i="25"/>
  <c r="AU20" i="25" s="1"/>
  <c r="AV20" i="25" s="1"/>
  <c r="AZ20" i="25"/>
  <c r="AW20" i="25"/>
  <c r="B23" i="25"/>
  <c r="AD29" i="25"/>
  <c r="AW14" i="25"/>
  <c r="AX14" i="25" s="1"/>
  <c r="AY14" i="25" s="1"/>
  <c r="AT14" i="25"/>
  <c r="AU14" i="25" s="1"/>
  <c r="AV14" i="25" s="1"/>
  <c r="AZ14" i="25"/>
  <c r="I18" i="25"/>
  <c r="AE29" i="25"/>
  <c r="AK5" i="25"/>
  <c r="AF19" i="25"/>
  <c r="AT19" i="25"/>
  <c r="AU19" i="25" s="1"/>
  <c r="AV19" i="25" s="1"/>
  <c r="AW19" i="25"/>
  <c r="AX19" i="25" s="1"/>
  <c r="AY19" i="25" s="1"/>
  <c r="AZ19" i="25"/>
  <c r="AT9" i="25"/>
  <c r="AZ9" i="25"/>
  <c r="AW9" i="25"/>
  <c r="I23" i="25"/>
  <c r="AZ34" i="25"/>
  <c r="AT34" i="25"/>
  <c r="AU34" i="25" s="1"/>
  <c r="AV34" i="25" s="1"/>
  <c r="I21" i="25"/>
  <c r="I30" i="25"/>
  <c r="B7" i="25"/>
  <c r="AZ18" i="25"/>
  <c r="K7" i="25"/>
  <c r="AC5" i="25"/>
  <c r="AW18" i="25"/>
  <c r="AX18" i="25" s="1"/>
  <c r="AY18" i="25" s="1"/>
  <c r="AW8" i="25"/>
  <c r="AX8" i="25" s="1"/>
  <c r="AY8" i="25" s="1"/>
  <c r="AZ26" i="25"/>
  <c r="I17" i="25"/>
  <c r="AW13" i="25"/>
  <c r="AX13" i="25" s="1"/>
  <c r="AY13" i="25" s="1"/>
  <c r="AT13" i="25"/>
  <c r="AU13" i="25" s="1"/>
  <c r="AV13" i="25" s="1"/>
  <c r="I13" i="25"/>
  <c r="AZ13" i="25"/>
  <c r="AJ5" i="25"/>
  <c r="AZ11" i="25"/>
  <c r="AZ32" i="25"/>
  <c r="B28" i="25"/>
  <c r="I11" i="25"/>
  <c r="AZ35" i="25"/>
  <c r="AT35" i="25"/>
  <c r="AU35" i="25" s="1"/>
  <c r="AV35" i="25" s="1"/>
  <c r="B25" i="25"/>
  <c r="AW12" i="25"/>
  <c r="AX12" i="25" s="1"/>
  <c r="AY12" i="25" s="1"/>
  <c r="AZ12" i="25"/>
  <c r="I10" i="25"/>
  <c r="AC118" i="26"/>
  <c r="AB118" i="26"/>
  <c r="AE117" i="26"/>
  <c r="AC117" i="26"/>
  <c r="AF116" i="26"/>
  <c r="AC116" i="26"/>
  <c r="AF114" i="26"/>
  <c r="AE114" i="26"/>
  <c r="AE111" i="26"/>
  <c r="AC111" i="26"/>
  <c r="AB111" i="26"/>
  <c r="AC110" i="26"/>
  <c r="AE109" i="26"/>
  <c r="AC109" i="26"/>
  <c r="AB109" i="26"/>
  <c r="AF108" i="26"/>
  <c r="AE108" i="26"/>
  <c r="AC106" i="26"/>
  <c r="AB106" i="26"/>
  <c r="AF104" i="26"/>
  <c r="AE104" i="26"/>
  <c r="AB104" i="26"/>
  <c r="AF103" i="26"/>
  <c r="AE103" i="26"/>
  <c r="AE102" i="26"/>
  <c r="AC102" i="26"/>
  <c r="AC99" i="26"/>
  <c r="AB99" i="26"/>
  <c r="AF97" i="26"/>
  <c r="AE97" i="26"/>
  <c r="AC97" i="26"/>
  <c r="AB97" i="26"/>
  <c r="AC96" i="26"/>
  <c r="AB96" i="26"/>
  <c r="AB93" i="26"/>
  <c r="AE92" i="26"/>
  <c r="AC92" i="26"/>
  <c r="AB92" i="26"/>
  <c r="AE91" i="26"/>
  <c r="AC91" i="26"/>
  <c r="AC90" i="26"/>
  <c r="AB90" i="26"/>
  <c r="AC87" i="26"/>
  <c r="D87" i="26"/>
  <c r="A87" i="26"/>
  <c r="K86" i="26"/>
  <c r="AF86" i="26" s="1"/>
  <c r="D86" i="26"/>
  <c r="A86" i="26"/>
  <c r="K85" i="26"/>
  <c r="AB85" i="26" s="1"/>
  <c r="D85" i="26"/>
  <c r="A85" i="26"/>
  <c r="K84" i="26"/>
  <c r="D84" i="26"/>
  <c r="A84" i="26"/>
  <c r="K83" i="26"/>
  <c r="D83" i="26"/>
  <c r="A83" i="26"/>
  <c r="K82" i="26"/>
  <c r="AE82" i="26" s="1"/>
  <c r="D82" i="26"/>
  <c r="A82" i="26"/>
  <c r="K81" i="26"/>
  <c r="AB81" i="26" s="1"/>
  <c r="D81" i="26"/>
  <c r="A81" i="26"/>
  <c r="K80" i="26"/>
  <c r="AB80" i="26" s="1"/>
  <c r="D80" i="26"/>
  <c r="A80" i="26"/>
  <c r="K79" i="26"/>
  <c r="AF79" i="26" s="1"/>
  <c r="D79" i="26"/>
  <c r="A79" i="26"/>
  <c r="K78" i="26"/>
  <c r="D78" i="26"/>
  <c r="A78" i="26"/>
  <c r="K77" i="26"/>
  <c r="AE77" i="26" s="1"/>
  <c r="D77" i="26"/>
  <c r="A77" i="26"/>
  <c r="K76" i="26"/>
  <c r="AB76" i="26" s="1"/>
  <c r="D76" i="26"/>
  <c r="A76" i="26"/>
  <c r="K75" i="26"/>
  <c r="D75" i="26"/>
  <c r="A75" i="26"/>
  <c r="K74" i="26"/>
  <c r="AE74" i="26" s="1"/>
  <c r="D74" i="26"/>
  <c r="A74" i="26"/>
  <c r="K73" i="26"/>
  <c r="AE73" i="26" s="1"/>
  <c r="D73" i="26"/>
  <c r="A73" i="26"/>
  <c r="K72" i="26"/>
  <c r="D72" i="26"/>
  <c r="A72" i="26"/>
  <c r="M71" i="26"/>
  <c r="L71" i="26"/>
  <c r="L35" i="26" s="1"/>
  <c r="J71" i="26"/>
  <c r="J35" i="26" s="1"/>
  <c r="I71" i="26"/>
  <c r="I35" i="26" s="1"/>
  <c r="D71" i="26"/>
  <c r="D35" i="26" s="1"/>
  <c r="A71" i="26"/>
  <c r="M70" i="26"/>
  <c r="L70" i="26"/>
  <c r="L34" i="26" s="1"/>
  <c r="AT35" i="26" s="1"/>
  <c r="K70" i="26"/>
  <c r="AE70" i="26" s="1"/>
  <c r="J70" i="26"/>
  <c r="I70" i="26"/>
  <c r="F70" i="26"/>
  <c r="E70" i="26"/>
  <c r="C70" i="26"/>
  <c r="C34" i="26" s="1"/>
  <c r="B70" i="26"/>
  <c r="D70" i="26" s="1"/>
  <c r="D34" i="26" s="1"/>
  <c r="AE34" i="26" s="1"/>
  <c r="A70" i="26"/>
  <c r="M69" i="26"/>
  <c r="L69" i="26"/>
  <c r="L33" i="26" s="1"/>
  <c r="J69" i="26"/>
  <c r="I69" i="26"/>
  <c r="F69" i="26"/>
  <c r="E69" i="26"/>
  <c r="D69" i="26"/>
  <c r="D33" i="26" s="1"/>
  <c r="AE33" i="26" s="1"/>
  <c r="C69" i="26"/>
  <c r="C33" i="26" s="1"/>
  <c r="B69" i="26"/>
  <c r="A69" i="26"/>
  <c r="M68" i="26"/>
  <c r="L68" i="26"/>
  <c r="J68" i="26"/>
  <c r="J32" i="26" s="1"/>
  <c r="I68" i="26"/>
  <c r="F68" i="26"/>
  <c r="E68" i="26"/>
  <c r="C68" i="26"/>
  <c r="C32" i="26" s="1"/>
  <c r="B68" i="26"/>
  <c r="D68" i="26" s="1"/>
  <c r="D32" i="26" s="1"/>
  <c r="A68" i="26"/>
  <c r="M67" i="26"/>
  <c r="L67" i="26"/>
  <c r="K67" i="26"/>
  <c r="K31" i="26" s="1"/>
  <c r="J67" i="26"/>
  <c r="I67" i="26"/>
  <c r="F67" i="26"/>
  <c r="E67" i="26"/>
  <c r="C67" i="26"/>
  <c r="C31" i="26" s="1"/>
  <c r="B67" i="26"/>
  <c r="B31" i="26" s="1"/>
  <c r="A67" i="26"/>
  <c r="M66" i="26"/>
  <c r="L66" i="26"/>
  <c r="L30" i="26" s="1"/>
  <c r="J66" i="26"/>
  <c r="J30" i="26" s="1"/>
  <c r="I66" i="26"/>
  <c r="F66" i="26"/>
  <c r="E66" i="26"/>
  <c r="E30" i="26" s="1"/>
  <c r="C66" i="26"/>
  <c r="B66" i="26"/>
  <c r="D66" i="26" s="1"/>
  <c r="D30" i="26" s="1"/>
  <c r="AF30" i="26" s="1"/>
  <c r="A66" i="26"/>
  <c r="M65" i="26"/>
  <c r="L65" i="26"/>
  <c r="J65" i="26"/>
  <c r="I65" i="26"/>
  <c r="K65" i="26" s="1"/>
  <c r="AB65" i="26" s="1"/>
  <c r="F65" i="26"/>
  <c r="E65" i="26"/>
  <c r="E29" i="26" s="1"/>
  <c r="C65" i="26"/>
  <c r="C29" i="26" s="1"/>
  <c r="B65" i="26"/>
  <c r="B29" i="26" s="1"/>
  <c r="A65" i="26"/>
  <c r="M64" i="26"/>
  <c r="L64" i="26"/>
  <c r="L28" i="26" s="1"/>
  <c r="K64" i="26"/>
  <c r="J64" i="26"/>
  <c r="J28" i="26" s="1"/>
  <c r="I64" i="26"/>
  <c r="F64" i="26"/>
  <c r="E64" i="26"/>
  <c r="C64" i="26"/>
  <c r="B64" i="26"/>
  <c r="A64" i="26"/>
  <c r="M63" i="26"/>
  <c r="L63" i="26"/>
  <c r="J63" i="26"/>
  <c r="J27" i="26" s="1"/>
  <c r="I63" i="26"/>
  <c r="F63" i="26"/>
  <c r="E63" i="26"/>
  <c r="E27" i="26" s="1"/>
  <c r="C63" i="26"/>
  <c r="B63" i="26"/>
  <c r="D63" i="26" s="1"/>
  <c r="D27" i="26" s="1"/>
  <c r="AC27" i="26" s="1"/>
  <c r="A63" i="26"/>
  <c r="M62" i="26"/>
  <c r="L62" i="26"/>
  <c r="L26" i="26" s="1"/>
  <c r="K62" i="26"/>
  <c r="J62" i="26"/>
  <c r="J26" i="26" s="1"/>
  <c r="I62" i="26"/>
  <c r="I26" i="26" s="1"/>
  <c r="F62" i="26"/>
  <c r="E62" i="26"/>
  <c r="D62" i="26"/>
  <c r="D26" i="26" s="1"/>
  <c r="AC26" i="26" s="1"/>
  <c r="C62" i="26"/>
  <c r="C26" i="26" s="1"/>
  <c r="B62" i="26"/>
  <c r="A62" i="26"/>
  <c r="M61" i="26"/>
  <c r="L61" i="26"/>
  <c r="L25" i="26" s="1"/>
  <c r="J61" i="26"/>
  <c r="I61" i="26"/>
  <c r="K61" i="26" s="1"/>
  <c r="K25" i="26" s="1"/>
  <c r="AH25" i="26" s="1"/>
  <c r="F61" i="26"/>
  <c r="E61" i="26"/>
  <c r="E25" i="26" s="1"/>
  <c r="C61" i="26"/>
  <c r="C25" i="26" s="1"/>
  <c r="B61" i="26"/>
  <c r="A61" i="26"/>
  <c r="M60" i="26"/>
  <c r="L60" i="26"/>
  <c r="L24" i="26" s="1"/>
  <c r="AZ25" i="26" s="1"/>
  <c r="J60" i="26"/>
  <c r="I60" i="26"/>
  <c r="F60" i="26"/>
  <c r="E60" i="26"/>
  <c r="D60" i="26"/>
  <c r="D24" i="26" s="1"/>
  <c r="C60" i="26"/>
  <c r="B60" i="26"/>
  <c r="A60" i="26"/>
  <c r="M59" i="26"/>
  <c r="L59" i="26"/>
  <c r="L23" i="26" s="1"/>
  <c r="J59" i="26"/>
  <c r="J23" i="26" s="1"/>
  <c r="I59" i="26"/>
  <c r="I23" i="26" s="1"/>
  <c r="F59" i="26"/>
  <c r="E59" i="26"/>
  <c r="C59" i="26"/>
  <c r="B59" i="26"/>
  <c r="A59" i="26"/>
  <c r="M58" i="26"/>
  <c r="L58" i="26"/>
  <c r="L22" i="26" s="1"/>
  <c r="J58" i="26"/>
  <c r="J22" i="26" s="1"/>
  <c r="AW23" i="26" s="1"/>
  <c r="AX23" i="26" s="1"/>
  <c r="AY23" i="26" s="1"/>
  <c r="I58" i="26"/>
  <c r="K58" i="26" s="1"/>
  <c r="F58" i="26"/>
  <c r="E58" i="26"/>
  <c r="E22" i="26" s="1"/>
  <c r="C58" i="26"/>
  <c r="C22" i="26" s="1"/>
  <c r="B58" i="26"/>
  <c r="A58" i="26"/>
  <c r="M57" i="26"/>
  <c r="L57" i="26"/>
  <c r="L21" i="26" s="1"/>
  <c r="AW22" i="26" s="1"/>
  <c r="AX22" i="26" s="1"/>
  <c r="AY22" i="26" s="1"/>
  <c r="K57" i="26"/>
  <c r="J57" i="26"/>
  <c r="I57" i="26"/>
  <c r="I21" i="26" s="1"/>
  <c r="F57" i="26"/>
  <c r="E57" i="26"/>
  <c r="E21" i="26" s="1"/>
  <c r="C57" i="26"/>
  <c r="B57" i="26"/>
  <c r="D57" i="26" s="1"/>
  <c r="D21" i="26" s="1"/>
  <c r="AD21" i="26" s="1"/>
  <c r="A57" i="26"/>
  <c r="M56" i="26"/>
  <c r="L56" i="26"/>
  <c r="L20" i="26" s="1"/>
  <c r="AZ21" i="26" s="1"/>
  <c r="K56" i="26"/>
  <c r="J56" i="26"/>
  <c r="J20" i="26" s="1"/>
  <c r="I56" i="26"/>
  <c r="F56" i="26"/>
  <c r="E56" i="26"/>
  <c r="E20" i="26" s="1"/>
  <c r="D56" i="26"/>
  <c r="D20" i="26" s="1"/>
  <c r="C56" i="26"/>
  <c r="B56" i="26"/>
  <c r="A56" i="26"/>
  <c r="M55" i="26"/>
  <c r="L55" i="26"/>
  <c r="J55" i="26"/>
  <c r="J19" i="26" s="1"/>
  <c r="AZ20" i="26" s="1"/>
  <c r="I55" i="26"/>
  <c r="F55" i="26"/>
  <c r="E55" i="26"/>
  <c r="C55" i="26"/>
  <c r="C19" i="26" s="1"/>
  <c r="B55" i="26"/>
  <c r="A55" i="26"/>
  <c r="M54" i="26"/>
  <c r="L54" i="26"/>
  <c r="L18" i="26" s="1"/>
  <c r="AW19" i="26" s="1"/>
  <c r="AX19" i="26" s="1"/>
  <c r="AY19" i="26" s="1"/>
  <c r="K54" i="26"/>
  <c r="J54" i="26"/>
  <c r="I54" i="26"/>
  <c r="F54" i="26"/>
  <c r="E54" i="26"/>
  <c r="C54" i="26"/>
  <c r="B54" i="26"/>
  <c r="D54" i="26" s="1"/>
  <c r="D18" i="26" s="1"/>
  <c r="A54" i="26"/>
  <c r="M53" i="26"/>
  <c r="L53" i="26"/>
  <c r="J53" i="26"/>
  <c r="I53" i="26"/>
  <c r="F53" i="26"/>
  <c r="E53" i="26"/>
  <c r="D53" i="26"/>
  <c r="D17" i="26" s="1"/>
  <c r="AE17" i="26" s="1"/>
  <c r="C53" i="26"/>
  <c r="C17" i="26" s="1"/>
  <c r="B53" i="26"/>
  <c r="A53" i="26"/>
  <c r="M52" i="26"/>
  <c r="L52" i="26"/>
  <c r="K52" i="26"/>
  <c r="K16" i="26" s="1"/>
  <c r="AI16" i="26" s="1"/>
  <c r="J52" i="26"/>
  <c r="I52" i="26"/>
  <c r="F52" i="26"/>
  <c r="E52" i="26"/>
  <c r="E16" i="26" s="1"/>
  <c r="D52" i="26"/>
  <c r="D16" i="26" s="1"/>
  <c r="AE16" i="26" s="1"/>
  <c r="C52" i="26"/>
  <c r="C16" i="26" s="1"/>
  <c r="B52" i="26"/>
  <c r="A52" i="26"/>
  <c r="M51" i="26"/>
  <c r="L51" i="26"/>
  <c r="L15" i="26" s="1"/>
  <c r="J51" i="26"/>
  <c r="I51" i="26"/>
  <c r="I15" i="26" s="1"/>
  <c r="F51" i="26"/>
  <c r="E51" i="26"/>
  <c r="C51" i="26"/>
  <c r="B51" i="26"/>
  <c r="D51" i="26" s="1"/>
  <c r="D15" i="26" s="1"/>
  <c r="A51" i="26"/>
  <c r="M50" i="26"/>
  <c r="L50" i="26"/>
  <c r="L14" i="26" s="1"/>
  <c r="K50" i="26"/>
  <c r="AC50" i="26" s="1"/>
  <c r="J50" i="26"/>
  <c r="I50" i="26"/>
  <c r="F50" i="26"/>
  <c r="E50" i="26"/>
  <c r="C50" i="26"/>
  <c r="B50" i="26"/>
  <c r="B14" i="26" s="1"/>
  <c r="A50" i="26"/>
  <c r="M49" i="26"/>
  <c r="L49" i="26"/>
  <c r="J49" i="26"/>
  <c r="I49" i="26"/>
  <c r="F49" i="26"/>
  <c r="E49" i="26"/>
  <c r="E13" i="26" s="1"/>
  <c r="D49" i="26"/>
  <c r="D13" i="26" s="1"/>
  <c r="AC13" i="26" s="1"/>
  <c r="C49" i="26"/>
  <c r="C13" i="26" s="1"/>
  <c r="B49" i="26"/>
  <c r="A49" i="26"/>
  <c r="M48" i="26"/>
  <c r="L48" i="26"/>
  <c r="K48" i="26"/>
  <c r="AF48" i="26" s="1"/>
  <c r="J48" i="26"/>
  <c r="J12" i="26" s="1"/>
  <c r="I48" i="26"/>
  <c r="F48" i="26"/>
  <c r="E48" i="26"/>
  <c r="C48" i="26"/>
  <c r="C12" i="26" s="1"/>
  <c r="B48" i="26"/>
  <c r="D48" i="26" s="1"/>
  <c r="D12" i="26" s="1"/>
  <c r="A48" i="26"/>
  <c r="M47" i="26"/>
  <c r="L47" i="26"/>
  <c r="L11" i="26" s="1"/>
  <c r="K47" i="26"/>
  <c r="AE47" i="26" s="1"/>
  <c r="J47" i="26"/>
  <c r="I47" i="26"/>
  <c r="F47" i="26"/>
  <c r="E47" i="26"/>
  <c r="C47" i="26"/>
  <c r="B47" i="26"/>
  <c r="D47" i="26" s="1"/>
  <c r="D11" i="26" s="1"/>
  <c r="AD11" i="26" s="1"/>
  <c r="A47" i="26"/>
  <c r="M46" i="26"/>
  <c r="L46" i="26"/>
  <c r="L10" i="26" s="1"/>
  <c r="J46" i="26"/>
  <c r="J10" i="26" s="1"/>
  <c r="I46" i="26"/>
  <c r="I10" i="26" s="1"/>
  <c r="F46" i="26"/>
  <c r="E46" i="26"/>
  <c r="C46" i="26"/>
  <c r="B46" i="26"/>
  <c r="A46" i="26"/>
  <c r="M45" i="26"/>
  <c r="L45" i="26"/>
  <c r="J45" i="26"/>
  <c r="J9" i="26" s="1"/>
  <c r="I45" i="26"/>
  <c r="K45" i="26" s="1"/>
  <c r="F45" i="26"/>
  <c r="E45" i="26"/>
  <c r="E9" i="26" s="1"/>
  <c r="C45" i="26"/>
  <c r="C9" i="26" s="1"/>
  <c r="B45" i="26"/>
  <c r="B9" i="26" s="1"/>
  <c r="A45" i="26"/>
  <c r="M44" i="26"/>
  <c r="L44" i="26"/>
  <c r="K44" i="26"/>
  <c r="AF44" i="26" s="1"/>
  <c r="J44" i="26"/>
  <c r="I44" i="26"/>
  <c r="F44" i="26"/>
  <c r="E44" i="26"/>
  <c r="E8" i="26" s="1"/>
  <c r="C44" i="26"/>
  <c r="C8" i="26" s="1"/>
  <c r="B44" i="26"/>
  <c r="A44" i="26"/>
  <c r="M43" i="26"/>
  <c r="L43" i="26"/>
  <c r="L7" i="26" s="1"/>
  <c r="K43" i="26"/>
  <c r="J43" i="26"/>
  <c r="J7" i="26" s="1"/>
  <c r="I43" i="26"/>
  <c r="F43" i="26"/>
  <c r="E43" i="26"/>
  <c r="C43" i="26"/>
  <c r="B43" i="26"/>
  <c r="A43" i="26"/>
  <c r="U42" i="26"/>
  <c r="M42" i="26"/>
  <c r="L42" i="26"/>
  <c r="J42" i="26"/>
  <c r="J6" i="26" s="1"/>
  <c r="AZ7" i="26" s="1"/>
  <c r="I42" i="26"/>
  <c r="I6" i="26" s="1"/>
  <c r="F42" i="26"/>
  <c r="E42" i="26"/>
  <c r="E6" i="26" s="1"/>
  <c r="D42" i="26"/>
  <c r="D6" i="26" s="1"/>
  <c r="C42" i="26"/>
  <c r="B42" i="26"/>
  <c r="A42" i="26"/>
  <c r="AC41" i="26"/>
  <c r="AB41" i="26"/>
  <c r="AB114" i="26" s="1"/>
  <c r="F36" i="26"/>
  <c r="AU35" i="26"/>
  <c r="AV35" i="26" s="1"/>
  <c r="E35" i="26"/>
  <c r="C35" i="26"/>
  <c r="B35" i="26"/>
  <c r="J34" i="26"/>
  <c r="I34" i="26"/>
  <c r="E34" i="26"/>
  <c r="B34" i="26"/>
  <c r="J33" i="26"/>
  <c r="E33" i="26"/>
  <c r="B33" i="26"/>
  <c r="AV32" i="26"/>
  <c r="L32" i="26"/>
  <c r="E32" i="26"/>
  <c r="B32" i="26"/>
  <c r="L31" i="26"/>
  <c r="J31" i="26"/>
  <c r="I31" i="26"/>
  <c r="E31" i="26"/>
  <c r="AW30" i="26"/>
  <c r="AX30" i="26" s="1"/>
  <c r="AY30" i="26" s="1"/>
  <c r="AT30" i="26"/>
  <c r="AU30" i="26" s="1"/>
  <c r="AV30" i="26" s="1"/>
  <c r="C30" i="26"/>
  <c r="B30" i="26"/>
  <c r="L29" i="26"/>
  <c r="AZ30" i="26" s="1"/>
  <c r="J29" i="26"/>
  <c r="I29" i="26"/>
  <c r="AZ28" i="26"/>
  <c r="AX28" i="26"/>
  <c r="AY28" i="26" s="1"/>
  <c r="AT28" i="26"/>
  <c r="AU28" i="26" s="1"/>
  <c r="AV28" i="26" s="1"/>
  <c r="I28" i="26"/>
  <c r="E28" i="26"/>
  <c r="C28" i="26"/>
  <c r="L27" i="26"/>
  <c r="AW28" i="26" s="1"/>
  <c r="C27" i="26"/>
  <c r="B27" i="26"/>
  <c r="AZ26" i="26"/>
  <c r="E26" i="26"/>
  <c r="B26" i="26"/>
  <c r="AW25" i="26"/>
  <c r="AX25" i="26" s="1"/>
  <c r="AY25" i="26" s="1"/>
  <c r="AT25" i="26"/>
  <c r="AU25" i="26" s="1"/>
  <c r="AV25" i="26" s="1"/>
  <c r="J25" i="26"/>
  <c r="I25" i="26"/>
  <c r="J24" i="26"/>
  <c r="E24" i="26"/>
  <c r="C24" i="26"/>
  <c r="B24" i="26"/>
  <c r="AZ23" i="26"/>
  <c r="AT23" i="26"/>
  <c r="AU23" i="26" s="1"/>
  <c r="AV23" i="26" s="1"/>
  <c r="E23" i="26"/>
  <c r="C23" i="26"/>
  <c r="AW21" i="26"/>
  <c r="AX21" i="26" s="1"/>
  <c r="AY21" i="26" s="1"/>
  <c r="AT21" i="26"/>
  <c r="AU21" i="26" s="1"/>
  <c r="AV21" i="26" s="1"/>
  <c r="J21" i="26"/>
  <c r="C21" i="26"/>
  <c r="B21" i="26"/>
  <c r="AT20" i="26"/>
  <c r="AU20" i="26" s="1"/>
  <c r="AV20" i="26" s="1"/>
  <c r="W20" i="26"/>
  <c r="I20" i="26"/>
  <c r="C20" i="26"/>
  <c r="B20" i="26"/>
  <c r="AZ19" i="26"/>
  <c r="AT19" i="26"/>
  <c r="AU19" i="26" s="1"/>
  <c r="AV19" i="26" s="1"/>
  <c r="W19" i="26"/>
  <c r="L19" i="26"/>
  <c r="E19" i="26"/>
  <c r="AW18" i="26"/>
  <c r="AX18" i="26" s="1"/>
  <c r="AY18" i="26" s="1"/>
  <c r="W18" i="26"/>
  <c r="J18" i="26"/>
  <c r="I18" i="26"/>
  <c r="E18" i="26"/>
  <c r="C18" i="26"/>
  <c r="B18" i="26"/>
  <c r="AW17" i="26"/>
  <c r="AX17" i="26" s="1"/>
  <c r="AY17" i="26" s="1"/>
  <c r="W17" i="26"/>
  <c r="L17" i="26"/>
  <c r="J17" i="26"/>
  <c r="E17" i="26"/>
  <c r="B17" i="26"/>
  <c r="AW16" i="26"/>
  <c r="AX16" i="26" s="1"/>
  <c r="AY16" i="26" s="1"/>
  <c r="W16" i="26"/>
  <c r="L16" i="26"/>
  <c r="J16" i="26"/>
  <c r="I16" i="26"/>
  <c r="B16" i="26"/>
  <c r="W15" i="26"/>
  <c r="J15" i="26"/>
  <c r="E15" i="26"/>
  <c r="C15" i="26"/>
  <c r="B15" i="26"/>
  <c r="J14" i="26"/>
  <c r="I14" i="26"/>
  <c r="E14" i="26"/>
  <c r="C14" i="26"/>
  <c r="AW13" i="26"/>
  <c r="AX13" i="26" s="1"/>
  <c r="AY13" i="26" s="1"/>
  <c r="AU13" i="26"/>
  <c r="AV13" i="26" s="1"/>
  <c r="L13" i="26"/>
  <c r="J13" i="26"/>
  <c r="B13" i="26"/>
  <c r="AU12" i="26"/>
  <c r="AV12" i="26" s="1"/>
  <c r="AT12" i="26"/>
  <c r="L12" i="26"/>
  <c r="AT13" i="26" s="1"/>
  <c r="I12" i="26"/>
  <c r="E12" i="26"/>
  <c r="B12" i="26"/>
  <c r="AZ11" i="26"/>
  <c r="J11" i="26"/>
  <c r="AZ12" i="26" s="1"/>
  <c r="I11" i="26"/>
  <c r="E11" i="26"/>
  <c r="C11" i="26"/>
  <c r="B11" i="26"/>
  <c r="E10" i="26"/>
  <c r="C10" i="26"/>
  <c r="AZ9" i="26"/>
  <c r="AY9" i="26"/>
  <c r="AX9" i="26"/>
  <c r="AT9" i="26"/>
  <c r="AU9" i="26" s="1"/>
  <c r="AV9" i="26" s="1"/>
  <c r="L9" i="26"/>
  <c r="I9" i="26"/>
  <c r="L8" i="26"/>
  <c r="J8" i="26"/>
  <c r="AW9" i="26" s="1"/>
  <c r="I8" i="26"/>
  <c r="AT7" i="26"/>
  <c r="I7" i="26"/>
  <c r="E7" i="26"/>
  <c r="C7" i="26"/>
  <c r="Q6" i="26"/>
  <c r="P6" i="26"/>
  <c r="L6" i="26"/>
  <c r="C6" i="26"/>
  <c r="B6" i="26"/>
  <c r="AO5" i="26"/>
  <c r="AN5" i="26"/>
  <c r="AL5" i="26"/>
  <c r="AK5" i="26"/>
  <c r="AI5" i="26"/>
  <c r="AF5" i="26"/>
  <c r="AF41" i="26" s="1"/>
  <c r="AE5" i="26"/>
  <c r="AE41" i="26" s="1"/>
  <c r="AD5" i="26"/>
  <c r="AC5" i="26"/>
  <c r="AB5" i="26"/>
  <c r="AH5" i="26" s="1"/>
  <c r="K5" i="26"/>
  <c r="R6" i="26" s="1"/>
  <c r="I5" i="26"/>
  <c r="K5" i="38"/>
  <c r="I5" i="38"/>
  <c r="K5" i="41"/>
  <c r="I5" i="41"/>
  <c r="K5" i="37"/>
  <c r="I5" i="37"/>
  <c r="A111" i="23"/>
  <c r="A110" i="23"/>
  <c r="A109" i="23"/>
  <c r="D108" i="23"/>
  <c r="A108" i="23"/>
  <c r="A107" i="23"/>
  <c r="A106" i="23"/>
  <c r="A105" i="23"/>
  <c r="A104" i="23"/>
  <c r="D103" i="23"/>
  <c r="A103" i="23"/>
  <c r="D102" i="23"/>
  <c r="A102" i="23"/>
  <c r="D101" i="23"/>
  <c r="A101" i="23"/>
  <c r="D100" i="23"/>
  <c r="A100" i="23"/>
  <c r="A99" i="23"/>
  <c r="A98" i="23"/>
  <c r="A97" i="23"/>
  <c r="A96" i="23"/>
  <c r="D95" i="23"/>
  <c r="A95" i="23"/>
  <c r="D94" i="23"/>
  <c r="A94" i="23"/>
  <c r="D93" i="23"/>
  <c r="A93" i="23"/>
  <c r="A92" i="23"/>
  <c r="A91" i="23"/>
  <c r="A90" i="23"/>
  <c r="A89" i="23"/>
  <c r="D88" i="23"/>
  <c r="A88" i="23"/>
  <c r="A87" i="23"/>
  <c r="A86" i="23"/>
  <c r="A85" i="23"/>
  <c r="A84" i="23"/>
  <c r="A83" i="23"/>
  <c r="A82" i="23"/>
  <c r="D81" i="23"/>
  <c r="A81" i="23"/>
  <c r="A80" i="23"/>
  <c r="A79" i="23"/>
  <c r="A78" i="23"/>
  <c r="D77" i="23"/>
  <c r="A77" i="23"/>
  <c r="A76" i="23"/>
  <c r="A75" i="23"/>
  <c r="A74" i="23"/>
  <c r="A73" i="23"/>
  <c r="A72" i="23"/>
  <c r="A71" i="23"/>
  <c r="A70" i="23"/>
  <c r="D69" i="23"/>
  <c r="D33" i="23" s="1"/>
  <c r="A69" i="23"/>
  <c r="D68" i="23"/>
  <c r="D32" i="23" s="1"/>
  <c r="A68" i="23"/>
  <c r="A67" i="23"/>
  <c r="D66" i="23"/>
  <c r="D30" i="23" s="1"/>
  <c r="A66" i="23"/>
  <c r="A65" i="23"/>
  <c r="C28" i="23"/>
  <c r="D64" i="23"/>
  <c r="D28" i="23" s="1"/>
  <c r="A64" i="23"/>
  <c r="C27" i="23"/>
  <c r="A63" i="23"/>
  <c r="C26" i="23"/>
  <c r="A62" i="23"/>
  <c r="D61" i="23"/>
  <c r="D25" i="23" s="1"/>
  <c r="C25" i="23"/>
  <c r="A61" i="23"/>
  <c r="C24" i="23"/>
  <c r="A60" i="23"/>
  <c r="C23" i="23"/>
  <c r="A59" i="23"/>
  <c r="C22" i="23"/>
  <c r="A58" i="23"/>
  <c r="D57" i="23"/>
  <c r="D21" i="23" s="1"/>
  <c r="C21" i="23"/>
  <c r="A57" i="23"/>
  <c r="C20" i="23"/>
  <c r="A56" i="23"/>
  <c r="C19" i="23"/>
  <c r="D55" i="23"/>
  <c r="D19" i="23" s="1"/>
  <c r="A55" i="23"/>
  <c r="C18" i="23"/>
  <c r="D54" i="23"/>
  <c r="D18" i="23" s="1"/>
  <c r="A54" i="23"/>
  <c r="D53" i="23"/>
  <c r="D17" i="23" s="1"/>
  <c r="C17" i="23"/>
  <c r="A53" i="23"/>
  <c r="C16" i="23"/>
  <c r="A52" i="23"/>
  <c r="C15" i="23"/>
  <c r="A51" i="23"/>
  <c r="C14" i="23"/>
  <c r="A50" i="23"/>
  <c r="C13" i="23"/>
  <c r="A49" i="23"/>
  <c r="C12" i="23"/>
  <c r="A48" i="23"/>
  <c r="C11" i="23"/>
  <c r="A47" i="23"/>
  <c r="C10" i="23"/>
  <c r="A46" i="23"/>
  <c r="C9" i="23"/>
  <c r="A45" i="23"/>
  <c r="C8" i="23"/>
  <c r="D44" i="23"/>
  <c r="D8" i="23" s="1"/>
  <c r="A44" i="23"/>
  <c r="C7" i="23"/>
  <c r="A43" i="23"/>
  <c r="J6" i="23"/>
  <c r="C6" i="23"/>
  <c r="A42" i="23"/>
  <c r="K5" i="23"/>
  <c r="R6" i="23" s="1"/>
  <c r="I5" i="23"/>
  <c r="P6" i="23" s="1"/>
  <c r="AF5" i="5"/>
  <c r="AE5" i="5"/>
  <c r="AD5" i="5"/>
  <c r="AC5" i="5"/>
  <c r="AB5" i="5"/>
  <c r="W20" i="6"/>
  <c r="W19" i="6"/>
  <c r="W18" i="6"/>
  <c r="W17" i="6"/>
  <c r="W16" i="6"/>
  <c r="W15" i="6"/>
  <c r="K29" i="6"/>
  <c r="K30" i="6"/>
  <c r="K31" i="6"/>
  <c r="K35" i="6"/>
  <c r="D31" i="6"/>
  <c r="D32" i="6"/>
  <c r="D33" i="6"/>
  <c r="AF5" i="6"/>
  <c r="AF41" i="6" s="1"/>
  <c r="AE5" i="6"/>
  <c r="AE41" i="6" s="1"/>
  <c r="AD5" i="6"/>
  <c r="AC5" i="6"/>
  <c r="AB5" i="6"/>
  <c r="W16" i="5"/>
  <c r="W17" i="5"/>
  <c r="W18" i="5"/>
  <c r="W19" i="5"/>
  <c r="W20" i="5"/>
  <c r="W15" i="5"/>
  <c r="B18" i="3"/>
  <c r="B35" i="5"/>
  <c r="C35" i="5"/>
  <c r="E35" i="5"/>
  <c r="B22" i="3"/>
  <c r="D29" i="6"/>
  <c r="J34" i="5"/>
  <c r="L34" i="5"/>
  <c r="I35" i="5"/>
  <c r="J35" i="5"/>
  <c r="L35" i="5"/>
  <c r="B103" i="17"/>
  <c r="B104" i="17"/>
  <c r="B105" i="17"/>
  <c r="B106" i="17"/>
  <c r="B18" i="17"/>
  <c r="B107" i="17"/>
  <c r="B108" i="17"/>
  <c r="B109" i="17"/>
  <c r="B35" i="17"/>
  <c r="B75" i="17"/>
  <c r="B110" i="17"/>
  <c r="B111" i="17"/>
  <c r="B112" i="17"/>
  <c r="B113" i="17"/>
  <c r="B114" i="17"/>
  <c r="B115" i="17"/>
  <c r="B116" i="17"/>
  <c r="B117" i="17"/>
  <c r="B89" i="17"/>
  <c r="B118" i="17"/>
  <c r="B119" i="17"/>
  <c r="B20" i="17"/>
  <c r="B120" i="17"/>
  <c r="B81" i="17"/>
  <c r="B121" i="17"/>
  <c r="B122" i="17"/>
  <c r="B31" i="17"/>
  <c r="B36" i="17"/>
  <c r="B17" i="17"/>
  <c r="B85" i="17"/>
  <c r="B65" i="17"/>
  <c r="B47" i="17"/>
  <c r="B58" i="17"/>
  <c r="B23" i="17"/>
  <c r="B123" i="17"/>
  <c r="B124" i="17"/>
  <c r="B43" i="17"/>
  <c r="B125" i="17"/>
  <c r="B99" i="17"/>
  <c r="B68" i="17"/>
  <c r="B126" i="17"/>
  <c r="B28" i="17"/>
  <c r="B54" i="17"/>
  <c r="B55" i="17"/>
  <c r="B69" i="17"/>
  <c r="B91" i="17"/>
  <c r="B127" i="17"/>
  <c r="B128" i="17"/>
  <c r="B52" i="17"/>
  <c r="B76" i="17"/>
  <c r="B129" i="17"/>
  <c r="B59" i="17"/>
  <c r="B34" i="17"/>
  <c r="B10" i="17"/>
  <c r="B130" i="17"/>
  <c r="B131" i="17"/>
  <c r="B132" i="17"/>
  <c r="B11" i="17"/>
  <c r="B70" i="17"/>
  <c r="B133" i="17"/>
  <c r="B49" i="17"/>
  <c r="B134" i="17"/>
  <c r="B92" i="17"/>
  <c r="B56" i="17"/>
  <c r="B135" i="17"/>
  <c r="B71" i="17"/>
  <c r="B82" i="17"/>
  <c r="B136" i="17"/>
  <c r="B137" i="17"/>
  <c r="B138" i="17"/>
  <c r="B24" i="17"/>
  <c r="B139" i="17"/>
  <c r="B140" i="17"/>
  <c r="B37" i="17"/>
  <c r="B141" i="17"/>
  <c r="B142" i="17"/>
  <c r="B143" i="17"/>
  <c r="B26" i="17"/>
  <c r="B53" i="17"/>
  <c r="B83" i="17"/>
  <c r="B144" i="17"/>
  <c r="B79" i="19"/>
  <c r="B80" i="19"/>
  <c r="B81" i="19"/>
  <c r="B98" i="19"/>
  <c r="B86" i="19"/>
  <c r="B63" i="19"/>
  <c r="B15" i="19"/>
  <c r="B23" i="19"/>
  <c r="B18" i="19"/>
  <c r="B25" i="19"/>
  <c r="B29" i="19"/>
  <c r="B28" i="19"/>
  <c r="B65" i="19"/>
  <c r="B50" i="19"/>
  <c r="B82" i="19"/>
  <c r="B40" i="19"/>
  <c r="B26" i="19"/>
  <c r="B19" i="19"/>
  <c r="B17" i="19"/>
  <c r="B32" i="19"/>
  <c r="B13" i="19"/>
  <c r="R2" i="7"/>
  <c r="R2" i="39"/>
  <c r="R2" i="38"/>
  <c r="R2" i="41"/>
  <c r="R2" i="36"/>
  <c r="R2" i="37"/>
  <c r="R2" i="25"/>
  <c r="R2" i="23"/>
  <c r="R2" i="5"/>
  <c r="E34" i="6"/>
  <c r="E33" i="6"/>
  <c r="E32" i="6"/>
  <c r="E30" i="6"/>
  <c r="E29" i="6"/>
  <c r="L28" i="6"/>
  <c r="E28" i="6"/>
  <c r="L27" i="6"/>
  <c r="E27" i="6"/>
  <c r="C27" i="6"/>
  <c r="L26" i="6"/>
  <c r="E26" i="6"/>
  <c r="L25" i="6"/>
  <c r="AV26" i="6" s="1"/>
  <c r="AW26" i="6" s="1"/>
  <c r="AX26" i="6" s="1"/>
  <c r="J25" i="6"/>
  <c r="E25" i="6"/>
  <c r="L24" i="6"/>
  <c r="J24" i="6"/>
  <c r="E24" i="6"/>
  <c r="C24" i="6"/>
  <c r="L23" i="6"/>
  <c r="J23" i="6"/>
  <c r="L22" i="6"/>
  <c r="E22" i="6"/>
  <c r="L21" i="6"/>
  <c r="E21" i="6"/>
  <c r="L20" i="6"/>
  <c r="AV21" i="6" s="1"/>
  <c r="AW21" i="6" s="1"/>
  <c r="AX21" i="6" s="1"/>
  <c r="E20" i="6"/>
  <c r="C20" i="6"/>
  <c r="L19" i="6"/>
  <c r="E19" i="6"/>
  <c r="C19" i="6"/>
  <c r="L18" i="6"/>
  <c r="E18" i="6"/>
  <c r="L17" i="6"/>
  <c r="E17" i="6"/>
  <c r="C17" i="6"/>
  <c r="L16" i="6"/>
  <c r="AV17" i="6" s="1"/>
  <c r="AW17" i="6" s="1"/>
  <c r="AX17" i="6" s="1"/>
  <c r="E16" i="6"/>
  <c r="C16" i="6"/>
  <c r="L15" i="6"/>
  <c r="E15" i="6"/>
  <c r="C15" i="6"/>
  <c r="L14" i="6"/>
  <c r="J14" i="6"/>
  <c r="E14" i="6"/>
  <c r="L13" i="6"/>
  <c r="AV14" i="6" s="1"/>
  <c r="AW14" i="6" s="1"/>
  <c r="AX14" i="6" s="1"/>
  <c r="E13" i="6"/>
  <c r="L12" i="6"/>
  <c r="J12" i="6"/>
  <c r="E12" i="6"/>
  <c r="C12" i="6"/>
  <c r="L11" i="6"/>
  <c r="E11" i="6"/>
  <c r="L10" i="6"/>
  <c r="E10" i="6"/>
  <c r="L9" i="6"/>
  <c r="AV10" i="6" s="1"/>
  <c r="AW10" i="6" s="1"/>
  <c r="AX10" i="6" s="1"/>
  <c r="J9" i="6"/>
  <c r="E9" i="6"/>
  <c r="E8" i="6"/>
  <c r="C8" i="6"/>
  <c r="L7" i="6"/>
  <c r="AV8" i="6" s="1"/>
  <c r="AW8" i="6" s="1"/>
  <c r="AX8" i="6" s="1"/>
  <c r="J7" i="6"/>
  <c r="AY8" i="6" s="1"/>
  <c r="C7" i="6"/>
  <c r="L6" i="6"/>
  <c r="AV7" i="6" s="1"/>
  <c r="E6" i="6"/>
  <c r="L35" i="6"/>
  <c r="AV36" i="6" s="1"/>
  <c r="AW36" i="6" s="1"/>
  <c r="AX36" i="6" s="1"/>
  <c r="J35" i="6"/>
  <c r="I35" i="6"/>
  <c r="E35" i="6"/>
  <c r="C35" i="6"/>
  <c r="B35" i="6"/>
  <c r="L34" i="6"/>
  <c r="AV35" i="6" s="1"/>
  <c r="AW35" i="6" s="1"/>
  <c r="AX35" i="6" s="1"/>
  <c r="J34" i="6"/>
  <c r="I34" i="6"/>
  <c r="C34" i="6"/>
  <c r="B34" i="6"/>
  <c r="L33" i="6"/>
  <c r="J33" i="6"/>
  <c r="I33" i="6"/>
  <c r="C33" i="6"/>
  <c r="B33" i="6"/>
  <c r="L32" i="6"/>
  <c r="AV33" i="6" s="1"/>
  <c r="AW33" i="6" s="1"/>
  <c r="AX33" i="6" s="1"/>
  <c r="J32" i="6"/>
  <c r="I32" i="6"/>
  <c r="C32" i="6"/>
  <c r="B32" i="6"/>
  <c r="L31" i="6"/>
  <c r="AV32" i="6" s="1"/>
  <c r="AW32" i="6" s="1"/>
  <c r="AX32" i="6" s="1"/>
  <c r="J31" i="6"/>
  <c r="I31" i="6"/>
  <c r="E31" i="6"/>
  <c r="C31" i="6"/>
  <c r="B31" i="6"/>
  <c r="L30" i="6"/>
  <c r="J30" i="6"/>
  <c r="I30" i="6"/>
  <c r="C30" i="6"/>
  <c r="B30" i="6"/>
  <c r="L29" i="6"/>
  <c r="AV30" i="6" s="1"/>
  <c r="AW30" i="6" s="1"/>
  <c r="AX30" i="6" s="1"/>
  <c r="J29" i="6"/>
  <c r="I29" i="6"/>
  <c r="C29" i="6"/>
  <c r="B29" i="6"/>
  <c r="E23" i="6"/>
  <c r="B20" i="6"/>
  <c r="L8" i="6"/>
  <c r="M7" i="6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F7" i="6"/>
  <c r="F8" i="6" s="1"/>
  <c r="F9" i="6" s="1"/>
  <c r="F10" i="6" s="1"/>
  <c r="F11" i="6" s="1"/>
  <c r="E7" i="6"/>
  <c r="Q6" i="6"/>
  <c r="K5" i="6"/>
  <c r="R6" i="6" s="1"/>
  <c r="I5" i="6"/>
  <c r="P6" i="6" s="1"/>
  <c r="R2" i="6"/>
  <c r="J164" i="19" l="1"/>
  <c r="J159" i="19"/>
  <c r="J122" i="19"/>
  <c r="J154" i="19"/>
  <c r="J128" i="19"/>
  <c r="J117" i="19"/>
  <c r="J166" i="19"/>
  <c r="J149" i="19"/>
  <c r="J64" i="19"/>
  <c r="J113" i="19"/>
  <c r="J161" i="19"/>
  <c r="J145" i="19"/>
  <c r="J119" i="19"/>
  <c r="J109" i="19"/>
  <c r="J156" i="19"/>
  <c r="J142" i="19"/>
  <c r="J115" i="19"/>
  <c r="J185" i="19"/>
  <c r="J53" i="19"/>
  <c r="J137" i="19"/>
  <c r="J111" i="19"/>
  <c r="J176" i="19"/>
  <c r="J49" i="19"/>
  <c r="J132" i="19"/>
  <c r="AX24" i="36"/>
  <c r="AY24" i="36" s="1"/>
  <c r="J180" i="19"/>
  <c r="J186" i="19"/>
  <c r="J172" i="19"/>
  <c r="J139" i="19"/>
  <c r="J127" i="19"/>
  <c r="J131" i="19"/>
  <c r="J126" i="19"/>
  <c r="J167" i="19"/>
  <c r="J134" i="19"/>
  <c r="J124" i="19"/>
  <c r="J152" i="19"/>
  <c r="J116" i="19"/>
  <c r="J144" i="19"/>
  <c r="J170" i="19"/>
  <c r="J158" i="19"/>
  <c r="J135" i="19"/>
  <c r="J108" i="19"/>
  <c r="J184" i="19"/>
  <c r="AX32" i="36"/>
  <c r="AY32" i="36" s="1"/>
  <c r="J165" i="19"/>
  <c r="J153" i="19"/>
  <c r="J130" i="19"/>
  <c r="J188" i="19"/>
  <c r="J175" i="19"/>
  <c r="J31" i="19"/>
  <c r="J179" i="19"/>
  <c r="J181" i="19"/>
  <c r="J177" i="19"/>
  <c r="J62" i="19"/>
  <c r="J110" i="19"/>
  <c r="J125" i="19"/>
  <c r="J133" i="19"/>
  <c r="J162" i="19"/>
  <c r="J157" i="19"/>
  <c r="J120" i="19"/>
  <c r="J168" i="19"/>
  <c r="J163" i="19"/>
  <c r="J107" i="19"/>
  <c r="J148" i="19"/>
  <c r="J151" i="19"/>
  <c r="J155" i="19"/>
  <c r="J47" i="19"/>
  <c r="J121" i="19"/>
  <c r="J178" i="19"/>
  <c r="J129" i="19"/>
  <c r="J143" i="19"/>
  <c r="J138" i="19"/>
  <c r="J171" i="19"/>
  <c r="J123" i="19"/>
  <c r="J140" i="19"/>
  <c r="J118" i="19"/>
  <c r="J183" i="19"/>
  <c r="J114" i="19"/>
  <c r="J94" i="19"/>
  <c r="J147" i="19"/>
  <c r="J174" i="19"/>
  <c r="J112" i="19"/>
  <c r="J160" i="19"/>
  <c r="AX12" i="36"/>
  <c r="AY12" i="36" s="1"/>
  <c r="J150" i="19"/>
  <c r="J141" i="19"/>
  <c r="J95" i="19"/>
  <c r="AU14" i="36"/>
  <c r="AV14" i="36" s="1"/>
  <c r="AX20" i="25"/>
  <c r="AY20" i="25" s="1"/>
  <c r="AX24" i="25"/>
  <c r="AY24" i="25" s="1"/>
  <c r="AU9" i="25"/>
  <c r="AV9" i="25" s="1"/>
  <c r="H123" i="19"/>
  <c r="H142" i="19"/>
  <c r="H159" i="19"/>
  <c r="H178" i="19"/>
  <c r="H120" i="19"/>
  <c r="H139" i="19"/>
  <c r="H156" i="19"/>
  <c r="H175" i="19"/>
  <c r="H131" i="19"/>
  <c r="H148" i="19"/>
  <c r="H111" i="19"/>
  <c r="H108" i="19"/>
  <c r="H117" i="19"/>
  <c r="H136" i="19"/>
  <c r="H153" i="19"/>
  <c r="H62" i="19"/>
  <c r="H137" i="19"/>
  <c r="H151" i="19"/>
  <c r="H186" i="19"/>
  <c r="H128" i="19"/>
  <c r="H180" i="19"/>
  <c r="H115" i="19"/>
  <c r="H133" i="19"/>
  <c r="H150" i="19"/>
  <c r="H170" i="19"/>
  <c r="H87" i="19"/>
  <c r="H130" i="19"/>
  <c r="H147" i="19"/>
  <c r="H167" i="19"/>
  <c r="H185" i="19"/>
  <c r="H118" i="19"/>
  <c r="H116" i="19"/>
  <c r="H110" i="19"/>
  <c r="H127" i="19"/>
  <c r="H145" i="19"/>
  <c r="H164" i="19"/>
  <c r="H182" i="19"/>
  <c r="H31" i="19"/>
  <c r="H107" i="19"/>
  <c r="H124" i="19"/>
  <c r="H49" i="19"/>
  <c r="H161" i="19"/>
  <c r="H179" i="19"/>
  <c r="H113" i="19"/>
  <c r="H122" i="19"/>
  <c r="H141" i="19"/>
  <c r="H158" i="19"/>
  <c r="H177" i="19"/>
  <c r="H119" i="19"/>
  <c r="H138" i="19"/>
  <c r="H155" i="19"/>
  <c r="H174" i="19"/>
  <c r="H95" i="19"/>
  <c r="H135" i="19"/>
  <c r="H152" i="19"/>
  <c r="H172" i="19"/>
  <c r="H154" i="19"/>
  <c r="H134" i="19"/>
  <c r="H146" i="19"/>
  <c r="H165" i="19"/>
  <c r="H183" i="19"/>
  <c r="H114" i="19"/>
  <c r="H132" i="19"/>
  <c r="H149" i="19"/>
  <c r="H169" i="19"/>
  <c r="H188" i="19"/>
  <c r="H163" i="19"/>
  <c r="H173" i="19"/>
  <c r="H171" i="19"/>
  <c r="H125" i="19"/>
  <c r="H144" i="19"/>
  <c r="H112" i="19"/>
  <c r="H129" i="19"/>
  <c r="H53" i="19"/>
  <c r="H166" i="19"/>
  <c r="H184" i="19"/>
  <c r="H109" i="19"/>
  <c r="H126" i="19"/>
  <c r="H47" i="19"/>
  <c r="H181" i="19"/>
  <c r="H168" i="19"/>
  <c r="H64" i="19"/>
  <c r="H143" i="19"/>
  <c r="H160" i="19"/>
  <c r="H94" i="19"/>
  <c r="H121" i="19"/>
  <c r="H140" i="19"/>
  <c r="H157" i="19"/>
  <c r="H176" i="19"/>
  <c r="H162" i="19"/>
  <c r="AU8" i="25"/>
  <c r="AV8" i="25" s="1"/>
  <c r="AX9" i="36"/>
  <c r="AY9" i="36" s="1"/>
  <c r="AX9" i="25"/>
  <c r="AY9" i="25" s="1"/>
  <c r="AX8" i="36"/>
  <c r="AY8" i="36" s="1"/>
  <c r="BA29" i="36"/>
  <c r="BB29" i="36" s="1"/>
  <c r="BA10" i="25"/>
  <c r="BB10" i="25" s="1"/>
  <c r="AU12" i="25"/>
  <c r="AV12" i="25" s="1"/>
  <c r="AX7" i="25"/>
  <c r="AY7" i="25" s="1"/>
  <c r="AU15" i="25"/>
  <c r="AV15" i="25" s="1"/>
  <c r="BA33" i="25"/>
  <c r="BB33" i="25" s="1"/>
  <c r="BA24" i="25"/>
  <c r="BB24" i="25" s="1"/>
  <c r="AU11" i="25"/>
  <c r="AK33" i="37"/>
  <c r="AH33" i="37"/>
  <c r="AI33" i="37"/>
  <c r="AJ33" i="37"/>
  <c r="AK34" i="37"/>
  <c r="AH34" i="37"/>
  <c r="AI34" i="37"/>
  <c r="AL34" i="37"/>
  <c r="AJ34" i="37"/>
  <c r="R33" i="41"/>
  <c r="AC33" i="25"/>
  <c r="AC41" i="25"/>
  <c r="R24" i="41"/>
  <c r="S33" i="41"/>
  <c r="M37" i="41"/>
  <c r="M37" i="38"/>
  <c r="S24" i="41"/>
  <c r="P29" i="37"/>
  <c r="P30" i="37"/>
  <c r="P32" i="37"/>
  <c r="R32" i="37" s="1"/>
  <c r="P34" i="37"/>
  <c r="R34" i="37" s="1"/>
  <c r="Q30" i="41"/>
  <c r="R30" i="41"/>
  <c r="P28" i="37"/>
  <c r="Q28" i="37" s="1"/>
  <c r="P23" i="37"/>
  <c r="S23" i="37" s="1"/>
  <c r="Q29" i="41"/>
  <c r="P26" i="37"/>
  <c r="Q31" i="41"/>
  <c r="BA31" i="25"/>
  <c r="BB31" i="25" s="1"/>
  <c r="S29" i="41"/>
  <c r="R32" i="41"/>
  <c r="P25" i="37"/>
  <c r="R25" i="37" s="1"/>
  <c r="P34" i="38"/>
  <c r="Q34" i="38" s="1"/>
  <c r="R26" i="41"/>
  <c r="S31" i="41"/>
  <c r="P33" i="37"/>
  <c r="S33" i="37" s="1"/>
  <c r="P29" i="38"/>
  <c r="R29" i="38" s="1"/>
  <c r="AY7" i="38"/>
  <c r="AT37" i="39"/>
  <c r="BA32" i="39"/>
  <c r="BB32" i="39" s="1"/>
  <c r="AJ5" i="6"/>
  <c r="AR5" i="6" s="1"/>
  <c r="AD41" i="6"/>
  <c r="AE108" i="6"/>
  <c r="AE116" i="6"/>
  <c r="AE111" i="6"/>
  <c r="AE114" i="6"/>
  <c r="AE115" i="6"/>
  <c r="AE93" i="6"/>
  <c r="AE66" i="6"/>
  <c r="AE53" i="6"/>
  <c r="AE117" i="6"/>
  <c r="AE47" i="6"/>
  <c r="AE67" i="6"/>
  <c r="AE63" i="6"/>
  <c r="AE75" i="6"/>
  <c r="AE65" i="6"/>
  <c r="AE86" i="6"/>
  <c r="AE118" i="6"/>
  <c r="AE55" i="6"/>
  <c r="AE99" i="6"/>
  <c r="AE42" i="6"/>
  <c r="AE73" i="6"/>
  <c r="AE107" i="6"/>
  <c r="AE113" i="6"/>
  <c r="AE64" i="6"/>
  <c r="AE90" i="6"/>
  <c r="AE101" i="6"/>
  <c r="AE49" i="6"/>
  <c r="AE112" i="6"/>
  <c r="AE56" i="6"/>
  <c r="AE109" i="6"/>
  <c r="AE110" i="6"/>
  <c r="AE72" i="6"/>
  <c r="AE119" i="6"/>
  <c r="AE71" i="6"/>
  <c r="AE77" i="6"/>
  <c r="AE100" i="6"/>
  <c r="AE89" i="6"/>
  <c r="AE106" i="6"/>
  <c r="AE105" i="6"/>
  <c r="AE88" i="6"/>
  <c r="AE51" i="6"/>
  <c r="AE76" i="6"/>
  <c r="AE104" i="6"/>
  <c r="AE57" i="6"/>
  <c r="AE54" i="6"/>
  <c r="AE80" i="6"/>
  <c r="AF101" i="6"/>
  <c r="AF108" i="6"/>
  <c r="AF116" i="6"/>
  <c r="AF107" i="6"/>
  <c r="AF114" i="6"/>
  <c r="AF111" i="6"/>
  <c r="AF119" i="6"/>
  <c r="AF86" i="6"/>
  <c r="AF67" i="6"/>
  <c r="AF115" i="6"/>
  <c r="AF117" i="6"/>
  <c r="AF49" i="6"/>
  <c r="AF73" i="6"/>
  <c r="AF112" i="6"/>
  <c r="AF109" i="6"/>
  <c r="AF42" i="6"/>
  <c r="AF71" i="6"/>
  <c r="AF113" i="6"/>
  <c r="AF118" i="6"/>
  <c r="AF56" i="6"/>
  <c r="AF110" i="6"/>
  <c r="AF55" i="6"/>
  <c r="AF63" i="6"/>
  <c r="AF80" i="6"/>
  <c r="AF64" i="6"/>
  <c r="AF93" i="6"/>
  <c r="AF66" i="6"/>
  <c r="AF47" i="6"/>
  <c r="AF53" i="6"/>
  <c r="AF99" i="6"/>
  <c r="AF89" i="6"/>
  <c r="AF90" i="6"/>
  <c r="AF75" i="6"/>
  <c r="AF72" i="6"/>
  <c r="AF57" i="6"/>
  <c r="AF106" i="6"/>
  <c r="AF76" i="6"/>
  <c r="AF54" i="6"/>
  <c r="AF100" i="6"/>
  <c r="AF105" i="6"/>
  <c r="AF77" i="6"/>
  <c r="AF65" i="6"/>
  <c r="AF104" i="6"/>
  <c r="AF51" i="6"/>
  <c r="AF88" i="6"/>
  <c r="AK5" i="6"/>
  <c r="AK30" i="6" s="1"/>
  <c r="AL5" i="6"/>
  <c r="AT5" i="6" s="1"/>
  <c r="AH5" i="6"/>
  <c r="AB41" i="6"/>
  <c r="AI5" i="6"/>
  <c r="AQ5" i="6" s="1"/>
  <c r="AC41" i="6"/>
  <c r="P27" i="37"/>
  <c r="P31" i="37"/>
  <c r="P24" i="37"/>
  <c r="P30" i="38"/>
  <c r="Q30" i="38" s="1"/>
  <c r="P24" i="38"/>
  <c r="Q24" i="38" s="1"/>
  <c r="P31" i="38"/>
  <c r="S31" i="38" s="1"/>
  <c r="Q9" i="38"/>
  <c r="Q11" i="38"/>
  <c r="R9" i="38"/>
  <c r="AO8" i="38" s="1"/>
  <c r="R11" i="38"/>
  <c r="AQ10" i="38" s="1"/>
  <c r="AI36" i="38"/>
  <c r="P26" i="38"/>
  <c r="S26" i="38" s="1"/>
  <c r="P23" i="38"/>
  <c r="S23" i="38" s="1"/>
  <c r="P33" i="38"/>
  <c r="S33" i="38" s="1"/>
  <c r="P25" i="38"/>
  <c r="S25" i="38" s="1"/>
  <c r="Q8" i="38"/>
  <c r="T8" i="38" s="1"/>
  <c r="P27" i="38"/>
  <c r="Q27" i="38" s="1"/>
  <c r="P32" i="38"/>
  <c r="S32" i="38" s="1"/>
  <c r="R8" i="38"/>
  <c r="AP7" i="38" s="1"/>
  <c r="S11" i="41"/>
  <c r="S19" i="41" s="1"/>
  <c r="Q18" i="41"/>
  <c r="Q23" i="41"/>
  <c r="Q7" i="41"/>
  <c r="R23" i="41"/>
  <c r="R7" i="41"/>
  <c r="AP6" i="41" s="1"/>
  <c r="Q34" i="41"/>
  <c r="Q26" i="41"/>
  <c r="R34" i="41"/>
  <c r="S32" i="41"/>
  <c r="S28" i="41"/>
  <c r="R28" i="41"/>
  <c r="Q25" i="41"/>
  <c r="Q27" i="41"/>
  <c r="R27" i="41"/>
  <c r="S27" i="41"/>
  <c r="R25" i="41"/>
  <c r="Q11" i="41"/>
  <c r="R15" i="41"/>
  <c r="AN14" i="41" s="1"/>
  <c r="Q8" i="41"/>
  <c r="Q16" i="41"/>
  <c r="Q11" i="23"/>
  <c r="AZ7" i="23"/>
  <c r="AW7" i="23"/>
  <c r="AW37" i="23" s="1"/>
  <c r="M37" i="23" s="1"/>
  <c r="M36" i="23" s="1"/>
  <c r="R17" i="23"/>
  <c r="AO16" i="23" s="1"/>
  <c r="S17" i="23"/>
  <c r="S19" i="23" s="1"/>
  <c r="AD30" i="23"/>
  <c r="AC30" i="23"/>
  <c r="AB30" i="23"/>
  <c r="AF30" i="23"/>
  <c r="AE30" i="23"/>
  <c r="AB32" i="23"/>
  <c r="AF32" i="23"/>
  <c r="AC32" i="23"/>
  <c r="AE32" i="23"/>
  <c r="AD32" i="23"/>
  <c r="AD8" i="23"/>
  <c r="AB8" i="23"/>
  <c r="AF8" i="23"/>
  <c r="AC8" i="23"/>
  <c r="AE8" i="23"/>
  <c r="AB28" i="23"/>
  <c r="AD28" i="23"/>
  <c r="AC28" i="23"/>
  <c r="AF28" i="23"/>
  <c r="AE28" i="23"/>
  <c r="AD17" i="23"/>
  <c r="AC17" i="23"/>
  <c r="AB17" i="23"/>
  <c r="AE17" i="23"/>
  <c r="AF17" i="23"/>
  <c r="AF19" i="23"/>
  <c r="AB19" i="23"/>
  <c r="AC19" i="23"/>
  <c r="AE19" i="23"/>
  <c r="AD19" i="23"/>
  <c r="AF18" i="23"/>
  <c r="AB18" i="23"/>
  <c r="AE18" i="23"/>
  <c r="AC18" i="23"/>
  <c r="AD18" i="23"/>
  <c r="AB33" i="23"/>
  <c r="AF33" i="23"/>
  <c r="AE33" i="23"/>
  <c r="AD33" i="23"/>
  <c r="AC33" i="23"/>
  <c r="AF25" i="23"/>
  <c r="AC25" i="23"/>
  <c r="AB25" i="23"/>
  <c r="AE25" i="23"/>
  <c r="AD25" i="23"/>
  <c r="AD21" i="23"/>
  <c r="AB21" i="23"/>
  <c r="AE21" i="23"/>
  <c r="AF21" i="23"/>
  <c r="AC21" i="23"/>
  <c r="C10" i="6"/>
  <c r="B28" i="6"/>
  <c r="C28" i="6"/>
  <c r="AC120" i="6"/>
  <c r="AF120" i="6"/>
  <c r="J18" i="6"/>
  <c r="B21" i="6"/>
  <c r="C21" i="6"/>
  <c r="B6" i="6"/>
  <c r="C6" i="6"/>
  <c r="B11" i="6"/>
  <c r="C11" i="6"/>
  <c r="J13" i="6"/>
  <c r="AY14" i="6" s="1"/>
  <c r="AZ14" i="6" s="1"/>
  <c r="BA14" i="6" s="1"/>
  <c r="K15" i="6"/>
  <c r="J15" i="6"/>
  <c r="AY16" i="6" s="1"/>
  <c r="AZ16" i="6" s="1"/>
  <c r="BA16" i="6" s="1"/>
  <c r="B18" i="6"/>
  <c r="C18" i="6"/>
  <c r="J20" i="6"/>
  <c r="AY21" i="6" s="1"/>
  <c r="AZ21" i="6" s="1"/>
  <c r="BA21" i="6" s="1"/>
  <c r="D23" i="6"/>
  <c r="C23" i="6"/>
  <c r="AD120" i="6"/>
  <c r="I10" i="6"/>
  <c r="J10" i="6"/>
  <c r="B13" i="6"/>
  <c r="C13" i="6"/>
  <c r="AE120" i="6"/>
  <c r="K28" i="6"/>
  <c r="J28" i="6"/>
  <c r="AY29" i="6" s="1"/>
  <c r="AZ29" i="6" s="1"/>
  <c r="BA29" i="6" s="1"/>
  <c r="B26" i="6"/>
  <c r="C26" i="6"/>
  <c r="I8" i="6"/>
  <c r="J8" i="6"/>
  <c r="BB9" i="6" s="1"/>
  <c r="AV19" i="6"/>
  <c r="I26" i="6"/>
  <c r="J26" i="6"/>
  <c r="AY27" i="6" s="1"/>
  <c r="AZ27" i="6" s="1"/>
  <c r="BA27" i="6" s="1"/>
  <c r="I16" i="6"/>
  <c r="J16" i="6"/>
  <c r="AY17" i="6" s="1"/>
  <c r="AZ17" i="6" s="1"/>
  <c r="BA17" i="6" s="1"/>
  <c r="J21" i="6"/>
  <c r="AY22" i="6" s="1"/>
  <c r="AZ22" i="6" s="1"/>
  <c r="BA22" i="6" s="1"/>
  <c r="I6" i="6"/>
  <c r="J6" i="6"/>
  <c r="BB7" i="6" s="1"/>
  <c r="J11" i="6"/>
  <c r="AV12" i="6"/>
  <c r="J19" i="6"/>
  <c r="AY20" i="6" s="1"/>
  <c r="AZ20" i="6" s="1"/>
  <c r="BA20" i="6" s="1"/>
  <c r="B22" i="6"/>
  <c r="C22" i="6"/>
  <c r="I27" i="6"/>
  <c r="J27" i="6"/>
  <c r="AY28" i="6" s="1"/>
  <c r="AZ28" i="6" s="1"/>
  <c r="BA28" i="6" s="1"/>
  <c r="B9" i="6"/>
  <c r="C9" i="6"/>
  <c r="D14" i="6"/>
  <c r="C14" i="6"/>
  <c r="F12" i="6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I17" i="6"/>
  <c r="J17" i="6"/>
  <c r="I22" i="6"/>
  <c r="J22" i="6"/>
  <c r="AY23" i="6" s="1"/>
  <c r="AZ23" i="6" s="1"/>
  <c r="BA23" i="6" s="1"/>
  <c r="B25" i="6"/>
  <c r="C25" i="6"/>
  <c r="D18" i="6"/>
  <c r="AI30" i="6"/>
  <c r="AJ30" i="6"/>
  <c r="AJ29" i="6"/>
  <c r="AY31" i="6"/>
  <c r="AZ31" i="6" s="1"/>
  <c r="BA31" i="6" s="1"/>
  <c r="AE29" i="6"/>
  <c r="AC29" i="6"/>
  <c r="AI31" i="6"/>
  <c r="AJ31" i="6"/>
  <c r="AE33" i="6"/>
  <c r="AC33" i="6"/>
  <c r="AE32" i="6"/>
  <c r="AC32" i="6"/>
  <c r="AC31" i="6"/>
  <c r="AE31" i="6"/>
  <c r="AK35" i="6"/>
  <c r="AJ35" i="6"/>
  <c r="AB121" i="38"/>
  <c r="AP6" i="38"/>
  <c r="AO6" i="38"/>
  <c r="AN6" i="38"/>
  <c r="AR6" i="38"/>
  <c r="AQ6" i="38"/>
  <c r="S19" i="38"/>
  <c r="AH36" i="38"/>
  <c r="AR13" i="38"/>
  <c r="AQ13" i="38"/>
  <c r="AP13" i="38"/>
  <c r="AO13" i="38"/>
  <c r="AN13" i="38"/>
  <c r="AR12" i="38"/>
  <c r="AP12" i="38"/>
  <c r="AQ12" i="38"/>
  <c r="AO12" i="38"/>
  <c r="AN12" i="38"/>
  <c r="AO16" i="38"/>
  <c r="AR16" i="38"/>
  <c r="AQ16" i="38"/>
  <c r="AP16" i="38"/>
  <c r="AN16" i="38"/>
  <c r="AC121" i="38"/>
  <c r="X7" i="38" s="1"/>
  <c r="J19" i="3" s="1"/>
  <c r="AQ17" i="38"/>
  <c r="AR17" i="38"/>
  <c r="AP17" i="38"/>
  <c r="AN17" i="38"/>
  <c r="AO17" i="38"/>
  <c r="AQ14" i="38"/>
  <c r="AR14" i="38"/>
  <c r="AN14" i="38"/>
  <c r="AP14" i="38"/>
  <c r="AO14" i="38"/>
  <c r="AF121" i="38"/>
  <c r="X10" i="38" s="1"/>
  <c r="J17" i="3" s="1"/>
  <c r="AJ36" i="38"/>
  <c r="AP11" i="38"/>
  <c r="AO11" i="38"/>
  <c r="AN11" i="38"/>
  <c r="AR11" i="38"/>
  <c r="AQ11" i="38"/>
  <c r="AL36" i="38"/>
  <c r="Q28" i="38"/>
  <c r="S28" i="38"/>
  <c r="R28" i="38"/>
  <c r="AP15" i="38"/>
  <c r="AO15" i="38"/>
  <c r="AN15" i="38"/>
  <c r="AR15" i="38"/>
  <c r="AQ15" i="38"/>
  <c r="AP9" i="38"/>
  <c r="AO9" i="38"/>
  <c r="AN9" i="38"/>
  <c r="AR9" i="38"/>
  <c r="AQ9" i="38"/>
  <c r="X20" i="38"/>
  <c r="AD121" i="38"/>
  <c r="X8" i="38" s="1"/>
  <c r="J20" i="3" s="1"/>
  <c r="AF121" i="41"/>
  <c r="X10" i="41" s="1"/>
  <c r="I17" i="3" s="1"/>
  <c r="AO16" i="41"/>
  <c r="AN16" i="41"/>
  <c r="AP16" i="41"/>
  <c r="AR16" i="41"/>
  <c r="AQ16" i="41"/>
  <c r="AP11" i="41"/>
  <c r="AO11" i="41"/>
  <c r="AN11" i="41"/>
  <c r="AQ11" i="41"/>
  <c r="AR11" i="41"/>
  <c r="AR10" i="41"/>
  <c r="AQ10" i="41"/>
  <c r="AP10" i="41"/>
  <c r="AN10" i="41"/>
  <c r="AO10" i="41"/>
  <c r="AR8" i="41"/>
  <c r="AQ8" i="41"/>
  <c r="AP8" i="41"/>
  <c r="AO8" i="41"/>
  <c r="AN8" i="41"/>
  <c r="AR13" i="41"/>
  <c r="AQ13" i="41"/>
  <c r="AN13" i="41"/>
  <c r="AP13" i="41"/>
  <c r="AO13" i="41"/>
  <c r="AR17" i="41"/>
  <c r="AQ17" i="41"/>
  <c r="AP17" i="41"/>
  <c r="AO17" i="41"/>
  <c r="AN17" i="41"/>
  <c r="AL36" i="41"/>
  <c r="AR12" i="41"/>
  <c r="AQ12" i="41"/>
  <c r="AN12" i="41"/>
  <c r="AP12" i="41"/>
  <c r="AO12" i="41"/>
  <c r="AP9" i="41"/>
  <c r="AO9" i="41"/>
  <c r="AN9" i="41"/>
  <c r="AR9" i="41"/>
  <c r="AQ9" i="41"/>
  <c r="AB121" i="41"/>
  <c r="X20" i="41"/>
  <c r="AP15" i="41"/>
  <c r="AO15" i="41"/>
  <c r="AN15" i="41"/>
  <c r="AR15" i="41"/>
  <c r="AQ15" i="41"/>
  <c r="AP7" i="41"/>
  <c r="AO7" i="41"/>
  <c r="AN7" i="41"/>
  <c r="AQ7" i="41"/>
  <c r="AR7" i="41"/>
  <c r="S13" i="37"/>
  <c r="R13" i="37"/>
  <c r="Q13" i="37"/>
  <c r="R14" i="37"/>
  <c r="S14" i="37"/>
  <c r="Q14" i="37"/>
  <c r="S8" i="37"/>
  <c r="R8" i="37"/>
  <c r="Q8" i="37"/>
  <c r="S9" i="37"/>
  <c r="R9" i="37"/>
  <c r="Q9" i="37"/>
  <c r="Q15" i="37"/>
  <c r="S15" i="37"/>
  <c r="R15" i="37"/>
  <c r="S18" i="37"/>
  <c r="R18" i="37"/>
  <c r="Q18" i="37"/>
  <c r="S17" i="37"/>
  <c r="R17" i="37"/>
  <c r="Q17" i="37"/>
  <c r="R12" i="37"/>
  <c r="Q12" i="37"/>
  <c r="S12" i="37"/>
  <c r="R10" i="37"/>
  <c r="Q10" i="37"/>
  <c r="S10" i="37"/>
  <c r="S11" i="37"/>
  <c r="R11" i="37"/>
  <c r="Q11" i="37"/>
  <c r="S16" i="37"/>
  <c r="R16" i="37"/>
  <c r="Q16" i="37"/>
  <c r="S7" i="37"/>
  <c r="R7" i="37"/>
  <c r="Q7" i="37"/>
  <c r="AO11" i="23"/>
  <c r="AN11" i="23"/>
  <c r="AR11" i="23"/>
  <c r="AQ11" i="23"/>
  <c r="AP11" i="23"/>
  <c r="AQ13" i="23"/>
  <c r="AP13" i="23"/>
  <c r="AR13" i="23"/>
  <c r="AO13" i="23"/>
  <c r="AN13" i="23"/>
  <c r="AO15" i="23"/>
  <c r="AQ15" i="23"/>
  <c r="AN15" i="23"/>
  <c r="AR15" i="23"/>
  <c r="AP15" i="23"/>
  <c r="AO10" i="23"/>
  <c r="AN10" i="23"/>
  <c r="AR10" i="23"/>
  <c r="AQ10" i="23"/>
  <c r="AP10" i="23"/>
  <c r="AO9" i="23"/>
  <c r="AN9" i="23"/>
  <c r="AQ9" i="23"/>
  <c r="AR9" i="23"/>
  <c r="AP9" i="23"/>
  <c r="AO6" i="23"/>
  <c r="AP6" i="23"/>
  <c r="AN6" i="23"/>
  <c r="AQ6" i="23"/>
  <c r="AR6" i="23"/>
  <c r="T8" i="23"/>
  <c r="T9" i="23" s="1"/>
  <c r="T10" i="23" s="1"/>
  <c r="AP12" i="23"/>
  <c r="AQ12" i="23"/>
  <c r="AO12" i="23"/>
  <c r="AR12" i="23"/>
  <c r="AN12" i="23"/>
  <c r="AR14" i="23"/>
  <c r="AO14" i="23"/>
  <c r="AN14" i="23"/>
  <c r="AQ14" i="23"/>
  <c r="AP14" i="23"/>
  <c r="AO17" i="23"/>
  <c r="AQ17" i="23"/>
  <c r="AP17" i="23"/>
  <c r="AN17" i="23"/>
  <c r="AR17" i="23"/>
  <c r="AO7" i="23"/>
  <c r="AR7" i="23"/>
  <c r="AP7" i="23"/>
  <c r="AQ7" i="23"/>
  <c r="AN7" i="23"/>
  <c r="AO8" i="23"/>
  <c r="AR8" i="23"/>
  <c r="AP8" i="23"/>
  <c r="AN8" i="23"/>
  <c r="AQ8" i="23"/>
  <c r="M19" i="38"/>
  <c r="M13" i="41"/>
  <c r="M17" i="37"/>
  <c r="M37" i="37"/>
  <c r="M21" i="23"/>
  <c r="AI28" i="7"/>
  <c r="AI30" i="36"/>
  <c r="AI19" i="7"/>
  <c r="AI11" i="36"/>
  <c r="AY34" i="6"/>
  <c r="AZ34" i="6" s="1"/>
  <c r="BA34" i="6" s="1"/>
  <c r="AI34" i="39"/>
  <c r="AI18" i="39"/>
  <c r="AI23" i="39"/>
  <c r="AH16" i="26"/>
  <c r="AC24" i="25"/>
  <c r="AL16" i="26"/>
  <c r="AB52" i="26"/>
  <c r="AC52" i="26"/>
  <c r="AC44" i="26"/>
  <c r="AE44" i="26"/>
  <c r="AB21" i="26"/>
  <c r="K11" i="26"/>
  <c r="AI11" i="26" s="1"/>
  <c r="K34" i="26"/>
  <c r="AL34" i="26" s="1"/>
  <c r="AD16" i="26"/>
  <c r="AH15" i="25"/>
  <c r="AC21" i="26"/>
  <c r="AL15" i="25"/>
  <c r="AK15" i="25"/>
  <c r="AE80" i="26"/>
  <c r="AB70" i="26"/>
  <c r="AF82" i="26"/>
  <c r="AB47" i="26"/>
  <c r="AC47" i="26"/>
  <c r="AE79" i="26"/>
  <c r="AB13" i="26"/>
  <c r="K29" i="26"/>
  <c r="AI29" i="26" s="1"/>
  <c r="AB82" i="26"/>
  <c r="AC80" i="26"/>
  <c r="AD24" i="26"/>
  <c r="AF24" i="26"/>
  <c r="AE24" i="26"/>
  <c r="AE85" i="26"/>
  <c r="AC85" i="26"/>
  <c r="AD26" i="26"/>
  <c r="AD33" i="26"/>
  <c r="AE30" i="26"/>
  <c r="AF33" i="26"/>
  <c r="AC65" i="26"/>
  <c r="AF77" i="26"/>
  <c r="AB86" i="26"/>
  <c r="AF85" i="26"/>
  <c r="AE61" i="26"/>
  <c r="AD30" i="26"/>
  <c r="AF61" i="26"/>
  <c r="AC73" i="26"/>
  <c r="AF73" i="26"/>
  <c r="AD17" i="26"/>
  <c r="AC74" i="26"/>
  <c r="AB17" i="26"/>
  <c r="D21" i="6"/>
  <c r="D9" i="6"/>
  <c r="AI8" i="7"/>
  <c r="AH8" i="7"/>
  <c r="AK8" i="7"/>
  <c r="AL8" i="7"/>
  <c r="AJ8" i="7"/>
  <c r="BA13" i="7"/>
  <c r="BB13" i="7" s="1"/>
  <c r="BA26" i="7"/>
  <c r="BB26" i="7" s="1"/>
  <c r="AH22" i="7"/>
  <c r="AK22" i="7"/>
  <c r="AL22" i="7"/>
  <c r="AJ22" i="7"/>
  <c r="AI22" i="7"/>
  <c r="AB56" i="7"/>
  <c r="K20" i="7"/>
  <c r="AC56" i="7"/>
  <c r="AF56" i="7"/>
  <c r="AE56" i="7"/>
  <c r="AD56" i="7"/>
  <c r="BA33" i="7"/>
  <c r="BB33" i="7" s="1"/>
  <c r="AJ32" i="7"/>
  <c r="AL32" i="7"/>
  <c r="AK32" i="7"/>
  <c r="AI32" i="7"/>
  <c r="AH32" i="7"/>
  <c r="AL23" i="7"/>
  <c r="AL25" i="7"/>
  <c r="AR5" i="7"/>
  <c r="BA10" i="7"/>
  <c r="BB10" i="7" s="1"/>
  <c r="BA14" i="7"/>
  <c r="BB14" i="7" s="1"/>
  <c r="AG83" i="7"/>
  <c r="BA15" i="7"/>
  <c r="BB15" i="7" s="1"/>
  <c r="AF111" i="7"/>
  <c r="AF114" i="7"/>
  <c r="AF113" i="7"/>
  <c r="AF112" i="7"/>
  <c r="AF108" i="7"/>
  <c r="AF106" i="7"/>
  <c r="AF110" i="7"/>
  <c r="AF99" i="7"/>
  <c r="AF120" i="7"/>
  <c r="AF107" i="7"/>
  <c r="AF119" i="7"/>
  <c r="AF59" i="7"/>
  <c r="AF109" i="7"/>
  <c r="AF118" i="7"/>
  <c r="AF89" i="7"/>
  <c r="AF117" i="7"/>
  <c r="AF51" i="7"/>
  <c r="AF87" i="7"/>
  <c r="AF63" i="7"/>
  <c r="AF52" i="7"/>
  <c r="AF115" i="7"/>
  <c r="AF105" i="7"/>
  <c r="AF74" i="7"/>
  <c r="AF116" i="7"/>
  <c r="AF47" i="7"/>
  <c r="AF101" i="7"/>
  <c r="AG101" i="7" s="1"/>
  <c r="AF61" i="7"/>
  <c r="AG61" i="7" s="1"/>
  <c r="AF54" i="7"/>
  <c r="AF85" i="7"/>
  <c r="AF80" i="7"/>
  <c r="AF92" i="7"/>
  <c r="AF58" i="7"/>
  <c r="AF96" i="7"/>
  <c r="AG96" i="7" s="1"/>
  <c r="AL28" i="7"/>
  <c r="BA29" i="7"/>
  <c r="BB29" i="7" s="1"/>
  <c r="AF68" i="7"/>
  <c r="AG68" i="7" s="1"/>
  <c r="AC71" i="7"/>
  <c r="AB71" i="7"/>
  <c r="AE71" i="7"/>
  <c r="AD71" i="7"/>
  <c r="AF71" i="7"/>
  <c r="K35" i="7"/>
  <c r="AI27" i="7"/>
  <c r="BA24" i="7"/>
  <c r="BB24" i="7" s="1"/>
  <c r="AF86" i="7"/>
  <c r="AG86" i="7" s="1"/>
  <c r="AD82" i="7"/>
  <c r="AD90" i="7"/>
  <c r="AG90" i="7" s="1"/>
  <c r="AB29" i="7"/>
  <c r="AD29" i="7"/>
  <c r="AC29" i="7"/>
  <c r="AE29" i="7"/>
  <c r="AF29" i="7"/>
  <c r="BA20" i="7"/>
  <c r="BB20" i="7" s="1"/>
  <c r="BA36" i="7"/>
  <c r="BB36" i="7" s="1"/>
  <c r="AK27" i="7"/>
  <c r="BA17" i="7"/>
  <c r="BB17" i="7" s="1"/>
  <c r="AJ25" i="7"/>
  <c r="AE102" i="7"/>
  <c r="AD69" i="7"/>
  <c r="AG108" i="7"/>
  <c r="AF62" i="7"/>
  <c r="AL27" i="7"/>
  <c r="AL24" i="7"/>
  <c r="AH24" i="7"/>
  <c r="AK24" i="7"/>
  <c r="AJ24" i="7"/>
  <c r="AI24" i="7"/>
  <c r="AD54" i="7"/>
  <c r="AJ23" i="7"/>
  <c r="AK25" i="7"/>
  <c r="AE11" i="7"/>
  <c r="AC11" i="7"/>
  <c r="AB11" i="7"/>
  <c r="AF11" i="7"/>
  <c r="AD11" i="7"/>
  <c r="AF102" i="7"/>
  <c r="AF48" i="7"/>
  <c r="AE48" i="7"/>
  <c r="K12" i="7"/>
  <c r="AD48" i="7"/>
  <c r="AC48" i="7"/>
  <c r="AB48" i="7"/>
  <c r="AI33" i="7"/>
  <c r="AH33" i="7"/>
  <c r="AL33" i="7"/>
  <c r="AK33" i="7"/>
  <c r="AJ33" i="7"/>
  <c r="AD53" i="7"/>
  <c r="AL18" i="7"/>
  <c r="BA18" i="7"/>
  <c r="BB18" i="7" s="1"/>
  <c r="AF60" i="7"/>
  <c r="AI23" i="7"/>
  <c r="AD74" i="7"/>
  <c r="AJ15" i="7"/>
  <c r="AI15" i="7"/>
  <c r="AL15" i="7"/>
  <c r="AK15" i="7"/>
  <c r="AH15" i="7"/>
  <c r="AF81" i="7"/>
  <c r="AE69" i="7"/>
  <c r="AJ17" i="7"/>
  <c r="AI17" i="7"/>
  <c r="AH17" i="7"/>
  <c r="AL17" i="7"/>
  <c r="AK17" i="7"/>
  <c r="AD91" i="7"/>
  <c r="AG91" i="7" s="1"/>
  <c r="AD97" i="7"/>
  <c r="AD62" i="7"/>
  <c r="BA23" i="7"/>
  <c r="BB23" i="7" s="1"/>
  <c r="BA32" i="7"/>
  <c r="BB32" i="7" s="1"/>
  <c r="AD81" i="7"/>
  <c r="BA12" i="7"/>
  <c r="BB12" i="7" s="1"/>
  <c r="AE53" i="7"/>
  <c r="AI18" i="7"/>
  <c r="AF97" i="7"/>
  <c r="AE62" i="7"/>
  <c r="AD60" i="7"/>
  <c r="BA19" i="7"/>
  <c r="BB19" i="7" s="1"/>
  <c r="BA22" i="7"/>
  <c r="BB22" i="7" s="1"/>
  <c r="AL19" i="7"/>
  <c r="BA25" i="7"/>
  <c r="BB25" i="7" s="1"/>
  <c r="BA30" i="7"/>
  <c r="BB30" i="7" s="1"/>
  <c r="AD77" i="7"/>
  <c r="AF79" i="7"/>
  <c r="AF69" i="7"/>
  <c r="AE73" i="7"/>
  <c r="AF98" i="7"/>
  <c r="AD79" i="7"/>
  <c r="AF78" i="7"/>
  <c r="AE66" i="7"/>
  <c r="AD98" i="7"/>
  <c r="AI9" i="7"/>
  <c r="AB49" i="7"/>
  <c r="AD49" i="7"/>
  <c r="AC49" i="7"/>
  <c r="AF49" i="7"/>
  <c r="AE49" i="7"/>
  <c r="K13" i="7"/>
  <c r="AE93" i="7"/>
  <c r="AJ16" i="7"/>
  <c r="AD65" i="7"/>
  <c r="AE88" i="7"/>
  <c r="BA7" i="7"/>
  <c r="BB7" i="7" s="1"/>
  <c r="BA21" i="7"/>
  <c r="BB21" i="7" s="1"/>
  <c r="AZ37" i="7"/>
  <c r="AJ34" i="7"/>
  <c r="AH34" i="7"/>
  <c r="AK34" i="7"/>
  <c r="AL34" i="7"/>
  <c r="AI34" i="7"/>
  <c r="AF66" i="7"/>
  <c r="AE94" i="7"/>
  <c r="AD76" i="7"/>
  <c r="AL9" i="7"/>
  <c r="AJ14" i="7"/>
  <c r="AI14" i="7"/>
  <c r="AK14" i="7"/>
  <c r="AH14" i="7"/>
  <c r="AL14" i="7"/>
  <c r="AF82" i="7"/>
  <c r="AF93" i="7"/>
  <c r="N11" i="20"/>
  <c r="BA34" i="7"/>
  <c r="BB34" i="7" s="1"/>
  <c r="BA8" i="7"/>
  <c r="BB8" i="7" s="1"/>
  <c r="K6" i="7"/>
  <c r="AB42" i="7"/>
  <c r="AD42" i="7"/>
  <c r="AF42" i="7"/>
  <c r="AE42" i="7"/>
  <c r="AC42" i="7"/>
  <c r="BA16" i="7"/>
  <c r="BB16" i="7" s="1"/>
  <c r="BA35" i="7"/>
  <c r="BB35" i="7" s="1"/>
  <c r="AF95" i="7"/>
  <c r="AE77" i="7"/>
  <c r="AJ9" i="7"/>
  <c r="AG120" i="7"/>
  <c r="AE80" i="7"/>
  <c r="BA9" i="7"/>
  <c r="BB9" i="7" s="1"/>
  <c r="AF55" i="7"/>
  <c r="AF64" i="7"/>
  <c r="AK29" i="7"/>
  <c r="AJ29" i="7"/>
  <c r="AL29" i="7"/>
  <c r="AI29" i="7"/>
  <c r="AH29" i="7"/>
  <c r="AH21" i="7"/>
  <c r="AJ21" i="7"/>
  <c r="AI21" i="7"/>
  <c r="AL21" i="7"/>
  <c r="AK21" i="7"/>
  <c r="AF88" i="7"/>
  <c r="AF100" i="7"/>
  <c r="AG100" i="7" s="1"/>
  <c r="AF94" i="7"/>
  <c r="BA28" i="7"/>
  <c r="BB28" i="7" s="1"/>
  <c r="AC43" i="7"/>
  <c r="AF43" i="7"/>
  <c r="AE43" i="7"/>
  <c r="AD43" i="7"/>
  <c r="AB43" i="7"/>
  <c r="K7" i="7"/>
  <c r="AO5" i="7"/>
  <c r="AI25" i="7"/>
  <c r="AJ19" i="7"/>
  <c r="AK19" i="7"/>
  <c r="AK23" i="7"/>
  <c r="AQ5" i="7"/>
  <c r="AC35" i="7"/>
  <c r="AF35" i="7"/>
  <c r="AE35" i="7"/>
  <c r="AD35" i="7"/>
  <c r="AB35" i="7"/>
  <c r="AD118" i="7"/>
  <c r="AG118" i="7" s="1"/>
  <c r="AD108" i="7"/>
  <c r="AD111" i="7"/>
  <c r="AD120" i="7"/>
  <c r="AD110" i="7"/>
  <c r="AG110" i="7" s="1"/>
  <c r="AD119" i="7"/>
  <c r="AG119" i="7" s="1"/>
  <c r="AD115" i="7"/>
  <c r="AD106" i="7"/>
  <c r="AG106" i="7" s="1"/>
  <c r="AD105" i="7"/>
  <c r="AD75" i="7"/>
  <c r="AD107" i="7"/>
  <c r="AD99" i="7"/>
  <c r="AD113" i="7"/>
  <c r="AD59" i="7"/>
  <c r="AD109" i="7"/>
  <c r="AG109" i="7" s="1"/>
  <c r="AD116" i="7"/>
  <c r="AG116" i="7" s="1"/>
  <c r="AD95" i="7"/>
  <c r="AD87" i="7"/>
  <c r="AD72" i="7"/>
  <c r="AG72" i="7" s="1"/>
  <c r="AD63" i="7"/>
  <c r="AD51" i="7"/>
  <c r="AD114" i="7"/>
  <c r="AG114" i="7" s="1"/>
  <c r="AD73" i="7"/>
  <c r="AD85" i="7"/>
  <c r="AD117" i="7"/>
  <c r="AG117" i="7" s="1"/>
  <c r="AD47" i="7"/>
  <c r="AD112" i="7"/>
  <c r="AD89" i="7"/>
  <c r="AD64" i="7"/>
  <c r="AD52" i="7"/>
  <c r="AD55" i="7"/>
  <c r="AD88" i="7"/>
  <c r="AD92" i="7"/>
  <c r="AD78" i="7"/>
  <c r="AJ11" i="7"/>
  <c r="AK11" i="7"/>
  <c r="AI11" i="7"/>
  <c r="AL11" i="7"/>
  <c r="AH11" i="7"/>
  <c r="AL16" i="7"/>
  <c r="AF84" i="7"/>
  <c r="AG84" i="7" s="1"/>
  <c r="AF70" i="7"/>
  <c r="AE111" i="7"/>
  <c r="AG111" i="7" s="1"/>
  <c r="AE113" i="7"/>
  <c r="AG113" i="7" s="1"/>
  <c r="AE119" i="7"/>
  <c r="AE115" i="7"/>
  <c r="AG115" i="7" s="1"/>
  <c r="AE106" i="7"/>
  <c r="AE110" i="7"/>
  <c r="AE99" i="7"/>
  <c r="AE107" i="7"/>
  <c r="AG107" i="7" s="1"/>
  <c r="AE112" i="7"/>
  <c r="AE120" i="7"/>
  <c r="AE59" i="7"/>
  <c r="AE109" i="7"/>
  <c r="AE89" i="7"/>
  <c r="AE118" i="7"/>
  <c r="AE116" i="7"/>
  <c r="AE108" i="7"/>
  <c r="AE87" i="7"/>
  <c r="AE63" i="7"/>
  <c r="AE52" i="7"/>
  <c r="AE117" i="7"/>
  <c r="AE55" i="7"/>
  <c r="AE105" i="7"/>
  <c r="AG105" i="7" s="1"/>
  <c r="AE92" i="7"/>
  <c r="AE74" i="7"/>
  <c r="AE65" i="7"/>
  <c r="AE104" i="7"/>
  <c r="AE114" i="7"/>
  <c r="AE47" i="7"/>
  <c r="AE54" i="7"/>
  <c r="AE75" i="7"/>
  <c r="AE85" i="7"/>
  <c r="AE58" i="7"/>
  <c r="AE51" i="7"/>
  <c r="AE44" i="7"/>
  <c r="AE78" i="7"/>
  <c r="BA11" i="7"/>
  <c r="BB11" i="7" s="1"/>
  <c r="AF104" i="7"/>
  <c r="AD45" i="7"/>
  <c r="AE103" i="7"/>
  <c r="AK16" i="7"/>
  <c r="AF73" i="7"/>
  <c r="AF103" i="7"/>
  <c r="AE45" i="7"/>
  <c r="AF76" i="7"/>
  <c r="AE50" i="7"/>
  <c r="BA31" i="7"/>
  <c r="BB31" i="7" s="1"/>
  <c r="AE64" i="7"/>
  <c r="AX7" i="7"/>
  <c r="AW37" i="7"/>
  <c r="AD70" i="7"/>
  <c r="AL30" i="7"/>
  <c r="AK30" i="7"/>
  <c r="AI30" i="7"/>
  <c r="AJ30" i="7"/>
  <c r="AH30" i="7"/>
  <c r="AK9" i="7"/>
  <c r="AF50" i="7"/>
  <c r="AC67" i="7"/>
  <c r="AB67" i="7"/>
  <c r="AF67" i="7"/>
  <c r="AE67" i="7"/>
  <c r="AD67" i="7"/>
  <c r="K31" i="7"/>
  <c r="AF46" i="7"/>
  <c r="AC46" i="7"/>
  <c r="AD46" i="7"/>
  <c r="AB46" i="7"/>
  <c r="K10" i="7"/>
  <c r="AE46" i="7"/>
  <c r="AU8" i="7"/>
  <c r="AT37" i="7"/>
  <c r="AD104" i="7"/>
  <c r="AF65" i="7"/>
  <c r="AG57" i="7"/>
  <c r="AJ26" i="7"/>
  <c r="AI26" i="7"/>
  <c r="AH26" i="7"/>
  <c r="AL26" i="7"/>
  <c r="AK26" i="7"/>
  <c r="AD44" i="7"/>
  <c r="AE82" i="7"/>
  <c r="AF32" i="7"/>
  <c r="AE32" i="7"/>
  <c r="AD32" i="7"/>
  <c r="AB32" i="7"/>
  <c r="AC32" i="7"/>
  <c r="AD50" i="7"/>
  <c r="AJ17" i="39"/>
  <c r="AI17" i="39"/>
  <c r="AL17" i="39"/>
  <c r="AK17" i="39"/>
  <c r="AH17" i="39"/>
  <c r="AJ35" i="39"/>
  <c r="AI35" i="39"/>
  <c r="AH35" i="39"/>
  <c r="AL35" i="39"/>
  <c r="AK35" i="39"/>
  <c r="K30" i="39"/>
  <c r="AL19" i="39"/>
  <c r="AH19" i="39"/>
  <c r="AJ19" i="39"/>
  <c r="AI19" i="39"/>
  <c r="AK19" i="39"/>
  <c r="AH23" i="39"/>
  <c r="AH29" i="39"/>
  <c r="AN5" i="39"/>
  <c r="AH9" i="39"/>
  <c r="BA28" i="39"/>
  <c r="BB28" i="39" s="1"/>
  <c r="AW37" i="39"/>
  <c r="M37" i="39" s="1"/>
  <c r="M36" i="39" s="1"/>
  <c r="AX7" i="39"/>
  <c r="BA22" i="39"/>
  <c r="BB22" i="39" s="1"/>
  <c r="AC26" i="39"/>
  <c r="AB26" i="39"/>
  <c r="AF26" i="39"/>
  <c r="AE26" i="39"/>
  <c r="AD26" i="39"/>
  <c r="AB120" i="39"/>
  <c r="AJ16" i="39"/>
  <c r="AI16" i="39"/>
  <c r="AL16" i="39"/>
  <c r="AK16" i="39"/>
  <c r="AH16" i="39"/>
  <c r="AD32" i="39"/>
  <c r="AC32" i="39"/>
  <c r="AB32" i="39"/>
  <c r="AF32" i="39"/>
  <c r="AE32" i="39"/>
  <c r="BA8" i="39"/>
  <c r="BB8" i="39" s="1"/>
  <c r="BA24" i="39"/>
  <c r="BB24" i="39" s="1"/>
  <c r="BA10" i="39"/>
  <c r="BB10" i="39" s="1"/>
  <c r="AH32" i="39"/>
  <c r="AI32" i="39"/>
  <c r="AL32" i="39"/>
  <c r="AK32" i="39"/>
  <c r="AJ32" i="39"/>
  <c r="AQ5" i="39"/>
  <c r="AK34" i="39"/>
  <c r="BA33" i="39"/>
  <c r="BB33" i="39" s="1"/>
  <c r="AK22" i="39"/>
  <c r="K12" i="39"/>
  <c r="AH22" i="39"/>
  <c r="BA19" i="39"/>
  <c r="BB19" i="39" s="1"/>
  <c r="AH20" i="39"/>
  <c r="AK14" i="39"/>
  <c r="AH24" i="39"/>
  <c r="AH11" i="39"/>
  <c r="K25" i="39"/>
  <c r="AH34" i="39"/>
  <c r="AI28" i="39"/>
  <c r="AI11" i="39"/>
  <c r="K7" i="39"/>
  <c r="BA15" i="39"/>
  <c r="BB15" i="39" s="1"/>
  <c r="BA31" i="39"/>
  <c r="BB31" i="39" s="1"/>
  <c r="AK24" i="39"/>
  <c r="K6" i="39"/>
  <c r="M11" i="20"/>
  <c r="BA29" i="39"/>
  <c r="BB29" i="39" s="1"/>
  <c r="BA30" i="39"/>
  <c r="BB30" i="39" s="1"/>
  <c r="K33" i="39"/>
  <c r="K8" i="39"/>
  <c r="BA26" i="39"/>
  <c r="BB26" i="39" s="1"/>
  <c r="AH18" i="39"/>
  <c r="BA11" i="39"/>
  <c r="BB11" i="39" s="1"/>
  <c r="AC30" i="39"/>
  <c r="AF30" i="39"/>
  <c r="AE30" i="39"/>
  <c r="AD30" i="39"/>
  <c r="AB30" i="39"/>
  <c r="AV7" i="39"/>
  <c r="AD29" i="39"/>
  <c r="AC29" i="39"/>
  <c r="AB29" i="39"/>
  <c r="AF29" i="39"/>
  <c r="AE29" i="39"/>
  <c r="BA27" i="39"/>
  <c r="BB27" i="39" s="1"/>
  <c r="AE15" i="39"/>
  <c r="AF15" i="39"/>
  <c r="AD15" i="39"/>
  <c r="AC15" i="39"/>
  <c r="AB15" i="39"/>
  <c r="BA12" i="39"/>
  <c r="BB12" i="39" s="1"/>
  <c r="AF11" i="39"/>
  <c r="AD11" i="39"/>
  <c r="AC11" i="39"/>
  <c r="AE11" i="39"/>
  <c r="AB11" i="39"/>
  <c r="BA34" i="39"/>
  <c r="BB34" i="39" s="1"/>
  <c r="AL21" i="39"/>
  <c r="AK21" i="39"/>
  <c r="AJ21" i="39"/>
  <c r="AI21" i="39"/>
  <c r="AH21" i="39"/>
  <c r="BA36" i="39"/>
  <c r="BB36" i="39" s="1"/>
  <c r="BA18" i="39"/>
  <c r="BB18" i="39" s="1"/>
  <c r="AB25" i="39"/>
  <c r="AE25" i="39"/>
  <c r="AD25" i="39"/>
  <c r="AC25" i="39"/>
  <c r="AF25" i="39"/>
  <c r="AH13" i="39"/>
  <c r="AI13" i="39"/>
  <c r="AL13" i="39"/>
  <c r="AK13" i="39"/>
  <c r="AJ13" i="39"/>
  <c r="AK28" i="39"/>
  <c r="BA16" i="39"/>
  <c r="BB16" i="39" s="1"/>
  <c r="AE120" i="39"/>
  <c r="BA35" i="39"/>
  <c r="BB35" i="39" s="1"/>
  <c r="AK23" i="39"/>
  <c r="AI29" i="39"/>
  <c r="AO5" i="39"/>
  <c r="AI9" i="39"/>
  <c r="BA23" i="39"/>
  <c r="BB23" i="39" s="1"/>
  <c r="AI22" i="39"/>
  <c r="AZ37" i="39"/>
  <c r="AK20" i="39"/>
  <c r="BA7" i="39"/>
  <c r="BB7" i="39" s="1"/>
  <c r="AH14" i="39"/>
  <c r="AK11" i="39"/>
  <c r="BA17" i="39"/>
  <c r="BB17" i="39" s="1"/>
  <c r="AI31" i="39"/>
  <c r="AH31" i="39"/>
  <c r="AL31" i="39"/>
  <c r="AK31" i="39"/>
  <c r="AJ31" i="39"/>
  <c r="BA21" i="39"/>
  <c r="BB21" i="39" s="1"/>
  <c r="AI14" i="39"/>
  <c r="AI24" i="39"/>
  <c r="BA9" i="39"/>
  <c r="BB9" i="39" s="1"/>
  <c r="AI20" i="39"/>
  <c r="AH27" i="39"/>
  <c r="BA13" i="39"/>
  <c r="BB13" i="39" s="1"/>
  <c r="AJ15" i="39"/>
  <c r="AI15" i="39"/>
  <c r="AL15" i="39"/>
  <c r="AK15" i="39"/>
  <c r="AH15" i="39"/>
  <c r="AH28" i="39"/>
  <c r="K10" i="39"/>
  <c r="K26" i="39"/>
  <c r="BA25" i="39"/>
  <c r="BB25" i="39" s="1"/>
  <c r="AK27" i="39"/>
  <c r="AB16" i="39"/>
  <c r="AF16" i="39"/>
  <c r="AE16" i="39"/>
  <c r="AD16" i="39"/>
  <c r="AC16" i="39"/>
  <c r="BA14" i="39"/>
  <c r="BB14" i="39" s="1"/>
  <c r="BA20" i="39"/>
  <c r="BB20" i="39" s="1"/>
  <c r="BA12" i="36"/>
  <c r="BB12" i="36" s="1"/>
  <c r="BA36" i="36"/>
  <c r="BB36" i="36" s="1"/>
  <c r="BA16" i="36"/>
  <c r="BB16" i="36" s="1"/>
  <c r="BA18" i="36"/>
  <c r="BB18" i="36" s="1"/>
  <c r="BA35" i="36"/>
  <c r="BB35" i="36" s="1"/>
  <c r="AP5" i="36"/>
  <c r="AJ30" i="36"/>
  <c r="BA31" i="36"/>
  <c r="BB31" i="36" s="1"/>
  <c r="AB120" i="36"/>
  <c r="BA33" i="36"/>
  <c r="BB33" i="36" s="1"/>
  <c r="BA28" i="36"/>
  <c r="BB28" i="36" s="1"/>
  <c r="BA22" i="36"/>
  <c r="BB22" i="36" s="1"/>
  <c r="BA9" i="36"/>
  <c r="BB9" i="36" s="1"/>
  <c r="BA27" i="36"/>
  <c r="BB27" i="36" s="1"/>
  <c r="AH30" i="36"/>
  <c r="AX7" i="36"/>
  <c r="AW37" i="36"/>
  <c r="AZ37" i="36"/>
  <c r="AT37" i="36"/>
  <c r="AU7" i="36"/>
  <c r="BA13" i="36"/>
  <c r="BB13" i="36" s="1"/>
  <c r="BA7" i="36"/>
  <c r="BB7" i="36" s="1"/>
  <c r="AD120" i="36"/>
  <c r="AF12" i="36"/>
  <c r="AE12" i="36"/>
  <c r="AB12" i="36"/>
  <c r="AD12" i="36"/>
  <c r="AC12" i="36"/>
  <c r="AQ5" i="36"/>
  <c r="BA21" i="36"/>
  <c r="BB21" i="36" s="1"/>
  <c r="BA30" i="36"/>
  <c r="BB30" i="36" s="1"/>
  <c r="BA26" i="36"/>
  <c r="BB26" i="36" s="1"/>
  <c r="BA23" i="36"/>
  <c r="BB23" i="36" s="1"/>
  <c r="BA15" i="36"/>
  <c r="BB15" i="36" s="1"/>
  <c r="AR5" i="36"/>
  <c r="BA32" i="36"/>
  <c r="BB32" i="36" s="1"/>
  <c r="AE35" i="36"/>
  <c r="AD35" i="36"/>
  <c r="AB35" i="36"/>
  <c r="AF35" i="36"/>
  <c r="AC35" i="36"/>
  <c r="BA10" i="36"/>
  <c r="BB10" i="36" s="1"/>
  <c r="BA11" i="36"/>
  <c r="BB11" i="36" s="1"/>
  <c r="AI20" i="36"/>
  <c r="AL20" i="36"/>
  <c r="AK20" i="36"/>
  <c r="AJ20" i="36"/>
  <c r="AH20" i="36"/>
  <c r="AI31" i="36"/>
  <c r="AH31" i="36"/>
  <c r="AL31" i="36"/>
  <c r="AJ31" i="36"/>
  <c r="AK31" i="36"/>
  <c r="AJ15" i="36"/>
  <c r="AI15" i="36"/>
  <c r="AK15" i="36"/>
  <c r="AL15" i="36"/>
  <c r="AH15" i="36"/>
  <c r="K10" i="36"/>
  <c r="BA20" i="36"/>
  <c r="BB20" i="36" s="1"/>
  <c r="AC15" i="36"/>
  <c r="AF15" i="36"/>
  <c r="AE15" i="36"/>
  <c r="AD15" i="36"/>
  <c r="AB15" i="36"/>
  <c r="AJ11" i="36"/>
  <c r="J11" i="20"/>
  <c r="BA14" i="36"/>
  <c r="BB14" i="36" s="1"/>
  <c r="BA25" i="36"/>
  <c r="BB25" i="36" s="1"/>
  <c r="AI8" i="36"/>
  <c r="AH8" i="36"/>
  <c r="AJ8" i="36"/>
  <c r="AL8" i="36"/>
  <c r="AK8" i="36"/>
  <c r="AE7" i="36"/>
  <c r="AD7" i="36"/>
  <c r="AC7" i="36"/>
  <c r="AF7" i="36"/>
  <c r="AB7" i="36"/>
  <c r="K17" i="36"/>
  <c r="AH11" i="36"/>
  <c r="BA17" i="36"/>
  <c r="BB17" i="36" s="1"/>
  <c r="AB6" i="36"/>
  <c r="AD6" i="36"/>
  <c r="AF6" i="36"/>
  <c r="AE6" i="36"/>
  <c r="AC6" i="36"/>
  <c r="BA24" i="36"/>
  <c r="BB24" i="36" s="1"/>
  <c r="BA19" i="36"/>
  <c r="BB19" i="36" s="1"/>
  <c r="BA34" i="36"/>
  <c r="BB34" i="36" s="1"/>
  <c r="BA8" i="36"/>
  <c r="BB8" i="36" s="1"/>
  <c r="AE120" i="36"/>
  <c r="AJ16" i="36"/>
  <c r="AI16" i="36"/>
  <c r="AK16" i="36"/>
  <c r="AH16" i="36"/>
  <c r="AL16" i="36"/>
  <c r="BA35" i="25"/>
  <c r="BB35" i="25" s="1"/>
  <c r="BA18" i="25"/>
  <c r="BB18" i="25" s="1"/>
  <c r="BA15" i="25"/>
  <c r="BB15" i="25" s="1"/>
  <c r="AL27" i="25"/>
  <c r="AJ27" i="25"/>
  <c r="AK27" i="25"/>
  <c r="AH27" i="25"/>
  <c r="AJ35" i="25"/>
  <c r="AL35" i="25"/>
  <c r="AH35" i="25"/>
  <c r="AK35" i="25"/>
  <c r="AF120" i="25"/>
  <c r="AZ37" i="25"/>
  <c r="K11" i="25"/>
  <c r="BA14" i="25"/>
  <c r="BB14" i="25" s="1"/>
  <c r="BA7" i="25"/>
  <c r="BB7" i="25" s="1"/>
  <c r="BA29" i="25"/>
  <c r="BB29" i="25" s="1"/>
  <c r="BA28" i="25"/>
  <c r="BB28" i="25" s="1"/>
  <c r="BA22" i="25"/>
  <c r="BB22" i="25" s="1"/>
  <c r="BA32" i="25"/>
  <c r="BB32" i="25" s="1"/>
  <c r="BA11" i="25"/>
  <c r="BB11" i="25" s="1"/>
  <c r="BA34" i="25"/>
  <c r="BB34" i="25" s="1"/>
  <c r="K8" i="25"/>
  <c r="AE31" i="25"/>
  <c r="AD31" i="25"/>
  <c r="AC31" i="25"/>
  <c r="AB31" i="25"/>
  <c r="AF31" i="25"/>
  <c r="BA21" i="25"/>
  <c r="BB21" i="25" s="1"/>
  <c r="BA27" i="25"/>
  <c r="BB27" i="25" s="1"/>
  <c r="BA25" i="25"/>
  <c r="BB25" i="25" s="1"/>
  <c r="BA26" i="25"/>
  <c r="BB26" i="25" s="1"/>
  <c r="BA8" i="25"/>
  <c r="BB8" i="25" s="1"/>
  <c r="AH12" i="25"/>
  <c r="AL12" i="25"/>
  <c r="AK12" i="25"/>
  <c r="AJ12" i="25"/>
  <c r="BA16" i="25"/>
  <c r="BB16" i="25" s="1"/>
  <c r="AQ5" i="25"/>
  <c r="BA9" i="25"/>
  <c r="BB9" i="25" s="1"/>
  <c r="AE120" i="25"/>
  <c r="H11" i="20"/>
  <c r="AP5" i="25"/>
  <c r="BA23" i="25"/>
  <c r="BB23" i="25" s="1"/>
  <c r="BA36" i="25"/>
  <c r="BB36" i="25" s="1"/>
  <c r="AD120" i="25"/>
  <c r="BA19" i="25"/>
  <c r="BB19" i="25" s="1"/>
  <c r="K10" i="25"/>
  <c r="BA13" i="25"/>
  <c r="BB13" i="25" s="1"/>
  <c r="AJ20" i="25"/>
  <c r="BA12" i="25"/>
  <c r="BB12" i="25" s="1"/>
  <c r="AI5" i="25"/>
  <c r="AC29" i="25"/>
  <c r="AC28" i="25"/>
  <c r="AC19" i="25"/>
  <c r="AW37" i="25"/>
  <c r="AB32" i="25"/>
  <c r="AE32" i="25"/>
  <c r="AD32" i="25"/>
  <c r="AC32" i="25"/>
  <c r="AF32" i="25"/>
  <c r="AT37" i="25"/>
  <c r="AK20" i="25"/>
  <c r="AJ7" i="25"/>
  <c r="AH7" i="25"/>
  <c r="AL7" i="25"/>
  <c r="AK7" i="25"/>
  <c r="BA20" i="25"/>
  <c r="BB20" i="25" s="1"/>
  <c r="BA17" i="25"/>
  <c r="BB17" i="25" s="1"/>
  <c r="AC25" i="25"/>
  <c r="BA30" i="25"/>
  <c r="BB30" i="25" s="1"/>
  <c r="I34" i="5"/>
  <c r="AC6" i="26"/>
  <c r="AF6" i="26"/>
  <c r="AE6" i="26"/>
  <c r="AD6" i="26"/>
  <c r="AB6" i="26"/>
  <c r="AZ36" i="26"/>
  <c r="AW36" i="26"/>
  <c r="AX36" i="26" s="1"/>
  <c r="AY36" i="26" s="1"/>
  <c r="AT36" i="26"/>
  <c r="AU36" i="26" s="1"/>
  <c r="AV36" i="26" s="1"/>
  <c r="AZ34" i="26"/>
  <c r="AW34" i="26"/>
  <c r="AX34" i="26" s="1"/>
  <c r="AY34" i="26" s="1"/>
  <c r="AT34" i="26"/>
  <c r="AU34" i="26" s="1"/>
  <c r="AV34" i="26" s="1"/>
  <c r="I19" i="26"/>
  <c r="K55" i="26"/>
  <c r="AF32" i="26"/>
  <c r="AD32" i="26"/>
  <c r="AE32" i="26"/>
  <c r="AC32" i="26"/>
  <c r="AB32" i="26"/>
  <c r="AF57" i="26"/>
  <c r="AB57" i="26"/>
  <c r="AC57" i="26"/>
  <c r="K21" i="26"/>
  <c r="AZ14" i="26"/>
  <c r="AT14" i="26"/>
  <c r="AU14" i="26" s="1"/>
  <c r="AV14" i="26" s="1"/>
  <c r="AW14" i="26"/>
  <c r="AX14" i="26" s="1"/>
  <c r="AY14" i="26" s="1"/>
  <c r="AC35" i="26"/>
  <c r="AE35" i="26"/>
  <c r="AD35" i="26"/>
  <c r="AC18" i="26"/>
  <c r="AD18" i="26"/>
  <c r="AF18" i="26"/>
  <c r="AE18" i="26"/>
  <c r="AB18" i="26"/>
  <c r="AE57" i="26"/>
  <c r="K69" i="26"/>
  <c r="I33" i="26"/>
  <c r="AK16" i="26"/>
  <c r="AT22" i="26"/>
  <c r="AU22" i="26" s="1"/>
  <c r="AV22" i="26" s="1"/>
  <c r="AW29" i="26"/>
  <c r="AX29" i="26" s="1"/>
  <c r="AY29" i="26" s="1"/>
  <c r="AZ29" i="26"/>
  <c r="AT29" i="26"/>
  <c r="AU29" i="26" s="1"/>
  <c r="AV29" i="26" s="1"/>
  <c r="AT31" i="26"/>
  <c r="AU31" i="26" s="1"/>
  <c r="AV31" i="26" s="1"/>
  <c r="AZ31" i="26"/>
  <c r="AW31" i="26"/>
  <c r="AX31" i="26" s="1"/>
  <c r="AY31" i="26" s="1"/>
  <c r="AW27" i="26"/>
  <c r="AX27" i="26" s="1"/>
  <c r="AY27" i="26" s="1"/>
  <c r="AT27" i="26"/>
  <c r="AU27" i="26" s="1"/>
  <c r="AV27" i="26" s="1"/>
  <c r="AC16" i="26"/>
  <c r="AB16" i="26"/>
  <c r="AF50" i="26"/>
  <c r="AB50" i="26"/>
  <c r="AW24" i="26"/>
  <c r="AX24" i="26" s="1"/>
  <c r="AY24" i="26" s="1"/>
  <c r="AT24" i="26"/>
  <c r="AU24" i="26" s="1"/>
  <c r="AV24" i="26" s="1"/>
  <c r="AZ24" i="26"/>
  <c r="AW33" i="26"/>
  <c r="AX33" i="26" s="1"/>
  <c r="AY33" i="26" s="1"/>
  <c r="AZ33" i="26"/>
  <c r="AT33" i="26"/>
  <c r="AU33" i="26" s="1"/>
  <c r="AV33" i="26" s="1"/>
  <c r="AZ15" i="26"/>
  <c r="AT15" i="26"/>
  <c r="AU15" i="26" s="1"/>
  <c r="AV15" i="26" s="1"/>
  <c r="AW15" i="26"/>
  <c r="AX15" i="26" s="1"/>
  <c r="AY15" i="26" s="1"/>
  <c r="AD20" i="26"/>
  <c r="AB20" i="26"/>
  <c r="AF20" i="26"/>
  <c r="AE20" i="26"/>
  <c r="AC20" i="26"/>
  <c r="D58" i="26"/>
  <c r="D22" i="26" s="1"/>
  <c r="B22" i="26"/>
  <c r="K71" i="26"/>
  <c r="AE50" i="26"/>
  <c r="AQ5" i="26"/>
  <c r="AF13" i="26"/>
  <c r="AE13" i="26"/>
  <c r="AD13" i="26"/>
  <c r="AR5" i="26"/>
  <c r="AB62" i="26"/>
  <c r="AE62" i="26"/>
  <c r="AF62" i="26"/>
  <c r="K26" i="26"/>
  <c r="AC62" i="26"/>
  <c r="B25" i="26"/>
  <c r="D61" i="26"/>
  <c r="D25" i="26" s="1"/>
  <c r="AE43" i="26"/>
  <c r="K7" i="26"/>
  <c r="AF43" i="26"/>
  <c r="AC43" i="26"/>
  <c r="AB43" i="26"/>
  <c r="AT8" i="26"/>
  <c r="AU8" i="26" s="1"/>
  <c r="AV8" i="26" s="1"/>
  <c r="AZ8" i="26"/>
  <c r="BA21" i="26" s="1"/>
  <c r="BB21" i="26" s="1"/>
  <c r="AW8" i="26"/>
  <c r="AX8" i="26" s="1"/>
  <c r="AY8" i="26" s="1"/>
  <c r="K59" i="26"/>
  <c r="AF16" i="26"/>
  <c r="AZ22" i="26"/>
  <c r="AB35" i="26"/>
  <c r="D64" i="26"/>
  <c r="D28" i="26" s="1"/>
  <c r="B28" i="26"/>
  <c r="AF35" i="26"/>
  <c r="I13" i="26"/>
  <c r="K49" i="26"/>
  <c r="K14" i="26"/>
  <c r="AK25" i="26"/>
  <c r="K46" i="26"/>
  <c r="AD12" i="26"/>
  <c r="AE12" i="26"/>
  <c r="AC12" i="26"/>
  <c r="AB12" i="26"/>
  <c r="AF12" i="26"/>
  <c r="AB77" i="26"/>
  <c r="AZ27" i="26"/>
  <c r="AW11" i="26"/>
  <c r="AX11" i="26" s="1"/>
  <c r="AY11" i="26" s="1"/>
  <c r="AT11" i="26"/>
  <c r="AU11" i="26" s="1"/>
  <c r="AV11" i="26" s="1"/>
  <c r="B23" i="26"/>
  <c r="D59" i="26"/>
  <c r="D23" i="26" s="1"/>
  <c r="I30" i="26"/>
  <c r="K66" i="26"/>
  <c r="AC77" i="26"/>
  <c r="K68" i="26"/>
  <c r="I32" i="26"/>
  <c r="AC45" i="26"/>
  <c r="AF45" i="26"/>
  <c r="AE45" i="26"/>
  <c r="AB45" i="26"/>
  <c r="AB33" i="26"/>
  <c r="AC33" i="26"/>
  <c r="AT10" i="26"/>
  <c r="AU10" i="26" s="1"/>
  <c r="AV10" i="26" s="1"/>
  <c r="AW10" i="26"/>
  <c r="AX10" i="26" s="1"/>
  <c r="AY10" i="26" s="1"/>
  <c r="AZ10" i="26"/>
  <c r="BA10" i="26" s="1"/>
  <c r="BB10" i="26" s="1"/>
  <c r="AF111" i="26"/>
  <c r="AF101" i="26"/>
  <c r="AF91" i="26"/>
  <c r="AF119" i="26"/>
  <c r="AF109" i="26"/>
  <c r="AF99" i="26"/>
  <c r="AF117" i="26"/>
  <c r="AF90" i="26"/>
  <c r="AF96" i="26"/>
  <c r="AF92" i="26"/>
  <c r="AF89" i="26"/>
  <c r="AF102" i="26"/>
  <c r="AF80" i="26"/>
  <c r="AF115" i="26"/>
  <c r="AF105" i="26"/>
  <c r="AF95" i="26"/>
  <c r="AF120" i="26"/>
  <c r="AF110" i="26"/>
  <c r="AF100" i="26"/>
  <c r="AF88" i="26"/>
  <c r="AF113" i="26"/>
  <c r="AF65" i="26"/>
  <c r="AF112" i="26"/>
  <c r="AF107" i="26"/>
  <c r="AF94" i="26"/>
  <c r="AF52" i="26"/>
  <c r="AF81" i="26"/>
  <c r="AF93" i="26"/>
  <c r="AF106" i="26"/>
  <c r="AF87" i="26"/>
  <c r="AF78" i="26"/>
  <c r="AF118" i="26"/>
  <c r="AC15" i="26"/>
  <c r="AD15" i="26"/>
  <c r="AF15" i="26"/>
  <c r="AB15" i="26"/>
  <c r="AE15" i="26"/>
  <c r="AZ18" i="26"/>
  <c r="AT18" i="26"/>
  <c r="AU18" i="26" s="1"/>
  <c r="AV18" i="26" s="1"/>
  <c r="BA28" i="26"/>
  <c r="AF34" i="26"/>
  <c r="I17" i="26"/>
  <c r="K53" i="26"/>
  <c r="AF21" i="26"/>
  <c r="AE21" i="26"/>
  <c r="AF26" i="26"/>
  <c r="AB26" i="26"/>
  <c r="AF98" i="26"/>
  <c r="AZ35" i="26"/>
  <c r="AW35" i="26"/>
  <c r="AX35" i="26" s="1"/>
  <c r="AY35" i="26" s="1"/>
  <c r="K18" i="26"/>
  <c r="AE54" i="26"/>
  <c r="AC54" i="26"/>
  <c r="K63" i="26"/>
  <c r="I27" i="26"/>
  <c r="D45" i="26"/>
  <c r="D9" i="26" s="1"/>
  <c r="AU7" i="26"/>
  <c r="AL31" i="26"/>
  <c r="AK31" i="26"/>
  <c r="AI31" i="26"/>
  <c r="AH31" i="26"/>
  <c r="AB34" i="26"/>
  <c r="K42" i="26"/>
  <c r="AB54" i="26"/>
  <c r="AC56" i="26"/>
  <c r="AB56" i="26"/>
  <c r="AF56" i="26"/>
  <c r="AE56" i="26"/>
  <c r="K20" i="26"/>
  <c r="D65" i="26"/>
  <c r="D29" i="26" s="1"/>
  <c r="AZ32" i="26"/>
  <c r="AW32" i="26"/>
  <c r="AX32" i="26" s="1"/>
  <c r="AY32" i="26" s="1"/>
  <c r="AC34" i="26"/>
  <c r="B8" i="26"/>
  <c r="D44" i="26"/>
  <c r="D8" i="26" s="1"/>
  <c r="AC17" i="26"/>
  <c r="AF17" i="26"/>
  <c r="AF54" i="26"/>
  <c r="AJ5" i="26"/>
  <c r="AD41" i="26"/>
  <c r="AD67" i="26" s="1"/>
  <c r="K9" i="26"/>
  <c r="AD34" i="26"/>
  <c r="K60" i="26"/>
  <c r="I24" i="26"/>
  <c r="AE116" i="26"/>
  <c r="AE106" i="26"/>
  <c r="AE96" i="26"/>
  <c r="AE100" i="26"/>
  <c r="AE107" i="26"/>
  <c r="AE98" i="26"/>
  <c r="AE89" i="26"/>
  <c r="AE86" i="26"/>
  <c r="AE110" i="26"/>
  <c r="AE90" i="26"/>
  <c r="AE120" i="26"/>
  <c r="AE115" i="26"/>
  <c r="AE105" i="26"/>
  <c r="AE95" i="26"/>
  <c r="AE101" i="26"/>
  <c r="AE48" i="26"/>
  <c r="AE52" i="26"/>
  <c r="AE113" i="26"/>
  <c r="AE65" i="26"/>
  <c r="AE87" i="26"/>
  <c r="AE78" i="26"/>
  <c r="AE118" i="26"/>
  <c r="AE119" i="26"/>
  <c r="AE88" i="26"/>
  <c r="AE94" i="26"/>
  <c r="AE99" i="26"/>
  <c r="AE81" i="26"/>
  <c r="AE93" i="26"/>
  <c r="AE112" i="26"/>
  <c r="B19" i="26"/>
  <c r="D55" i="26"/>
  <c r="D19" i="26" s="1"/>
  <c r="D67" i="26"/>
  <c r="D31" i="26" s="1"/>
  <c r="AE26" i="26"/>
  <c r="AE84" i="26"/>
  <c r="AF84" i="26"/>
  <c r="AC84" i="26"/>
  <c r="AB84" i="26"/>
  <c r="AC58" i="26"/>
  <c r="AI25" i="26"/>
  <c r="AL25" i="26"/>
  <c r="AD72" i="26"/>
  <c r="AE72" i="26"/>
  <c r="AC72" i="26"/>
  <c r="AB72" i="26"/>
  <c r="AW7" i="26"/>
  <c r="AF67" i="26"/>
  <c r="AC67" i="26"/>
  <c r="AB67" i="26"/>
  <c r="AF72" i="26"/>
  <c r="AB119" i="26"/>
  <c r="AB11" i="26"/>
  <c r="AZ13" i="26"/>
  <c r="AZ17" i="26"/>
  <c r="AW20" i="26"/>
  <c r="AX20" i="26" s="1"/>
  <c r="AY20" i="26" s="1"/>
  <c r="AC113" i="26"/>
  <c r="AC103" i="26"/>
  <c r="AC93" i="26"/>
  <c r="AC120" i="26"/>
  <c r="AC112" i="26"/>
  <c r="AC108" i="26"/>
  <c r="AC89" i="26"/>
  <c r="AC104" i="26"/>
  <c r="AC98" i="26"/>
  <c r="AC75" i="26"/>
  <c r="AC100" i="26"/>
  <c r="AC86" i="26"/>
  <c r="AC105" i="26"/>
  <c r="AC115" i="26"/>
  <c r="AC95" i="26"/>
  <c r="AC83" i="26"/>
  <c r="D50" i="26"/>
  <c r="D14" i="26" s="1"/>
  <c r="AD64" i="26"/>
  <c r="K28" i="26"/>
  <c r="AF64" i="26"/>
  <c r="AC64" i="26"/>
  <c r="AE64" i="26"/>
  <c r="AB88" i="26"/>
  <c r="AC94" i="26"/>
  <c r="AB101" i="26"/>
  <c r="AB107" i="26"/>
  <c r="AC119" i="26"/>
  <c r="AC11" i="26"/>
  <c r="D46" i="26"/>
  <c r="D10" i="26" s="1"/>
  <c r="B10" i="26"/>
  <c r="AB30" i="26"/>
  <c r="AC30" i="26"/>
  <c r="AC88" i="26"/>
  <c r="AC101" i="26"/>
  <c r="AC107" i="26"/>
  <c r="AT17" i="26"/>
  <c r="AU17" i="26" s="1"/>
  <c r="AV17" i="26" s="1"/>
  <c r="AC24" i="26"/>
  <c r="AE58" i="26"/>
  <c r="AB79" i="26"/>
  <c r="AE11" i="26"/>
  <c r="I22" i="26"/>
  <c r="AF27" i="26"/>
  <c r="AB27" i="26"/>
  <c r="AE27" i="26"/>
  <c r="AD27" i="26"/>
  <c r="AB115" i="26"/>
  <c r="AB105" i="26"/>
  <c r="AB95" i="26"/>
  <c r="AB113" i="26"/>
  <c r="AB103" i="26"/>
  <c r="AB110" i="26"/>
  <c r="AB102" i="26"/>
  <c r="AB98" i="26"/>
  <c r="AB87" i="26"/>
  <c r="AB116" i="26"/>
  <c r="AB120" i="26"/>
  <c r="AB112" i="26"/>
  <c r="AB108" i="26"/>
  <c r="AB89" i="26"/>
  <c r="AB117" i="26"/>
  <c r="AB94" i="26"/>
  <c r="AB91" i="26"/>
  <c r="AB100" i="26"/>
  <c r="K51" i="26"/>
  <c r="AZ16" i="26"/>
  <c r="AT16" i="26"/>
  <c r="AU16" i="26" s="1"/>
  <c r="AV16" i="26" s="1"/>
  <c r="K22" i="26"/>
  <c r="AB24" i="26"/>
  <c r="AB48" i="26"/>
  <c r="AB58" i="26"/>
  <c r="AW26" i="26"/>
  <c r="AX26" i="26" s="1"/>
  <c r="AY26" i="26" s="1"/>
  <c r="AT26" i="26"/>
  <c r="AU26" i="26" s="1"/>
  <c r="AV26" i="26" s="1"/>
  <c r="AF76" i="26"/>
  <c r="AE76" i="26"/>
  <c r="AF11" i="26"/>
  <c r="AW12" i="26"/>
  <c r="AX12" i="26" s="1"/>
  <c r="AY12" i="26" s="1"/>
  <c r="AF58" i="26"/>
  <c r="AB61" i="26"/>
  <c r="AB64" i="26"/>
  <c r="AE67" i="26"/>
  <c r="AB73" i="26"/>
  <c r="AC76" i="26"/>
  <c r="AC79" i="26"/>
  <c r="AC114" i="26"/>
  <c r="AB44" i="26"/>
  <c r="K8" i="26"/>
  <c r="AC48" i="26"/>
  <c r="K12" i="26"/>
  <c r="AF75" i="26"/>
  <c r="AB75" i="26"/>
  <c r="AE75" i="26"/>
  <c r="AC78" i="26"/>
  <c r="AB78" i="26"/>
  <c r="D43" i="26"/>
  <c r="D7" i="26" s="1"/>
  <c r="B7" i="26"/>
  <c r="AF70" i="26"/>
  <c r="AD70" i="26"/>
  <c r="AC70" i="26"/>
  <c r="AD61" i="26"/>
  <c r="AC61" i="26"/>
  <c r="AE83" i="26"/>
  <c r="AF83" i="26"/>
  <c r="AB83" i="26"/>
  <c r="AF74" i="26"/>
  <c r="AB74" i="26"/>
  <c r="AC81" i="26"/>
  <c r="AF47" i="26"/>
  <c r="AC82" i="26"/>
  <c r="J81" i="19"/>
  <c r="H81" i="19"/>
  <c r="L98" i="19"/>
  <c r="K63" i="19"/>
  <c r="I51" i="19"/>
  <c r="D46" i="23"/>
  <c r="D10" i="23" s="1"/>
  <c r="D43" i="23"/>
  <c r="D7" i="23" s="1"/>
  <c r="G90" i="19"/>
  <c r="I18" i="6"/>
  <c r="D15" i="6"/>
  <c r="D6" i="6"/>
  <c r="AY36" i="6"/>
  <c r="AZ36" i="6" s="1"/>
  <c r="BA36" i="6" s="1"/>
  <c r="D26" i="6"/>
  <c r="AB32" i="6"/>
  <c r="AY30" i="6"/>
  <c r="AZ30" i="6" s="1"/>
  <c r="BA30" i="6" s="1"/>
  <c r="D28" i="6"/>
  <c r="I14" i="6"/>
  <c r="AD32" i="6"/>
  <c r="B12" i="6"/>
  <c r="B15" i="6"/>
  <c r="D22" i="6"/>
  <c r="J86" i="19"/>
  <c r="L105" i="19"/>
  <c r="D20" i="6"/>
  <c r="I7" i="6"/>
  <c r="I13" i="6"/>
  <c r="I24" i="6"/>
  <c r="AV22" i="6"/>
  <c r="AW22" i="6" s="1"/>
  <c r="AX22" i="6" s="1"/>
  <c r="AY12" i="6"/>
  <c r="AZ12" i="6" s="1"/>
  <c r="BA12" i="6" s="1"/>
  <c r="BB8" i="6"/>
  <c r="I15" i="6"/>
  <c r="I20" i="6"/>
  <c r="I25" i="6"/>
  <c r="I28" i="6"/>
  <c r="I12" i="6"/>
  <c r="AD31" i="6"/>
  <c r="AD33" i="6"/>
  <c r="B8" i="6"/>
  <c r="B16" i="6"/>
  <c r="AV16" i="6"/>
  <c r="AW16" i="6" s="1"/>
  <c r="AX16" i="6" s="1"/>
  <c r="AV15" i="6"/>
  <c r="AW15" i="6" s="1"/>
  <c r="AX15" i="6" s="1"/>
  <c r="BB15" i="6"/>
  <c r="AY15" i="6"/>
  <c r="AZ15" i="6" s="1"/>
  <c r="BA15" i="6" s="1"/>
  <c r="M18" i="6"/>
  <c r="M19" i="6" s="1"/>
  <c r="M20" i="6" s="1"/>
  <c r="M21" i="6" s="1"/>
  <c r="BB18" i="6"/>
  <c r="AV13" i="6"/>
  <c r="AW13" i="6" s="1"/>
  <c r="AX13" i="6" s="1"/>
  <c r="BB13" i="6"/>
  <c r="AY13" i="6"/>
  <c r="AZ13" i="6" s="1"/>
  <c r="BA13" i="6" s="1"/>
  <c r="I9" i="6"/>
  <c r="AV27" i="6"/>
  <c r="AW27" i="6" s="1"/>
  <c r="AX27" i="6" s="1"/>
  <c r="AV20" i="6"/>
  <c r="AW20" i="6" s="1"/>
  <c r="AX20" i="6" s="1"/>
  <c r="K20" i="6"/>
  <c r="AB120" i="6"/>
  <c r="AY33" i="6"/>
  <c r="AZ33" i="6" s="1"/>
  <c r="BA33" i="6" s="1"/>
  <c r="B17" i="6"/>
  <c r="K18" i="6"/>
  <c r="AV25" i="6"/>
  <c r="AW25" i="6" s="1"/>
  <c r="AX25" i="6" s="1"/>
  <c r="BB12" i="6"/>
  <c r="AH29" i="6"/>
  <c r="I21" i="6"/>
  <c r="B14" i="6"/>
  <c r="AW7" i="6"/>
  <c r="I23" i="6"/>
  <c r="AY24" i="6"/>
  <c r="AZ24" i="6" s="1"/>
  <c r="BA24" i="6" s="1"/>
  <c r="AV24" i="6"/>
  <c r="AW24" i="6" s="1"/>
  <c r="AX24" i="6" s="1"/>
  <c r="AV18" i="6"/>
  <c r="AY18" i="6"/>
  <c r="AZ18" i="6" s="1"/>
  <c r="BA18" i="6" s="1"/>
  <c r="I11" i="6"/>
  <c r="B10" i="6"/>
  <c r="D10" i="6"/>
  <c r="AY35" i="6"/>
  <c r="AZ35" i="6" s="1"/>
  <c r="BA35" i="6" s="1"/>
  <c r="B7" i="6"/>
  <c r="AV23" i="6"/>
  <c r="AW23" i="6" s="1"/>
  <c r="AX23" i="6" s="1"/>
  <c r="K13" i="6"/>
  <c r="AB31" i="6"/>
  <c r="B24" i="6"/>
  <c r="AS5" i="6"/>
  <c r="BB11" i="6"/>
  <c r="AY11" i="6"/>
  <c r="AZ11" i="6" s="1"/>
  <c r="BA11" i="6" s="1"/>
  <c r="AV11" i="6"/>
  <c r="I19" i="6"/>
  <c r="B27" i="6"/>
  <c r="BB10" i="6"/>
  <c r="AY10" i="6"/>
  <c r="AV9" i="6"/>
  <c r="AW9" i="6" s="1"/>
  <c r="AX9" i="6" s="1"/>
  <c r="AY19" i="6"/>
  <c r="AZ19" i="6" s="1"/>
  <c r="BA19" i="6" s="1"/>
  <c r="AV31" i="6"/>
  <c r="AW31" i="6" s="1"/>
  <c r="AX31" i="6" s="1"/>
  <c r="B19" i="6"/>
  <c r="B23" i="6"/>
  <c r="AY26" i="6"/>
  <c r="AZ26" i="6" s="1"/>
  <c r="BA26" i="6" s="1"/>
  <c r="AD29" i="6"/>
  <c r="AB29" i="6"/>
  <c r="AP5" i="6"/>
  <c r="AH35" i="6"/>
  <c r="AB33" i="6"/>
  <c r="AY32" i="6"/>
  <c r="AZ32" i="6" s="1"/>
  <c r="BA32" i="6" s="1"/>
  <c r="O62" i="19" l="1"/>
  <c r="P62" i="19"/>
  <c r="K195" i="35" s="1"/>
  <c r="P108" i="19"/>
  <c r="O108" i="19"/>
  <c r="O144" i="19"/>
  <c r="P144" i="19"/>
  <c r="O155" i="19"/>
  <c r="P155" i="19"/>
  <c r="O118" i="19"/>
  <c r="P118" i="19"/>
  <c r="O111" i="19"/>
  <c r="P111" i="19"/>
  <c r="P109" i="19"/>
  <c r="O109" i="19"/>
  <c r="P145" i="19"/>
  <c r="O145" i="19"/>
  <c r="O136" i="19"/>
  <c r="P136" i="19"/>
  <c r="O116" i="19"/>
  <c r="P116" i="19"/>
  <c r="P185" i="19"/>
  <c r="O185" i="19"/>
  <c r="O119" i="19"/>
  <c r="P119" i="19"/>
  <c r="O167" i="19"/>
  <c r="P167" i="19"/>
  <c r="O131" i="19"/>
  <c r="P131" i="19"/>
  <c r="P157" i="19"/>
  <c r="O157" i="19"/>
  <c r="O177" i="19"/>
  <c r="P177" i="19"/>
  <c r="O147" i="19"/>
  <c r="P147" i="19"/>
  <c r="P175" i="19"/>
  <c r="O175" i="19"/>
  <c r="P140" i="19"/>
  <c r="O140" i="19"/>
  <c r="P163" i="19"/>
  <c r="O163" i="19"/>
  <c r="O158" i="19"/>
  <c r="P158" i="19"/>
  <c r="P156" i="19"/>
  <c r="O156" i="19"/>
  <c r="P121" i="19"/>
  <c r="O121" i="19"/>
  <c r="O188" i="19"/>
  <c r="P188" i="19"/>
  <c r="O141" i="19"/>
  <c r="P141" i="19"/>
  <c r="O87" i="19"/>
  <c r="P87" i="19"/>
  <c r="O139" i="19"/>
  <c r="P139" i="19"/>
  <c r="O94" i="19"/>
  <c r="P94" i="19"/>
  <c r="O169" i="19"/>
  <c r="P169" i="19"/>
  <c r="O122" i="19"/>
  <c r="P122" i="19"/>
  <c r="O170" i="19"/>
  <c r="P170" i="19"/>
  <c r="O120" i="19"/>
  <c r="P120" i="19"/>
  <c r="P171" i="19"/>
  <c r="O171" i="19"/>
  <c r="P173" i="19"/>
  <c r="O173" i="19"/>
  <c r="P130" i="19"/>
  <c r="O130" i="19"/>
  <c r="P160" i="19"/>
  <c r="O160" i="19"/>
  <c r="P149" i="19"/>
  <c r="O149" i="19"/>
  <c r="P113" i="19"/>
  <c r="O113" i="19"/>
  <c r="P150" i="19"/>
  <c r="O150" i="19"/>
  <c r="P178" i="19"/>
  <c r="O178" i="19"/>
  <c r="P137" i="19"/>
  <c r="O137" i="19"/>
  <c r="O95" i="19"/>
  <c r="P95" i="19"/>
  <c r="O138" i="19"/>
  <c r="P138" i="19"/>
  <c r="O143" i="19"/>
  <c r="P143" i="19"/>
  <c r="P132" i="19"/>
  <c r="O132" i="19"/>
  <c r="O179" i="19"/>
  <c r="P179" i="19"/>
  <c r="O133" i="19"/>
  <c r="P133" i="19"/>
  <c r="O159" i="19"/>
  <c r="P159" i="19"/>
  <c r="P154" i="19"/>
  <c r="O154" i="19"/>
  <c r="P152" i="19"/>
  <c r="O152" i="19"/>
  <c r="P117" i="19"/>
  <c r="O117" i="19"/>
  <c r="O148" i="19"/>
  <c r="P148" i="19"/>
  <c r="O172" i="19"/>
  <c r="P172" i="19"/>
  <c r="O53" i="19"/>
  <c r="P53" i="19"/>
  <c r="O112" i="19"/>
  <c r="P112" i="19"/>
  <c r="P176" i="19"/>
  <c r="O176" i="19"/>
  <c r="P168" i="19"/>
  <c r="O168" i="19"/>
  <c r="O184" i="19"/>
  <c r="P184" i="19"/>
  <c r="P166" i="19"/>
  <c r="O166" i="19"/>
  <c r="P129" i="19"/>
  <c r="O129" i="19"/>
  <c r="O114" i="19"/>
  <c r="P114" i="19"/>
  <c r="O164" i="19"/>
  <c r="P164" i="19"/>
  <c r="P135" i="19"/>
  <c r="O135" i="19"/>
  <c r="P110" i="19"/>
  <c r="O110" i="19"/>
  <c r="O162" i="19"/>
  <c r="P162" i="19"/>
  <c r="P64" i="19"/>
  <c r="O64" i="19"/>
  <c r="O182" i="19"/>
  <c r="P182" i="19"/>
  <c r="P153" i="19"/>
  <c r="O153" i="19"/>
  <c r="O127" i="19"/>
  <c r="P127" i="19"/>
  <c r="P174" i="19"/>
  <c r="O174" i="19"/>
  <c r="P125" i="19"/>
  <c r="O125" i="19"/>
  <c r="P161" i="19"/>
  <c r="O161" i="19"/>
  <c r="P115" i="19"/>
  <c r="O115" i="19"/>
  <c r="O142" i="19"/>
  <c r="P142" i="19"/>
  <c r="P183" i="19"/>
  <c r="O183" i="19"/>
  <c r="O49" i="19"/>
  <c r="P49" i="19"/>
  <c r="K113" i="35" s="1"/>
  <c r="O180" i="19"/>
  <c r="P180" i="19"/>
  <c r="P123" i="19"/>
  <c r="O123" i="19"/>
  <c r="O181" i="19"/>
  <c r="P181" i="19"/>
  <c r="P165" i="19"/>
  <c r="O165" i="19"/>
  <c r="O124" i="19"/>
  <c r="P124" i="19"/>
  <c r="O128" i="19"/>
  <c r="P128" i="19"/>
  <c r="O47" i="19"/>
  <c r="Q45" i="34" s="1"/>
  <c r="P47" i="19"/>
  <c r="P146" i="19"/>
  <c r="O146" i="19"/>
  <c r="P107" i="19"/>
  <c r="O107" i="19"/>
  <c r="O186" i="19"/>
  <c r="P186" i="19"/>
  <c r="P126" i="19"/>
  <c r="O126" i="19"/>
  <c r="P134" i="19"/>
  <c r="O134" i="19"/>
  <c r="P31" i="19"/>
  <c r="P29" i="34" s="1"/>
  <c r="O31" i="19"/>
  <c r="Q29" i="34" s="1"/>
  <c r="P151" i="19"/>
  <c r="O151" i="19"/>
  <c r="AX26" i="23"/>
  <c r="AY26" i="23" s="1"/>
  <c r="AX33" i="23"/>
  <c r="AY33" i="23" s="1"/>
  <c r="M37" i="36"/>
  <c r="M36" i="36" s="1"/>
  <c r="P18" i="36"/>
  <c r="P15" i="36"/>
  <c r="P8" i="36"/>
  <c r="P7" i="36"/>
  <c r="P17" i="36"/>
  <c r="P10" i="36"/>
  <c r="P9" i="36"/>
  <c r="P16" i="36"/>
  <c r="P14" i="36"/>
  <c r="P13" i="36"/>
  <c r="P12" i="36"/>
  <c r="P11" i="36"/>
  <c r="P26" i="25"/>
  <c r="R26" i="25" s="1"/>
  <c r="P31" i="25"/>
  <c r="Q31" i="25" s="1"/>
  <c r="P34" i="25"/>
  <c r="R34" i="25" s="1"/>
  <c r="AN8" i="38"/>
  <c r="P30" i="25"/>
  <c r="S30" i="25" s="1"/>
  <c r="P27" i="25"/>
  <c r="S27" i="25" s="1"/>
  <c r="P25" i="25"/>
  <c r="S25" i="25" s="1"/>
  <c r="P33" i="25"/>
  <c r="Q33" i="25" s="1"/>
  <c r="P23" i="25"/>
  <c r="Q23" i="25" s="1"/>
  <c r="P32" i="25"/>
  <c r="S32" i="25" s="1"/>
  <c r="P24" i="25"/>
  <c r="P29" i="25"/>
  <c r="R29" i="25" s="1"/>
  <c r="P28" i="25"/>
  <c r="Q28" i="25" s="1"/>
  <c r="AV11" i="25"/>
  <c r="P7" i="25" s="1"/>
  <c r="P18" i="25"/>
  <c r="P16" i="25"/>
  <c r="P17" i="25"/>
  <c r="P12" i="25"/>
  <c r="P13" i="25"/>
  <c r="P11" i="25"/>
  <c r="P9" i="25"/>
  <c r="P8" i="25"/>
  <c r="P15" i="25"/>
  <c r="P10" i="25"/>
  <c r="P14" i="25"/>
  <c r="S27" i="38"/>
  <c r="R24" i="38"/>
  <c r="Q23" i="37"/>
  <c r="S24" i="38"/>
  <c r="AC114" i="25"/>
  <c r="AG114" i="25" s="1"/>
  <c r="AC112" i="25"/>
  <c r="AG112" i="25" s="1"/>
  <c r="AC104" i="25"/>
  <c r="AG104" i="25" s="1"/>
  <c r="AC90" i="25"/>
  <c r="AG90" i="25" s="1"/>
  <c r="AC117" i="25"/>
  <c r="AG117" i="25" s="1"/>
  <c r="AC110" i="25"/>
  <c r="AG110" i="25" s="1"/>
  <c r="AC98" i="25"/>
  <c r="AG98" i="25" s="1"/>
  <c r="AC88" i="25"/>
  <c r="AG88" i="25" s="1"/>
  <c r="AC109" i="25"/>
  <c r="AG109" i="25" s="1"/>
  <c r="AC87" i="25"/>
  <c r="AG87" i="25" s="1"/>
  <c r="AC83" i="25"/>
  <c r="AG83" i="25" s="1"/>
  <c r="AC44" i="25"/>
  <c r="AG44" i="25" s="1"/>
  <c r="AC85" i="25"/>
  <c r="AG85" i="25" s="1"/>
  <c r="AC111" i="25"/>
  <c r="AG111" i="25" s="1"/>
  <c r="AC71" i="25"/>
  <c r="AG71" i="25" s="1"/>
  <c r="AC99" i="25"/>
  <c r="AG99" i="25" s="1"/>
  <c r="AC78" i="25"/>
  <c r="AG78" i="25" s="1"/>
  <c r="AC102" i="25"/>
  <c r="AG102" i="25" s="1"/>
  <c r="AC81" i="25"/>
  <c r="AG81" i="25" s="1"/>
  <c r="AC63" i="25"/>
  <c r="AG63" i="25" s="1"/>
  <c r="AC56" i="25"/>
  <c r="AG56" i="25" s="1"/>
  <c r="AC79" i="25"/>
  <c r="AG79" i="25" s="1"/>
  <c r="AC89" i="25"/>
  <c r="AG89" i="25" s="1"/>
  <c r="AC80" i="25"/>
  <c r="AG80" i="25" s="1"/>
  <c r="AC101" i="25"/>
  <c r="AG101" i="25" s="1"/>
  <c r="AC75" i="25"/>
  <c r="AG75" i="25" s="1"/>
  <c r="AC113" i="25"/>
  <c r="AG113" i="25" s="1"/>
  <c r="AC91" i="25"/>
  <c r="AG91" i="25" s="1"/>
  <c r="AC119" i="25"/>
  <c r="AG119" i="25" s="1"/>
  <c r="AC103" i="25"/>
  <c r="AG103" i="25" s="1"/>
  <c r="AC106" i="25"/>
  <c r="AG106" i="25" s="1"/>
  <c r="AC51" i="25"/>
  <c r="AG51" i="25" s="1"/>
  <c r="AC96" i="25"/>
  <c r="AG96" i="25" s="1"/>
  <c r="AC97" i="25"/>
  <c r="AG97" i="25" s="1"/>
  <c r="AC84" i="25"/>
  <c r="AG84" i="25" s="1"/>
  <c r="AC108" i="25"/>
  <c r="AG108" i="25" s="1"/>
  <c r="AC43" i="25"/>
  <c r="AG43" i="25" s="1"/>
  <c r="AC115" i="25"/>
  <c r="AG115" i="25" s="1"/>
  <c r="AC105" i="25"/>
  <c r="AG105" i="25" s="1"/>
  <c r="AC94" i="25"/>
  <c r="AG94" i="25" s="1"/>
  <c r="AC92" i="25"/>
  <c r="AG92" i="25" s="1"/>
  <c r="AC48" i="25"/>
  <c r="AG48" i="25" s="1"/>
  <c r="AC95" i="25"/>
  <c r="AG95" i="25" s="1"/>
  <c r="AC100" i="25"/>
  <c r="AG100" i="25" s="1"/>
  <c r="AC93" i="25"/>
  <c r="AG93" i="25" s="1"/>
  <c r="AC116" i="25"/>
  <c r="AG116" i="25" s="1"/>
  <c r="AC107" i="25"/>
  <c r="AG107" i="25" s="1"/>
  <c r="AC118" i="25"/>
  <c r="AG118" i="25" s="1"/>
  <c r="AC86" i="25"/>
  <c r="AG86" i="25" s="1"/>
  <c r="AC82" i="25"/>
  <c r="AG82" i="25" s="1"/>
  <c r="AC46" i="25"/>
  <c r="AG46" i="25" s="1"/>
  <c r="AC47" i="25"/>
  <c r="AG47" i="25" s="1"/>
  <c r="AC76" i="25"/>
  <c r="AG76" i="25" s="1"/>
  <c r="AC77" i="25"/>
  <c r="AG77" i="25" s="1"/>
  <c r="S29" i="38"/>
  <c r="Q25" i="37"/>
  <c r="T9" i="38"/>
  <c r="T10" i="38" s="1"/>
  <c r="T11" i="38" s="1"/>
  <c r="T12" i="38" s="1"/>
  <c r="T13" i="38" s="1"/>
  <c r="T14" i="38" s="1"/>
  <c r="T15" i="38" s="1"/>
  <c r="T16" i="38" s="1"/>
  <c r="T17" i="38" s="1"/>
  <c r="T18" i="38" s="1"/>
  <c r="AQ6" i="41"/>
  <c r="AR6" i="41"/>
  <c r="AN6" i="41"/>
  <c r="AN18" i="41" s="1"/>
  <c r="Y15" i="41" s="1"/>
  <c r="R31" i="38"/>
  <c r="Q31" i="38"/>
  <c r="R30" i="38"/>
  <c r="S30" i="38"/>
  <c r="T11" i="23"/>
  <c r="T12" i="23" s="1"/>
  <c r="T13" i="23" s="1"/>
  <c r="T14" i="23" s="1"/>
  <c r="T15" i="23" s="1"/>
  <c r="T16" i="23" s="1"/>
  <c r="T17" i="23" s="1"/>
  <c r="T18" i="23" s="1"/>
  <c r="Q32" i="37"/>
  <c r="R27" i="38"/>
  <c r="S32" i="37"/>
  <c r="Q29" i="38"/>
  <c r="AR10" i="38"/>
  <c r="AO6" i="41"/>
  <c r="S34" i="37"/>
  <c r="S35" i="41"/>
  <c r="Q34" i="37"/>
  <c r="S34" i="38"/>
  <c r="S25" i="37"/>
  <c r="T8" i="41"/>
  <c r="T9" i="41" s="1"/>
  <c r="T10" i="41" s="1"/>
  <c r="T11" i="41" s="1"/>
  <c r="T12" i="41" s="1"/>
  <c r="T13" i="41" s="1"/>
  <c r="T14" i="41" s="1"/>
  <c r="T15" i="41" s="1"/>
  <c r="T16" i="41" s="1"/>
  <c r="T17" i="41" s="1"/>
  <c r="T18" i="41" s="1"/>
  <c r="AX28" i="23"/>
  <c r="AY28" i="23" s="1"/>
  <c r="AX21" i="23"/>
  <c r="AY21" i="23" s="1"/>
  <c r="AX11" i="23"/>
  <c r="AY11" i="23" s="1"/>
  <c r="AX8" i="23"/>
  <c r="AY8" i="23" s="1"/>
  <c r="R33" i="37"/>
  <c r="S26" i="37"/>
  <c r="R26" i="37"/>
  <c r="Q26" i="37"/>
  <c r="Q33" i="38"/>
  <c r="BA29" i="23"/>
  <c r="BB29" i="23" s="1"/>
  <c r="BA30" i="23"/>
  <c r="BB30" i="23" s="1"/>
  <c r="BA13" i="23"/>
  <c r="BB13" i="23" s="1"/>
  <c r="BA31" i="23"/>
  <c r="BB31" i="23" s="1"/>
  <c r="BA22" i="23"/>
  <c r="BB22" i="23" s="1"/>
  <c r="BA24" i="23"/>
  <c r="BB24" i="23" s="1"/>
  <c r="BA23" i="23"/>
  <c r="BB23" i="23" s="1"/>
  <c r="BA12" i="23"/>
  <c r="BB12" i="23" s="1"/>
  <c r="BA19" i="23"/>
  <c r="BB19" i="23" s="1"/>
  <c r="BA34" i="23"/>
  <c r="BB34" i="23" s="1"/>
  <c r="BA36" i="23"/>
  <c r="BB36" i="23" s="1"/>
  <c r="BA16" i="23"/>
  <c r="BB16" i="23" s="1"/>
  <c r="BA10" i="23"/>
  <c r="BB10" i="23" s="1"/>
  <c r="BA20" i="23"/>
  <c r="BB20" i="23" s="1"/>
  <c r="BA18" i="23"/>
  <c r="BB18" i="23" s="1"/>
  <c r="BA35" i="23"/>
  <c r="BB35" i="23" s="1"/>
  <c r="BA32" i="23"/>
  <c r="BB32" i="23" s="1"/>
  <c r="BA14" i="23"/>
  <c r="BB14" i="23" s="1"/>
  <c r="BA17" i="23"/>
  <c r="BB17" i="23" s="1"/>
  <c r="BA33" i="23"/>
  <c r="BB33" i="23" s="1"/>
  <c r="BA25" i="23"/>
  <c r="BB25" i="23" s="1"/>
  <c r="BA27" i="23"/>
  <c r="BB27" i="23" s="1"/>
  <c r="BA26" i="23"/>
  <c r="BB26" i="23" s="1"/>
  <c r="BA9" i="23"/>
  <c r="BB9" i="23" s="1"/>
  <c r="BA15" i="23"/>
  <c r="BB15" i="23" s="1"/>
  <c r="Q33" i="37"/>
  <c r="R33" i="38"/>
  <c r="R30" i="37"/>
  <c r="S30" i="37"/>
  <c r="Q30" i="37"/>
  <c r="R34" i="38"/>
  <c r="R23" i="38"/>
  <c r="R28" i="37"/>
  <c r="S28" i="37"/>
  <c r="R29" i="37"/>
  <c r="S29" i="37"/>
  <c r="Q29" i="37"/>
  <c r="F31" i="6"/>
  <c r="F32" i="6" s="1"/>
  <c r="F33" i="6" s="1"/>
  <c r="F34" i="6" s="1"/>
  <c r="F35" i="6" s="1"/>
  <c r="F36" i="6"/>
  <c r="BB17" i="6"/>
  <c r="AK29" i="6"/>
  <c r="AL31" i="6"/>
  <c r="AI29" i="6"/>
  <c r="AC108" i="6"/>
  <c r="AC116" i="6"/>
  <c r="AC115" i="6"/>
  <c r="AC111" i="6"/>
  <c r="AC66" i="6"/>
  <c r="AC112" i="6"/>
  <c r="AC110" i="6"/>
  <c r="AC89" i="6"/>
  <c r="AC71" i="6"/>
  <c r="AC109" i="6"/>
  <c r="AC63" i="6"/>
  <c r="AC42" i="6"/>
  <c r="AC117" i="6"/>
  <c r="AC49" i="6"/>
  <c r="AC114" i="6"/>
  <c r="AC64" i="6"/>
  <c r="AC86" i="6"/>
  <c r="AC47" i="6"/>
  <c r="AC93" i="6"/>
  <c r="AC113" i="6"/>
  <c r="AC55" i="6"/>
  <c r="AC101" i="6"/>
  <c r="AC53" i="6"/>
  <c r="AC119" i="6"/>
  <c r="AC56" i="6"/>
  <c r="AC75" i="6"/>
  <c r="AC90" i="6"/>
  <c r="AC73" i="6"/>
  <c r="AC118" i="6"/>
  <c r="AC72" i="6"/>
  <c r="AC67" i="6"/>
  <c r="AC99" i="6"/>
  <c r="AC107" i="6"/>
  <c r="AC100" i="6"/>
  <c r="AC76" i="6"/>
  <c r="AC51" i="6"/>
  <c r="AC57" i="6"/>
  <c r="AC105" i="6"/>
  <c r="AC106" i="6"/>
  <c r="AC104" i="6"/>
  <c r="AC88" i="6"/>
  <c r="AC77" i="6"/>
  <c r="AC65" i="6"/>
  <c r="AC80" i="6"/>
  <c r="AC54" i="6"/>
  <c r="AK31" i="6"/>
  <c r="AL30" i="6"/>
  <c r="AB114" i="6"/>
  <c r="AB119" i="6"/>
  <c r="AB118" i="6"/>
  <c r="AB117" i="6"/>
  <c r="AB108" i="6"/>
  <c r="AB116" i="6"/>
  <c r="AB111" i="6"/>
  <c r="AB115" i="6"/>
  <c r="AB101" i="6"/>
  <c r="AB71" i="6"/>
  <c r="AB47" i="6"/>
  <c r="AB66" i="6"/>
  <c r="AB56" i="6"/>
  <c r="AB75" i="6"/>
  <c r="AB67" i="6"/>
  <c r="AB90" i="6"/>
  <c r="AB107" i="6"/>
  <c r="AB49" i="6"/>
  <c r="AB53" i="6"/>
  <c r="AB73" i="6"/>
  <c r="AB110" i="6"/>
  <c r="AB86" i="6"/>
  <c r="AB113" i="6"/>
  <c r="AB55" i="6"/>
  <c r="AB64" i="6"/>
  <c r="AB100" i="6"/>
  <c r="AB99" i="6"/>
  <c r="AB72" i="6"/>
  <c r="AB42" i="6"/>
  <c r="AB93" i="6"/>
  <c r="AB112" i="6"/>
  <c r="AB109" i="6"/>
  <c r="AB63" i="6"/>
  <c r="AB54" i="6"/>
  <c r="AB104" i="6"/>
  <c r="AB80" i="6"/>
  <c r="AB57" i="6"/>
  <c r="AB51" i="6"/>
  <c r="AB76" i="6"/>
  <c r="AB88" i="6"/>
  <c r="AB77" i="6"/>
  <c r="AB65" i="6"/>
  <c r="AB106" i="6"/>
  <c r="AB89" i="6"/>
  <c r="AB105" i="6"/>
  <c r="AD108" i="6"/>
  <c r="AD116" i="6"/>
  <c r="AD115" i="6"/>
  <c r="AD111" i="6"/>
  <c r="AD53" i="6"/>
  <c r="AD110" i="6"/>
  <c r="AD75" i="6"/>
  <c r="AD65" i="6"/>
  <c r="AD101" i="6"/>
  <c r="AD66" i="6"/>
  <c r="AD112" i="6"/>
  <c r="AD42" i="6"/>
  <c r="AD86" i="6"/>
  <c r="AD67" i="6"/>
  <c r="AD47" i="6"/>
  <c r="AD90" i="6"/>
  <c r="AD64" i="6"/>
  <c r="AD93" i="6"/>
  <c r="AD56" i="6"/>
  <c r="AD109" i="6"/>
  <c r="AD72" i="6"/>
  <c r="AD107" i="6"/>
  <c r="AD113" i="6"/>
  <c r="AD118" i="6"/>
  <c r="AD73" i="6"/>
  <c r="AD49" i="6"/>
  <c r="AD55" i="6"/>
  <c r="AD99" i="6"/>
  <c r="AD119" i="6"/>
  <c r="AD117" i="6"/>
  <c r="AD63" i="6"/>
  <c r="AD114" i="6"/>
  <c r="AD71" i="6"/>
  <c r="AD51" i="6"/>
  <c r="AD88" i="6"/>
  <c r="AD105" i="6"/>
  <c r="AD80" i="6"/>
  <c r="AD77" i="6"/>
  <c r="AD76" i="6"/>
  <c r="AD89" i="6"/>
  <c r="AD106" i="6"/>
  <c r="AD54" i="6"/>
  <c r="AD104" i="6"/>
  <c r="AD57" i="6"/>
  <c r="AD100" i="6"/>
  <c r="AI35" i="6"/>
  <c r="AY7" i="6"/>
  <c r="AZ7" i="6" s="1"/>
  <c r="S31" i="37"/>
  <c r="Q31" i="37"/>
  <c r="R31" i="37"/>
  <c r="S24" i="37"/>
  <c r="Q24" i="37"/>
  <c r="S27" i="37"/>
  <c r="R27" i="37"/>
  <c r="Q27" i="37"/>
  <c r="Q26" i="38"/>
  <c r="R26" i="38"/>
  <c r="Q32" i="38"/>
  <c r="R32" i="38"/>
  <c r="AQ7" i="38"/>
  <c r="AP8" i="38"/>
  <c r="Q25" i="38"/>
  <c r="AP10" i="38"/>
  <c r="AQ8" i="38"/>
  <c r="R25" i="38"/>
  <c r="AN10" i="38"/>
  <c r="AO7" i="38"/>
  <c r="AR8" i="38"/>
  <c r="Q23" i="38"/>
  <c r="AR7" i="38"/>
  <c r="AN7" i="38"/>
  <c r="AO10" i="38"/>
  <c r="AQ14" i="41"/>
  <c r="AP14" i="41"/>
  <c r="AP18" i="41" s="1"/>
  <c r="Y17" i="41" s="1"/>
  <c r="Z17" i="41" s="1"/>
  <c r="AR14" i="41"/>
  <c r="AO14" i="41"/>
  <c r="T8" i="37"/>
  <c r="T9" i="37" s="1"/>
  <c r="T10" i="37" s="1"/>
  <c r="T11" i="37" s="1"/>
  <c r="T12" i="37" s="1"/>
  <c r="T13" i="37" s="1"/>
  <c r="T14" i="37" s="1"/>
  <c r="T15" i="37" s="1"/>
  <c r="T16" i="37" s="1"/>
  <c r="T17" i="37" s="1"/>
  <c r="T18" i="37" s="1"/>
  <c r="AX7" i="23"/>
  <c r="BA7" i="23"/>
  <c r="BB7" i="23" s="1"/>
  <c r="AZ37" i="23"/>
  <c r="AP16" i="23"/>
  <c r="AP18" i="23" s="1"/>
  <c r="AQ16" i="23"/>
  <c r="AQ18" i="23" s="1"/>
  <c r="AR16" i="23"/>
  <c r="AR18" i="23" s="1"/>
  <c r="AN16" i="23"/>
  <c r="AN18" i="23" s="1"/>
  <c r="AB10" i="23"/>
  <c r="AD10" i="23"/>
  <c r="AF10" i="23"/>
  <c r="AC10" i="23"/>
  <c r="AE10" i="23"/>
  <c r="AB7" i="23"/>
  <c r="AF7" i="23"/>
  <c r="AE7" i="23"/>
  <c r="AD7" i="23"/>
  <c r="AC7" i="23"/>
  <c r="AY9" i="6"/>
  <c r="BB16" i="6"/>
  <c r="AF29" i="6"/>
  <c r="AF33" i="6"/>
  <c r="BB14" i="6"/>
  <c r="AF31" i="6"/>
  <c r="AF32" i="6"/>
  <c r="AD6" i="6"/>
  <c r="AE6" i="6"/>
  <c r="AC6" i="6"/>
  <c r="AF6" i="6"/>
  <c r="AC20" i="6"/>
  <c r="AF20" i="6"/>
  <c r="AE20" i="6"/>
  <c r="AK13" i="6"/>
  <c r="AL13" i="6"/>
  <c r="AI13" i="6"/>
  <c r="AJ13" i="6"/>
  <c r="AK20" i="6"/>
  <c r="AL20" i="6"/>
  <c r="AI20" i="6"/>
  <c r="AJ20" i="6"/>
  <c r="AF23" i="6"/>
  <c r="AE23" i="6"/>
  <c r="AC23" i="6"/>
  <c r="AB18" i="6"/>
  <c r="AF18" i="6"/>
  <c r="AE18" i="6"/>
  <c r="AC18" i="6"/>
  <c r="AE15" i="6"/>
  <c r="AF15" i="6"/>
  <c r="AC15" i="6"/>
  <c r="AE14" i="6"/>
  <c r="AF14" i="6"/>
  <c r="AC14" i="6"/>
  <c r="AK28" i="6"/>
  <c r="AI28" i="6"/>
  <c r="AJ28" i="6"/>
  <c r="AE22" i="6"/>
  <c r="AC22" i="6"/>
  <c r="AF22" i="6"/>
  <c r="AC21" i="6"/>
  <c r="AF21" i="6"/>
  <c r="AE21" i="6"/>
  <c r="AC28" i="6"/>
  <c r="AF28" i="6"/>
  <c r="AE28" i="6"/>
  <c r="AK18" i="6"/>
  <c r="AL18" i="6"/>
  <c r="AI18" i="6"/>
  <c r="AJ18" i="6"/>
  <c r="AF10" i="6"/>
  <c r="AE10" i="6"/>
  <c r="AC10" i="6"/>
  <c r="E90" i="19"/>
  <c r="AE9" i="6"/>
  <c r="AC9" i="6"/>
  <c r="AF9" i="6"/>
  <c r="AI15" i="6"/>
  <c r="AL15" i="6"/>
  <c r="AK15" i="6"/>
  <c r="AJ15" i="6"/>
  <c r="AB26" i="6"/>
  <c r="AF26" i="6"/>
  <c r="AC26" i="6"/>
  <c r="AE26" i="6"/>
  <c r="Z121" i="38"/>
  <c r="X6" i="38"/>
  <c r="Z121" i="41"/>
  <c r="X6" i="41"/>
  <c r="AQ6" i="37"/>
  <c r="AN6" i="37"/>
  <c r="AP6" i="37"/>
  <c r="AO6" i="37"/>
  <c r="AR6" i="37"/>
  <c r="AR8" i="37"/>
  <c r="AP8" i="37"/>
  <c r="AN8" i="37"/>
  <c r="AQ8" i="37"/>
  <c r="AO8" i="37"/>
  <c r="AQ7" i="37"/>
  <c r="AR7" i="37"/>
  <c r="AP7" i="37"/>
  <c r="AO7" i="37"/>
  <c r="AN7" i="37"/>
  <c r="AR9" i="37"/>
  <c r="AQ9" i="37"/>
  <c r="AP9" i="37"/>
  <c r="AO9" i="37"/>
  <c r="AN9" i="37"/>
  <c r="AR11" i="37"/>
  <c r="AO11" i="37"/>
  <c r="AQ11" i="37"/>
  <c r="AP11" i="37"/>
  <c r="AN11" i="37"/>
  <c r="AQ14" i="37"/>
  <c r="AN14" i="37"/>
  <c r="AR14" i="37"/>
  <c r="AP14" i="37"/>
  <c r="AO14" i="37"/>
  <c r="AO16" i="37"/>
  <c r="AQ16" i="37"/>
  <c r="AP16" i="37"/>
  <c r="AN16" i="37"/>
  <c r="AR16" i="37"/>
  <c r="AR10" i="37"/>
  <c r="AP10" i="37"/>
  <c r="AN10" i="37"/>
  <c r="AQ10" i="37"/>
  <c r="AO10" i="37"/>
  <c r="AQ12" i="37"/>
  <c r="AO12" i="37"/>
  <c r="AR12" i="37"/>
  <c r="AP12" i="37"/>
  <c r="AN12" i="37"/>
  <c r="AQ13" i="37"/>
  <c r="AP13" i="37"/>
  <c r="AR13" i="37"/>
  <c r="AO13" i="37"/>
  <c r="AN13" i="37"/>
  <c r="S19" i="37"/>
  <c r="AN15" i="37"/>
  <c r="AR15" i="37"/>
  <c r="AQ15" i="37"/>
  <c r="AP15" i="37"/>
  <c r="AO15" i="37"/>
  <c r="AR17" i="37"/>
  <c r="AP17" i="37"/>
  <c r="AO17" i="37"/>
  <c r="AN17" i="37"/>
  <c r="AQ17" i="37"/>
  <c r="AO18" i="23"/>
  <c r="M20" i="38"/>
  <c r="M14" i="41"/>
  <c r="M18" i="37"/>
  <c r="M22" i="23"/>
  <c r="AL22" i="23" s="1"/>
  <c r="AI35" i="25"/>
  <c r="AJ11" i="26"/>
  <c r="AK11" i="26"/>
  <c r="AH11" i="26"/>
  <c r="AL11" i="26"/>
  <c r="AK34" i="26"/>
  <c r="AH34" i="26"/>
  <c r="AI34" i="26"/>
  <c r="AG44" i="7"/>
  <c r="AG94" i="7"/>
  <c r="AG98" i="7"/>
  <c r="AG75" i="7"/>
  <c r="AF36" i="7"/>
  <c r="X19" i="7" s="1"/>
  <c r="AG85" i="7"/>
  <c r="AG97" i="7"/>
  <c r="AL29" i="26"/>
  <c r="AG73" i="7"/>
  <c r="AH29" i="26"/>
  <c r="AG59" i="7"/>
  <c r="AK29" i="26"/>
  <c r="AG92" i="7"/>
  <c r="AG81" i="7"/>
  <c r="AE36" i="7"/>
  <c r="X18" i="7" s="1"/>
  <c r="AG87" i="7"/>
  <c r="AG95" i="7"/>
  <c r="AG70" i="26"/>
  <c r="AG99" i="7"/>
  <c r="AG58" i="7"/>
  <c r="AE36" i="39"/>
  <c r="X18" i="39" s="1"/>
  <c r="AG64" i="7"/>
  <c r="AB21" i="6"/>
  <c r="AG93" i="7"/>
  <c r="AG62" i="7"/>
  <c r="AG56" i="7"/>
  <c r="AB36" i="7"/>
  <c r="X15" i="7" s="1"/>
  <c r="AG52" i="7"/>
  <c r="AD21" i="6"/>
  <c r="AG65" i="7"/>
  <c r="AG103" i="7"/>
  <c r="AG54" i="7"/>
  <c r="AG104" i="7"/>
  <c r="AG76" i="7"/>
  <c r="AG47" i="7"/>
  <c r="AG80" i="7"/>
  <c r="AG60" i="7"/>
  <c r="AG102" i="7"/>
  <c r="AB36" i="39"/>
  <c r="X15" i="39" s="1"/>
  <c r="AF36" i="39"/>
  <c r="X19" i="39" s="1"/>
  <c r="AG51" i="7"/>
  <c r="AC36" i="39"/>
  <c r="X16" i="39" s="1"/>
  <c r="AG45" i="7"/>
  <c r="AG63" i="7"/>
  <c r="AG66" i="7"/>
  <c r="AG69" i="7"/>
  <c r="AG70" i="7"/>
  <c r="AC36" i="7"/>
  <c r="X16" i="7" s="1"/>
  <c r="AG46" i="7"/>
  <c r="AG55" i="7"/>
  <c r="AG88" i="7"/>
  <c r="AG78" i="7"/>
  <c r="AD36" i="39"/>
  <c r="X17" i="39" s="1"/>
  <c r="AG79" i="7"/>
  <c r="AG53" i="7"/>
  <c r="AD36" i="7"/>
  <c r="X17" i="7" s="1"/>
  <c r="AG74" i="7"/>
  <c r="AG50" i="7"/>
  <c r="AG89" i="7"/>
  <c r="AG43" i="7"/>
  <c r="AG82" i="7"/>
  <c r="AG77" i="7"/>
  <c r="E88" i="19"/>
  <c r="E11" i="20"/>
  <c r="AB20" i="6"/>
  <c r="AJ10" i="7"/>
  <c r="AK10" i="7"/>
  <c r="AI10" i="7"/>
  <c r="AH10" i="7"/>
  <c r="AL10" i="7"/>
  <c r="P30" i="7"/>
  <c r="P32" i="7"/>
  <c r="P34" i="7"/>
  <c r="P31" i="7"/>
  <c r="P24" i="7"/>
  <c r="P26" i="7"/>
  <c r="P29" i="7"/>
  <c r="P23" i="7"/>
  <c r="P27" i="7"/>
  <c r="P25" i="7"/>
  <c r="AY7" i="7"/>
  <c r="P28" i="7"/>
  <c r="P33" i="7"/>
  <c r="AJ13" i="7"/>
  <c r="AI13" i="7"/>
  <c r="AL13" i="7"/>
  <c r="AK13" i="7"/>
  <c r="AH13" i="7"/>
  <c r="AJ35" i="7"/>
  <c r="AI35" i="7"/>
  <c r="AH35" i="7"/>
  <c r="AL35" i="7"/>
  <c r="AK35" i="7"/>
  <c r="AH12" i="7"/>
  <c r="AK12" i="7"/>
  <c r="AL12" i="7"/>
  <c r="AJ12" i="7"/>
  <c r="AI12" i="7"/>
  <c r="AI31" i="7"/>
  <c r="AH31" i="7"/>
  <c r="AL31" i="7"/>
  <c r="AK31" i="7"/>
  <c r="AJ31" i="7"/>
  <c r="AG67" i="7"/>
  <c r="AC121" i="7"/>
  <c r="X7" i="7" s="1"/>
  <c r="L19" i="3" s="1"/>
  <c r="AG112" i="7"/>
  <c r="AI7" i="7"/>
  <c r="AH7" i="7"/>
  <c r="AL7" i="7"/>
  <c r="AK7" i="7"/>
  <c r="AJ7" i="7"/>
  <c r="AE121" i="7"/>
  <c r="X9" i="7" s="1"/>
  <c r="L21" i="3" s="1"/>
  <c r="AG49" i="7"/>
  <c r="AG42" i="7"/>
  <c r="AB121" i="7"/>
  <c r="X6" i="7" s="1"/>
  <c r="L18" i="3" s="1"/>
  <c r="AI6" i="7"/>
  <c r="AH6" i="7"/>
  <c r="AL6" i="7"/>
  <c r="AK6" i="7"/>
  <c r="AJ6" i="7"/>
  <c r="AV8" i="7"/>
  <c r="AG48" i="7"/>
  <c r="AF121" i="7"/>
  <c r="X10" i="7" s="1"/>
  <c r="L17" i="3" s="1"/>
  <c r="AD121" i="7"/>
  <c r="X8" i="7" s="1"/>
  <c r="L20" i="3" s="1"/>
  <c r="AG71" i="7"/>
  <c r="M37" i="7"/>
  <c r="M36" i="7" s="1"/>
  <c r="AL20" i="7"/>
  <c r="AJ20" i="7"/>
  <c r="AK20" i="7"/>
  <c r="AI20" i="7"/>
  <c r="AH20" i="7"/>
  <c r="AG120" i="39"/>
  <c r="AD121" i="39"/>
  <c r="X8" i="39" s="1"/>
  <c r="K20" i="3" s="1"/>
  <c r="AK10" i="39"/>
  <c r="AJ10" i="39"/>
  <c r="AL10" i="39"/>
  <c r="AH10" i="39"/>
  <c r="AI10" i="39"/>
  <c r="AI33" i="39"/>
  <c r="AH33" i="39"/>
  <c r="AL33" i="39"/>
  <c r="AK33" i="39"/>
  <c r="AJ33" i="39"/>
  <c r="AE121" i="39"/>
  <c r="X9" i="39" s="1"/>
  <c r="K21" i="3" s="1"/>
  <c r="AF121" i="39"/>
  <c r="X10" i="39" s="1"/>
  <c r="K17" i="3" s="1"/>
  <c r="AL26" i="39"/>
  <c r="AK26" i="39"/>
  <c r="AJ26" i="39"/>
  <c r="AH26" i="39"/>
  <c r="AI26" i="39"/>
  <c r="AJ30" i="39"/>
  <c r="AI30" i="39"/>
  <c r="AL30" i="39"/>
  <c r="AK30" i="39"/>
  <c r="AH30" i="39"/>
  <c r="P30" i="39"/>
  <c r="P32" i="39"/>
  <c r="P23" i="39"/>
  <c r="P29" i="39"/>
  <c r="P33" i="39"/>
  <c r="P25" i="39"/>
  <c r="P31" i="39"/>
  <c r="P34" i="39"/>
  <c r="AY7" i="39"/>
  <c r="P26" i="39"/>
  <c r="P24" i="39"/>
  <c r="P28" i="39"/>
  <c r="P27" i="39"/>
  <c r="AI8" i="39"/>
  <c r="AH8" i="39"/>
  <c r="AK8" i="39"/>
  <c r="AL8" i="39"/>
  <c r="AJ8" i="39"/>
  <c r="AC121" i="39"/>
  <c r="X7" i="39" s="1"/>
  <c r="K19" i="3" s="1"/>
  <c r="AH25" i="39"/>
  <c r="AL25" i="39"/>
  <c r="AK25" i="39"/>
  <c r="AJ25" i="39"/>
  <c r="AI25" i="39"/>
  <c r="AI12" i="39"/>
  <c r="AH12" i="39"/>
  <c r="AL12" i="39"/>
  <c r="AK12" i="39"/>
  <c r="AJ12" i="39"/>
  <c r="AJ7" i="39"/>
  <c r="AI7" i="39"/>
  <c r="AH7" i="39"/>
  <c r="AL7" i="39"/>
  <c r="AK7" i="39"/>
  <c r="AK6" i="39"/>
  <c r="AH6" i="39"/>
  <c r="AL6" i="39"/>
  <c r="AJ6" i="39"/>
  <c r="AI6" i="39"/>
  <c r="AB121" i="39"/>
  <c r="X6" i="39" s="1"/>
  <c r="K18" i="3" s="1"/>
  <c r="P30" i="36"/>
  <c r="P33" i="36"/>
  <c r="P25" i="36"/>
  <c r="P27" i="36"/>
  <c r="P26" i="36"/>
  <c r="P32" i="36"/>
  <c r="P24" i="36"/>
  <c r="P29" i="36"/>
  <c r="P28" i="36"/>
  <c r="P34" i="36"/>
  <c r="P31" i="36"/>
  <c r="AY7" i="36"/>
  <c r="P23" i="36" s="1"/>
  <c r="AV7" i="36"/>
  <c r="AI10" i="36"/>
  <c r="AK10" i="36"/>
  <c r="AL10" i="36"/>
  <c r="AJ10" i="36"/>
  <c r="AH10" i="36"/>
  <c r="AJ17" i="36"/>
  <c r="AI17" i="36"/>
  <c r="AL17" i="36"/>
  <c r="AK17" i="36"/>
  <c r="AH17" i="36"/>
  <c r="AG120" i="36"/>
  <c r="AI7" i="25"/>
  <c r="AH8" i="25"/>
  <c r="AL8" i="25"/>
  <c r="AK8" i="25"/>
  <c r="AJ8" i="25"/>
  <c r="AI8" i="25"/>
  <c r="M37" i="25"/>
  <c r="M36" i="25" s="1"/>
  <c r="AL10" i="25"/>
  <c r="AK10" i="25"/>
  <c r="AJ10" i="25"/>
  <c r="AH10" i="25"/>
  <c r="AI10" i="25"/>
  <c r="AC120" i="25"/>
  <c r="AG120" i="25" s="1"/>
  <c r="AO5" i="25"/>
  <c r="AI20" i="25"/>
  <c r="AI15" i="25"/>
  <c r="AI27" i="25"/>
  <c r="AI12" i="25"/>
  <c r="AI11" i="25"/>
  <c r="AK11" i="25"/>
  <c r="AL11" i="25"/>
  <c r="AJ11" i="25"/>
  <c r="AH11" i="25"/>
  <c r="AD29" i="26"/>
  <c r="AF29" i="26"/>
  <c r="AE29" i="26"/>
  <c r="AC29" i="26"/>
  <c r="AB29" i="26"/>
  <c r="AG91" i="26"/>
  <c r="AF23" i="26"/>
  <c r="AD23" i="26"/>
  <c r="AB23" i="26"/>
  <c r="AE23" i="26"/>
  <c r="AC23" i="26"/>
  <c r="K19" i="26"/>
  <c r="AF55" i="26"/>
  <c r="AE55" i="26"/>
  <c r="AD55" i="26"/>
  <c r="AC55" i="26"/>
  <c r="AB55" i="26"/>
  <c r="BB28" i="26"/>
  <c r="BA9" i="26"/>
  <c r="BB9" i="26" s="1"/>
  <c r="AE63" i="26"/>
  <c r="K27" i="26"/>
  <c r="AD63" i="26"/>
  <c r="AC63" i="26"/>
  <c r="AB63" i="26"/>
  <c r="AF63" i="26"/>
  <c r="AJ26" i="26"/>
  <c r="AK26" i="26"/>
  <c r="AL26" i="26"/>
  <c r="AI26" i="26"/>
  <c r="AH26" i="26"/>
  <c r="BA31" i="26"/>
  <c r="BB31" i="26" s="1"/>
  <c r="AG64" i="26"/>
  <c r="AG89" i="26"/>
  <c r="AG88" i="26"/>
  <c r="AD58" i="26"/>
  <c r="AG58" i="26" s="1"/>
  <c r="BA18" i="26"/>
  <c r="BB18" i="26" s="1"/>
  <c r="BA23" i="26"/>
  <c r="BB23" i="26" s="1"/>
  <c r="AD7" i="26"/>
  <c r="AC7" i="26"/>
  <c r="AB7" i="26"/>
  <c r="AF7" i="26"/>
  <c r="AE7" i="26"/>
  <c r="AG61" i="26"/>
  <c r="AG108" i="26"/>
  <c r="BA27" i="26"/>
  <c r="BB27" i="26" s="1"/>
  <c r="AD28" i="26"/>
  <c r="AB28" i="26"/>
  <c r="AF28" i="26"/>
  <c r="AE28" i="26"/>
  <c r="AC28" i="26"/>
  <c r="AD62" i="26"/>
  <c r="AG62" i="26" s="1"/>
  <c r="BA26" i="26"/>
  <c r="BB26" i="26" s="1"/>
  <c r="AG112" i="26"/>
  <c r="AD84" i="26"/>
  <c r="AG84" i="26" s="1"/>
  <c r="AE60" i="26"/>
  <c r="AB60" i="26"/>
  <c r="K24" i="26"/>
  <c r="AF60" i="26"/>
  <c r="AD60" i="26"/>
  <c r="AC60" i="26"/>
  <c r="AD56" i="26"/>
  <c r="AG56" i="26" s="1"/>
  <c r="AD54" i="26"/>
  <c r="AG54" i="26" s="1"/>
  <c r="AD50" i="26"/>
  <c r="AG50" i="26" s="1"/>
  <c r="BA29" i="26"/>
  <c r="BB29" i="26" s="1"/>
  <c r="BA14" i="26"/>
  <c r="BB14" i="26" s="1"/>
  <c r="AD73" i="26"/>
  <c r="AG73" i="26" s="1"/>
  <c r="AJ18" i="26"/>
  <c r="AH18" i="26"/>
  <c r="AL18" i="26"/>
  <c r="AK18" i="26"/>
  <c r="AI18" i="26"/>
  <c r="AD45" i="26"/>
  <c r="AG45" i="26" s="1"/>
  <c r="BA22" i="26"/>
  <c r="BB22" i="26" s="1"/>
  <c r="AG116" i="26"/>
  <c r="AH28" i="26"/>
  <c r="AL28" i="26"/>
  <c r="AK28" i="26"/>
  <c r="AJ28" i="26"/>
  <c r="AI28" i="26"/>
  <c r="BA17" i="26"/>
  <c r="BB17" i="26" s="1"/>
  <c r="AH9" i="26"/>
  <c r="AI9" i="26"/>
  <c r="AL9" i="26"/>
  <c r="AK9" i="26"/>
  <c r="AJ9" i="26"/>
  <c r="AB42" i="26"/>
  <c r="K6" i="26"/>
  <c r="AF42" i="26"/>
  <c r="AE42" i="26"/>
  <c r="AD42" i="26"/>
  <c r="AC42" i="26"/>
  <c r="BA7" i="26"/>
  <c r="BB7" i="26" s="1"/>
  <c r="AI21" i="26"/>
  <c r="AL21" i="26"/>
  <c r="AH21" i="26"/>
  <c r="AK21" i="26"/>
  <c r="AJ21" i="26"/>
  <c r="BA34" i="26"/>
  <c r="BB34" i="26" s="1"/>
  <c r="AJ20" i="26"/>
  <c r="AI20" i="26"/>
  <c r="AH20" i="26"/>
  <c r="AL20" i="26"/>
  <c r="AK20" i="26"/>
  <c r="AG87" i="26"/>
  <c r="AD118" i="26"/>
  <c r="AG118" i="26" s="1"/>
  <c r="AD108" i="26"/>
  <c r="AD98" i="26"/>
  <c r="AD88" i="26"/>
  <c r="AD116" i="26"/>
  <c r="AD106" i="26"/>
  <c r="AG106" i="26" s="1"/>
  <c r="AD94" i="26"/>
  <c r="AG94" i="26" s="1"/>
  <c r="AD104" i="26"/>
  <c r="AG104" i="26" s="1"/>
  <c r="AD100" i="26"/>
  <c r="AD96" i="26"/>
  <c r="AG96" i="26" s="1"/>
  <c r="AD112" i="26"/>
  <c r="AD107" i="26"/>
  <c r="AG107" i="26" s="1"/>
  <c r="AD78" i="26"/>
  <c r="AG78" i="26" s="1"/>
  <c r="AD105" i="26"/>
  <c r="AG105" i="26" s="1"/>
  <c r="AD95" i="26"/>
  <c r="AD86" i="26"/>
  <c r="AG86" i="26" s="1"/>
  <c r="AD115" i="26"/>
  <c r="AD110" i="26"/>
  <c r="AG110" i="26" s="1"/>
  <c r="AD90" i="26"/>
  <c r="AG90" i="26" s="1"/>
  <c r="AD120" i="26"/>
  <c r="AG120" i="26" s="1"/>
  <c r="AD113" i="26"/>
  <c r="AG113" i="26" s="1"/>
  <c r="AD93" i="26"/>
  <c r="AG93" i="26" s="1"/>
  <c r="AD87" i="26"/>
  <c r="AD101" i="26"/>
  <c r="AG101" i="26" s="1"/>
  <c r="AD48" i="26"/>
  <c r="AG48" i="26" s="1"/>
  <c r="AD119" i="26"/>
  <c r="AG119" i="26" s="1"/>
  <c r="AD52" i="26"/>
  <c r="AG52" i="26" s="1"/>
  <c r="AD99" i="26"/>
  <c r="AG99" i="26" s="1"/>
  <c r="AD81" i="26"/>
  <c r="AG81" i="26" s="1"/>
  <c r="AD75" i="26"/>
  <c r="AG75" i="26" s="1"/>
  <c r="AD65" i="26"/>
  <c r="AG65" i="26" s="1"/>
  <c r="AD89" i="26"/>
  <c r="AD76" i="26"/>
  <c r="AG76" i="26" s="1"/>
  <c r="AD117" i="26"/>
  <c r="AG117" i="26" s="1"/>
  <c r="AD97" i="26"/>
  <c r="AG97" i="26" s="1"/>
  <c r="AD79" i="26"/>
  <c r="AG79" i="26" s="1"/>
  <c r="AD82" i="26"/>
  <c r="AG82" i="26" s="1"/>
  <c r="AD85" i="26"/>
  <c r="AG85" i="26" s="1"/>
  <c r="AD44" i="26"/>
  <c r="AG44" i="26" s="1"/>
  <c r="AD92" i="26"/>
  <c r="AG92" i="26" s="1"/>
  <c r="AD80" i="26"/>
  <c r="AG80" i="26" s="1"/>
  <c r="AD47" i="26"/>
  <c r="AG47" i="26" s="1"/>
  <c r="AD109" i="26"/>
  <c r="AG109" i="26" s="1"/>
  <c r="AD103" i="26"/>
  <c r="AG103" i="26" s="1"/>
  <c r="AD114" i="26"/>
  <c r="AG114" i="26" s="1"/>
  <c r="AD91" i="26"/>
  <c r="AD102" i="26"/>
  <c r="AD111" i="26"/>
  <c r="AG111" i="26" s="1"/>
  <c r="AD74" i="26"/>
  <c r="AG74" i="26" s="1"/>
  <c r="AZ37" i="26"/>
  <c r="BA20" i="26"/>
  <c r="BB20" i="26" s="1"/>
  <c r="AG98" i="26"/>
  <c r="BA12" i="26"/>
  <c r="BB12" i="26" s="1"/>
  <c r="BA30" i="26"/>
  <c r="BB30" i="26" s="1"/>
  <c r="AG102" i="26"/>
  <c r="AT37" i="26"/>
  <c r="M37" i="26" s="1"/>
  <c r="M36" i="26" s="1"/>
  <c r="BA36" i="26"/>
  <c r="BB36" i="26" s="1"/>
  <c r="AB31" i="26"/>
  <c r="AC31" i="26"/>
  <c r="AD31" i="26"/>
  <c r="AE31" i="26"/>
  <c r="AF31" i="26"/>
  <c r="AJ31" i="26"/>
  <c r="BA24" i="26"/>
  <c r="BB24" i="26" s="1"/>
  <c r="BA11" i="26"/>
  <c r="BB11" i="26" s="1"/>
  <c r="AL12" i="26"/>
  <c r="AK12" i="26"/>
  <c r="AJ12" i="26"/>
  <c r="AI12" i="26"/>
  <c r="AH12" i="26"/>
  <c r="AF19" i="26"/>
  <c r="AB19" i="26"/>
  <c r="AE19" i="26"/>
  <c r="AD19" i="26"/>
  <c r="AC19" i="26"/>
  <c r="AG95" i="26"/>
  <c r="AE68" i="26"/>
  <c r="AF68" i="26"/>
  <c r="AD68" i="26"/>
  <c r="AB68" i="26"/>
  <c r="AC68" i="26"/>
  <c r="K32" i="26"/>
  <c r="AD83" i="26"/>
  <c r="AG83" i="26" s="1"/>
  <c r="AK22" i="26"/>
  <c r="AL22" i="26"/>
  <c r="AH22" i="26"/>
  <c r="AI22" i="26"/>
  <c r="AJ22" i="26"/>
  <c r="AW37" i="26"/>
  <c r="AX7" i="26"/>
  <c r="BA25" i="26"/>
  <c r="BB25" i="26" s="1"/>
  <c r="AG115" i="26"/>
  <c r="AG72" i="26"/>
  <c r="AD43" i="26"/>
  <c r="AG43" i="26" s="1"/>
  <c r="BA16" i="26"/>
  <c r="BB16" i="26" s="1"/>
  <c r="AE10" i="26"/>
  <c r="AF10" i="26"/>
  <c r="AC10" i="26"/>
  <c r="AB10" i="26"/>
  <c r="AD10" i="26"/>
  <c r="BA32" i="26"/>
  <c r="BB32" i="26" s="1"/>
  <c r="AB71" i="26"/>
  <c r="AF71" i="26"/>
  <c r="AE71" i="26"/>
  <c r="AD71" i="26"/>
  <c r="AC71" i="26"/>
  <c r="K35" i="26"/>
  <c r="AG100" i="26"/>
  <c r="AF22" i="26"/>
  <c r="AE22" i="26"/>
  <c r="AD22" i="26"/>
  <c r="AC22" i="26"/>
  <c r="AB22" i="26"/>
  <c r="BA13" i="26"/>
  <c r="BB13" i="26" s="1"/>
  <c r="BA35" i="26"/>
  <c r="BB35" i="26" s="1"/>
  <c r="AB59" i="26"/>
  <c r="AD59" i="26"/>
  <c r="K23" i="26"/>
  <c r="AE59" i="26"/>
  <c r="AF59" i="26"/>
  <c r="AC59" i="26"/>
  <c r="BA15" i="26"/>
  <c r="BB15" i="26" s="1"/>
  <c r="AC14" i="26"/>
  <c r="AF14" i="26"/>
  <c r="AE14" i="26"/>
  <c r="AD14" i="26"/>
  <c r="AB14" i="26"/>
  <c r="AP5" i="26"/>
  <c r="AJ34" i="26"/>
  <c r="AJ29" i="26"/>
  <c r="AJ25" i="26"/>
  <c r="AJ16" i="26"/>
  <c r="BA8" i="26"/>
  <c r="BB8" i="26" s="1"/>
  <c r="BA33" i="26"/>
  <c r="BB33" i="26" s="1"/>
  <c r="AD57" i="26"/>
  <c r="AG57" i="26" s="1"/>
  <c r="AC46" i="26"/>
  <c r="K10" i="26"/>
  <c r="AF46" i="26"/>
  <c r="AE46" i="26"/>
  <c r="AD46" i="26"/>
  <c r="AB46" i="26"/>
  <c r="AC69" i="26"/>
  <c r="AB69" i="26"/>
  <c r="AF69" i="26"/>
  <c r="K33" i="26"/>
  <c r="AE69" i="26"/>
  <c r="AD69" i="26"/>
  <c r="AG67" i="26"/>
  <c r="AB8" i="26"/>
  <c r="AE8" i="26"/>
  <c r="AF8" i="26"/>
  <c r="AD8" i="26"/>
  <c r="AC8" i="26"/>
  <c r="AI14" i="26"/>
  <c r="AH14" i="26"/>
  <c r="AL14" i="26"/>
  <c r="AK14" i="26"/>
  <c r="AJ14" i="26"/>
  <c r="BA19" i="26"/>
  <c r="BB19" i="26" s="1"/>
  <c r="AL8" i="26"/>
  <c r="AK8" i="26"/>
  <c r="AH8" i="26"/>
  <c r="AI8" i="26"/>
  <c r="AJ8" i="26"/>
  <c r="AV7" i="26"/>
  <c r="P10" i="26"/>
  <c r="P7" i="26"/>
  <c r="P15" i="26"/>
  <c r="P12" i="26"/>
  <c r="P8" i="26"/>
  <c r="P16" i="26"/>
  <c r="P18" i="26"/>
  <c r="P17" i="26"/>
  <c r="P11" i="26"/>
  <c r="P9" i="26"/>
  <c r="P14" i="26"/>
  <c r="P13" i="26"/>
  <c r="AI7" i="26"/>
  <c r="AL7" i="26"/>
  <c r="AH7" i="26"/>
  <c r="AJ7" i="26"/>
  <c r="AK7" i="26"/>
  <c r="AE9" i="26"/>
  <c r="AC9" i="26"/>
  <c r="AD9" i="26"/>
  <c r="AF9" i="26"/>
  <c r="AB9" i="26"/>
  <c r="AD77" i="26"/>
  <c r="AG77" i="26" s="1"/>
  <c r="K15" i="26"/>
  <c r="AF51" i="26"/>
  <c r="AC51" i="26"/>
  <c r="AB51" i="26"/>
  <c r="AD51" i="26"/>
  <c r="AE51" i="26"/>
  <c r="AD53" i="26"/>
  <c r="K17" i="26"/>
  <c r="AE53" i="26"/>
  <c r="AB53" i="26"/>
  <c r="AC53" i="26"/>
  <c r="AF53" i="26"/>
  <c r="AC66" i="26"/>
  <c r="AD66" i="26"/>
  <c r="AB66" i="26"/>
  <c r="AF66" i="26"/>
  <c r="AE66" i="26"/>
  <c r="K30" i="26"/>
  <c r="AC49" i="26"/>
  <c r="AB49" i="26"/>
  <c r="AF49" i="26"/>
  <c r="AD49" i="26"/>
  <c r="AE49" i="26"/>
  <c r="K13" i="26"/>
  <c r="AB25" i="26"/>
  <c r="AC25" i="26"/>
  <c r="AF25" i="26"/>
  <c r="AE25" i="26"/>
  <c r="AD25" i="26"/>
  <c r="H88" i="19"/>
  <c r="H78" i="19"/>
  <c r="H86" i="19"/>
  <c r="G81" i="19"/>
  <c r="G63" i="19"/>
  <c r="G105" i="19"/>
  <c r="AD15" i="6"/>
  <c r="AB15" i="6"/>
  <c r="E105" i="19"/>
  <c r="AB23" i="6"/>
  <c r="E98" i="19"/>
  <c r="E86" i="19"/>
  <c r="E63" i="19"/>
  <c r="E81" i="19"/>
  <c r="E78" i="19"/>
  <c r="AD23" i="6"/>
  <c r="E106" i="19"/>
  <c r="N81" i="19"/>
  <c r="N78" i="19"/>
  <c r="N63" i="19"/>
  <c r="N106" i="19"/>
  <c r="N88" i="19"/>
  <c r="N90" i="19"/>
  <c r="N98" i="19"/>
  <c r="N86" i="19"/>
  <c r="N105" i="19"/>
  <c r="M90" i="19"/>
  <c r="M63" i="19"/>
  <c r="M106" i="19"/>
  <c r="M88" i="19"/>
  <c r="M81" i="19"/>
  <c r="M105" i="19"/>
  <c r="M98" i="19"/>
  <c r="M86" i="19"/>
  <c r="M78" i="19"/>
  <c r="J106" i="19"/>
  <c r="J63" i="19"/>
  <c r="J88" i="19"/>
  <c r="J90" i="19"/>
  <c r="J78" i="19"/>
  <c r="J105" i="19"/>
  <c r="J98" i="19"/>
  <c r="H98" i="19"/>
  <c r="H90" i="19"/>
  <c r="H63" i="19"/>
  <c r="H105" i="19"/>
  <c r="H106" i="19"/>
  <c r="L86" i="19"/>
  <c r="L90" i="19"/>
  <c r="L88" i="19"/>
  <c r="L106" i="19"/>
  <c r="L78" i="19"/>
  <c r="L81" i="19"/>
  <c r="L63" i="19"/>
  <c r="K98" i="19"/>
  <c r="K105" i="19"/>
  <c r="K90" i="19"/>
  <c r="K86" i="19"/>
  <c r="K78" i="19"/>
  <c r="K88" i="19"/>
  <c r="K81" i="19"/>
  <c r="K106" i="19"/>
  <c r="I81" i="19"/>
  <c r="I40" i="19"/>
  <c r="I28" i="19"/>
  <c r="I65" i="19"/>
  <c r="I50" i="19"/>
  <c r="I106" i="19"/>
  <c r="I63" i="19"/>
  <c r="I98" i="19"/>
  <c r="I26" i="19"/>
  <c r="I86" i="19"/>
  <c r="I90" i="19"/>
  <c r="I78" i="19"/>
  <c r="I88" i="19"/>
  <c r="I105" i="19"/>
  <c r="I82" i="19"/>
  <c r="G78" i="19"/>
  <c r="G106" i="19"/>
  <c r="G88" i="19"/>
  <c r="G98" i="19"/>
  <c r="G86" i="19"/>
  <c r="AD20" i="6"/>
  <c r="AD26" i="6"/>
  <c r="AB6" i="6"/>
  <c r="K6" i="6"/>
  <c r="AH15" i="6"/>
  <c r="K17" i="6"/>
  <c r="K27" i="6"/>
  <c r="AD28" i="6"/>
  <c r="AB28" i="6"/>
  <c r="AD18" i="6"/>
  <c r="K11" i="6"/>
  <c r="K19" i="6"/>
  <c r="M22" i="6"/>
  <c r="BB22" i="6"/>
  <c r="AX7" i="6"/>
  <c r="AB10" i="6"/>
  <c r="AD10" i="6"/>
  <c r="AH28" i="6"/>
  <c r="BB19" i="6"/>
  <c r="BB21" i="6"/>
  <c r="AD9" i="6"/>
  <c r="AB9" i="6"/>
  <c r="AH13" i="6"/>
  <c r="AB22" i="6"/>
  <c r="AD22" i="6"/>
  <c r="AB14" i="6"/>
  <c r="AD14" i="6"/>
  <c r="AH20" i="6"/>
  <c r="AH18" i="6"/>
  <c r="K21" i="6"/>
  <c r="BB20" i="6"/>
  <c r="J2" i="7"/>
  <c r="E2" i="7"/>
  <c r="B2" i="7"/>
  <c r="J2" i="39"/>
  <c r="E2" i="39"/>
  <c r="B2" i="39"/>
  <c r="J2" i="38"/>
  <c r="E2" i="38"/>
  <c r="B2" i="38"/>
  <c r="J2" i="41"/>
  <c r="E2" i="41"/>
  <c r="B2" i="41"/>
  <c r="J2" i="36"/>
  <c r="E2" i="36"/>
  <c r="B2" i="36"/>
  <c r="J2" i="37"/>
  <c r="E2" i="37"/>
  <c r="B2" i="37"/>
  <c r="J2" i="25"/>
  <c r="E2" i="25"/>
  <c r="B2" i="25"/>
  <c r="J2" i="23"/>
  <c r="E2" i="23"/>
  <c r="B2" i="23"/>
  <c r="J2" i="5"/>
  <c r="E2" i="5"/>
  <c r="B2" i="5"/>
  <c r="J2" i="6"/>
  <c r="E2" i="6"/>
  <c r="B2" i="6"/>
  <c r="N8" i="20"/>
  <c r="M8" i="20"/>
  <c r="L8" i="20"/>
  <c r="K8" i="20"/>
  <c r="J8" i="20"/>
  <c r="I8" i="20"/>
  <c r="H8" i="20"/>
  <c r="G8" i="20"/>
  <c r="F8" i="20"/>
  <c r="E8" i="20"/>
  <c r="N7" i="20"/>
  <c r="M7" i="20"/>
  <c r="L7" i="20"/>
  <c r="K7" i="20"/>
  <c r="J7" i="20"/>
  <c r="I7" i="20"/>
  <c r="H7" i="20"/>
  <c r="G7" i="20"/>
  <c r="F7" i="20"/>
  <c r="E7" i="20"/>
  <c r="N8" i="19"/>
  <c r="M8" i="19"/>
  <c r="L8" i="19"/>
  <c r="K8" i="19"/>
  <c r="J8" i="19"/>
  <c r="I8" i="19"/>
  <c r="H8" i="19"/>
  <c r="G8" i="19"/>
  <c r="F8" i="19"/>
  <c r="E8" i="19"/>
  <c r="N7" i="19"/>
  <c r="M7" i="19"/>
  <c r="L7" i="19"/>
  <c r="K7" i="19"/>
  <c r="J7" i="19"/>
  <c r="I7" i="19"/>
  <c r="H7" i="19"/>
  <c r="G7" i="19"/>
  <c r="F7" i="19"/>
  <c r="E7" i="19"/>
  <c r="N8" i="21"/>
  <c r="M8" i="21"/>
  <c r="L8" i="21"/>
  <c r="K8" i="21"/>
  <c r="J8" i="21"/>
  <c r="I8" i="21"/>
  <c r="H8" i="21"/>
  <c r="G8" i="21"/>
  <c r="F8" i="21"/>
  <c r="E8" i="21"/>
  <c r="N7" i="21"/>
  <c r="M7" i="21"/>
  <c r="L7" i="21"/>
  <c r="K7" i="21"/>
  <c r="J7" i="21"/>
  <c r="I7" i="21"/>
  <c r="H7" i="21"/>
  <c r="G7" i="21"/>
  <c r="F7" i="21"/>
  <c r="E7" i="21"/>
  <c r="F7" i="17"/>
  <c r="G7" i="17"/>
  <c r="H7" i="17"/>
  <c r="I7" i="17"/>
  <c r="J7" i="17"/>
  <c r="K7" i="17"/>
  <c r="L7" i="17"/>
  <c r="M7" i="17"/>
  <c r="N7" i="17"/>
  <c r="F8" i="17"/>
  <c r="G8" i="17"/>
  <c r="H8" i="17"/>
  <c r="I8" i="17"/>
  <c r="J8" i="17"/>
  <c r="K8" i="17"/>
  <c r="L8" i="17"/>
  <c r="M8" i="17"/>
  <c r="N8" i="17"/>
  <c r="E8" i="17"/>
  <c r="E7" i="17"/>
  <c r="D4" i="3"/>
  <c r="D14" i="3" s="1"/>
  <c r="E4" i="3"/>
  <c r="E14" i="3" s="1"/>
  <c r="F4" i="3"/>
  <c r="F14" i="3" s="1"/>
  <c r="G4" i="3"/>
  <c r="G14" i="3" s="1"/>
  <c r="H4" i="3"/>
  <c r="H14" i="3" s="1"/>
  <c r="I4" i="3"/>
  <c r="I14" i="3" s="1"/>
  <c r="J4" i="3"/>
  <c r="J14" i="3" s="1"/>
  <c r="K4" i="3"/>
  <c r="K14" i="3" s="1"/>
  <c r="L4" i="3"/>
  <c r="L14" i="3" s="1"/>
  <c r="M4" i="3"/>
  <c r="M14" i="3" s="1"/>
  <c r="C4" i="3"/>
  <c r="C14" i="3" s="1"/>
  <c r="M5" i="3"/>
  <c r="M15" i="3" s="1"/>
  <c r="D5" i="3"/>
  <c r="D15" i="3" s="1"/>
  <c r="E5" i="3"/>
  <c r="E15" i="3" s="1"/>
  <c r="F5" i="3"/>
  <c r="F15" i="3" s="1"/>
  <c r="G5" i="3"/>
  <c r="G15" i="3" s="1"/>
  <c r="H5" i="3"/>
  <c r="H15" i="3" s="1"/>
  <c r="I5" i="3"/>
  <c r="I15" i="3" s="1"/>
  <c r="J5" i="3"/>
  <c r="J15" i="3" s="1"/>
  <c r="K5" i="3"/>
  <c r="K15" i="3" s="1"/>
  <c r="L5" i="3"/>
  <c r="L15" i="3" s="1"/>
  <c r="C5" i="3"/>
  <c r="C15" i="3" s="1"/>
  <c r="J14" i="21" l="1"/>
  <c r="K115" i="35"/>
  <c r="P45" i="34"/>
  <c r="K22" i="3"/>
  <c r="L22" i="3"/>
  <c r="I18" i="3"/>
  <c r="X11" i="41"/>
  <c r="J18" i="3"/>
  <c r="X11" i="38"/>
  <c r="R31" i="25"/>
  <c r="S31" i="25"/>
  <c r="AR18" i="38"/>
  <c r="Y19" i="38" s="1"/>
  <c r="Z19" i="38" s="1"/>
  <c r="S34" i="25"/>
  <c r="Q34" i="25"/>
  <c r="T18" i="36"/>
  <c r="R18" i="36"/>
  <c r="S18" i="36"/>
  <c r="Q18" i="36"/>
  <c r="R11" i="36"/>
  <c r="S11" i="36"/>
  <c r="T11" i="36"/>
  <c r="Q11" i="36"/>
  <c r="S12" i="36"/>
  <c r="R12" i="36"/>
  <c r="T12" i="36"/>
  <c r="Q12" i="36"/>
  <c r="T13" i="36"/>
  <c r="R13" i="36"/>
  <c r="S13" i="36"/>
  <c r="Q13" i="36"/>
  <c r="T14" i="36"/>
  <c r="R14" i="36"/>
  <c r="S14" i="36"/>
  <c r="Q14" i="36"/>
  <c r="Q16" i="36"/>
  <c r="T16" i="36"/>
  <c r="R16" i="36"/>
  <c r="S16" i="36"/>
  <c r="T9" i="36"/>
  <c r="Q9" i="36"/>
  <c r="R9" i="36"/>
  <c r="S9" i="36"/>
  <c r="T10" i="36"/>
  <c r="R10" i="36"/>
  <c r="S10" i="36"/>
  <c r="Q10" i="36"/>
  <c r="T17" i="36"/>
  <c r="Q17" i="36"/>
  <c r="S17" i="36"/>
  <c r="R17" i="36"/>
  <c r="T7" i="36"/>
  <c r="S7" i="36" s="1"/>
  <c r="Q7" i="36"/>
  <c r="T8" i="36"/>
  <c r="Q8" i="36"/>
  <c r="R8" i="36"/>
  <c r="S8" i="36"/>
  <c r="T15" i="36"/>
  <c r="R15" i="36"/>
  <c r="S15" i="36"/>
  <c r="Q15" i="36"/>
  <c r="S26" i="25"/>
  <c r="Q26" i="25"/>
  <c r="Q25" i="25"/>
  <c r="R33" i="25"/>
  <c r="Q27" i="25"/>
  <c r="R27" i="25"/>
  <c r="Q29" i="25"/>
  <c r="R25" i="25"/>
  <c r="Q32" i="25"/>
  <c r="S24" i="25"/>
  <c r="Q24" i="25"/>
  <c r="R32" i="25"/>
  <c r="S23" i="25"/>
  <c r="S29" i="25"/>
  <c r="S33" i="25"/>
  <c r="R30" i="25"/>
  <c r="Q30" i="25"/>
  <c r="R28" i="25"/>
  <c r="S28" i="25"/>
  <c r="T8" i="25"/>
  <c r="S8" i="25" s="1"/>
  <c r="Q8" i="25"/>
  <c r="R8" i="25"/>
  <c r="AR7" i="25" s="1"/>
  <c r="T10" i="25"/>
  <c r="Q10" i="25"/>
  <c r="S10" i="25"/>
  <c r="R10" i="25"/>
  <c r="AR9" i="25" s="1"/>
  <c r="T15" i="25"/>
  <c r="Q15" i="25"/>
  <c r="R15" i="25"/>
  <c r="AN14" i="25" s="1"/>
  <c r="S15" i="25"/>
  <c r="T9" i="25"/>
  <c r="S9" i="25" s="1"/>
  <c r="H14" i="21" s="1"/>
  <c r="Q9" i="25"/>
  <c r="R11" i="25"/>
  <c r="AR10" i="25" s="1"/>
  <c r="Q11" i="25"/>
  <c r="S11" i="25"/>
  <c r="T11" i="25"/>
  <c r="R13" i="25"/>
  <c r="AN12" i="25" s="1"/>
  <c r="Q13" i="25"/>
  <c r="S13" i="25"/>
  <c r="T13" i="25"/>
  <c r="T12" i="25"/>
  <c r="Q12" i="25"/>
  <c r="S12" i="25"/>
  <c r="R12" i="25"/>
  <c r="AQ11" i="25" s="1"/>
  <c r="T17" i="25"/>
  <c r="Q17" i="25"/>
  <c r="S17" i="25"/>
  <c r="R17" i="25"/>
  <c r="AR16" i="25" s="1"/>
  <c r="T16" i="25"/>
  <c r="Q16" i="25"/>
  <c r="R16" i="25"/>
  <c r="AQ15" i="25" s="1"/>
  <c r="S16" i="25"/>
  <c r="T14" i="25"/>
  <c r="S14" i="25"/>
  <c r="R14" i="25"/>
  <c r="AR13" i="25" s="1"/>
  <c r="Q14" i="25"/>
  <c r="T18" i="25"/>
  <c r="S18" i="25"/>
  <c r="R18" i="25"/>
  <c r="AN17" i="25" s="1"/>
  <c r="Q18" i="25"/>
  <c r="T7" i="25"/>
  <c r="S7" i="25" s="1"/>
  <c r="Q7" i="25"/>
  <c r="R7" i="25"/>
  <c r="AO6" i="25" s="1"/>
  <c r="S35" i="38"/>
  <c r="AQ18" i="41"/>
  <c r="Y18" i="41" s="1"/>
  <c r="Z18" i="41" s="1"/>
  <c r="AO18" i="41"/>
  <c r="Y16" i="41" s="1"/>
  <c r="Z16" i="41" s="1"/>
  <c r="AR18" i="41"/>
  <c r="Y19" i="41" s="1"/>
  <c r="Z19" i="41" s="1"/>
  <c r="AO18" i="38"/>
  <c r="Y16" i="38" s="1"/>
  <c r="Z16" i="38" s="1"/>
  <c r="J9" i="3" s="1"/>
  <c r="AP18" i="38"/>
  <c r="Y17" i="38" s="1"/>
  <c r="Z17" i="38" s="1"/>
  <c r="J10" i="3" s="1"/>
  <c r="AN18" i="38"/>
  <c r="Y15" i="38" s="1"/>
  <c r="Z15" i="38" s="1"/>
  <c r="S35" i="37"/>
  <c r="AQ18" i="38"/>
  <c r="Y18" i="38" s="1"/>
  <c r="Z18" i="38" s="1"/>
  <c r="J11" i="3" s="1"/>
  <c r="P24" i="23"/>
  <c r="P32" i="23"/>
  <c r="P30" i="23"/>
  <c r="P29" i="23"/>
  <c r="P23" i="23"/>
  <c r="P34" i="23"/>
  <c r="AY7" i="23"/>
  <c r="P31" i="23"/>
  <c r="P27" i="23"/>
  <c r="P26" i="23"/>
  <c r="P33" i="23"/>
  <c r="P25" i="23"/>
  <c r="P28" i="23"/>
  <c r="T8" i="6"/>
  <c r="R8" i="6"/>
  <c r="AL6" i="6"/>
  <c r="AK6" i="6"/>
  <c r="AJ6" i="6"/>
  <c r="AI6" i="6"/>
  <c r="AI21" i="6"/>
  <c r="AJ21" i="6"/>
  <c r="AK21" i="6"/>
  <c r="AL21" i="6"/>
  <c r="AI17" i="6"/>
  <c r="AJ17" i="6"/>
  <c r="AK17" i="6"/>
  <c r="AL17" i="6"/>
  <c r="AI11" i="6"/>
  <c r="AJ11" i="6"/>
  <c r="AK11" i="6"/>
  <c r="AL11" i="6"/>
  <c r="AI19" i="6"/>
  <c r="AL19" i="6"/>
  <c r="AJ19" i="6"/>
  <c r="AK19" i="6"/>
  <c r="AI27" i="6"/>
  <c r="AL27" i="6"/>
  <c r="AJ27" i="6"/>
  <c r="AK27" i="6"/>
  <c r="Z15" i="41"/>
  <c r="AR18" i="37"/>
  <c r="AP18" i="37"/>
  <c r="AO18" i="37"/>
  <c r="AN18" i="37"/>
  <c r="AQ18" i="37"/>
  <c r="M21" i="38"/>
  <c r="M15" i="41"/>
  <c r="M19" i="37"/>
  <c r="M23" i="23"/>
  <c r="AL23" i="23" s="1"/>
  <c r="AG46" i="26"/>
  <c r="X20" i="39"/>
  <c r="AG55" i="26"/>
  <c r="X20" i="7"/>
  <c r="AC36" i="26"/>
  <c r="X16" i="26" s="1"/>
  <c r="AD36" i="26"/>
  <c r="X17" i="26" s="1"/>
  <c r="AF36" i="26"/>
  <c r="X19" i="26" s="1"/>
  <c r="AE36" i="26"/>
  <c r="X18" i="26" s="1"/>
  <c r="AB36" i="26"/>
  <c r="X15" i="26" s="1"/>
  <c r="AK36" i="7"/>
  <c r="S29" i="7"/>
  <c r="R29" i="7"/>
  <c r="Q29" i="7"/>
  <c r="S25" i="7"/>
  <c r="R25" i="7"/>
  <c r="Q25" i="7"/>
  <c r="S27" i="7"/>
  <c r="R27" i="7"/>
  <c r="Q27" i="7"/>
  <c r="R23" i="7"/>
  <c r="Q23" i="7"/>
  <c r="S23" i="7"/>
  <c r="X11" i="7"/>
  <c r="S26" i="7"/>
  <c r="R26" i="7"/>
  <c r="Q26" i="7"/>
  <c r="S24" i="7"/>
  <c r="R24" i="7"/>
  <c r="Q24" i="7"/>
  <c r="R31" i="7"/>
  <c r="S31" i="7"/>
  <c r="Q31" i="7"/>
  <c r="Q34" i="7"/>
  <c r="S34" i="7"/>
  <c r="R34" i="7"/>
  <c r="S32" i="7"/>
  <c r="R32" i="7"/>
  <c r="Q32" i="7"/>
  <c r="Q30" i="7"/>
  <c r="S30" i="7"/>
  <c r="R30" i="7"/>
  <c r="AI36" i="7"/>
  <c r="R33" i="7"/>
  <c r="S33" i="7"/>
  <c r="Q33" i="7"/>
  <c r="S28" i="7"/>
  <c r="R28" i="7"/>
  <c r="Q28" i="7"/>
  <c r="AL36" i="7"/>
  <c r="AH36" i="7"/>
  <c r="AJ36" i="7"/>
  <c r="S31" i="39"/>
  <c r="R31" i="39"/>
  <c r="Q31" i="39"/>
  <c r="AP6" i="39"/>
  <c r="AO6" i="39"/>
  <c r="AQ6" i="39"/>
  <c r="AN6" i="39"/>
  <c r="AR6" i="39"/>
  <c r="X11" i="39"/>
  <c r="S29" i="39"/>
  <c r="Q29" i="39"/>
  <c r="R29" i="39"/>
  <c r="AI36" i="39"/>
  <c r="Q23" i="39"/>
  <c r="S23" i="39"/>
  <c r="R23" i="39"/>
  <c r="AJ36" i="39"/>
  <c r="AR16" i="39"/>
  <c r="AQ16" i="39"/>
  <c r="AP16" i="39"/>
  <c r="AO16" i="39"/>
  <c r="AN16" i="39"/>
  <c r="R32" i="39"/>
  <c r="Q32" i="39"/>
  <c r="S32" i="39"/>
  <c r="AL36" i="39"/>
  <c r="Q30" i="39"/>
  <c r="S30" i="39"/>
  <c r="R30" i="39"/>
  <c r="AQ17" i="39"/>
  <c r="AR17" i="39"/>
  <c r="AP17" i="39"/>
  <c r="AO17" i="39"/>
  <c r="AN17" i="39"/>
  <c r="AH36" i="39"/>
  <c r="AR13" i="39"/>
  <c r="AQ13" i="39"/>
  <c r="AP13" i="39"/>
  <c r="AO13" i="39"/>
  <c r="AN13" i="39"/>
  <c r="AK36" i="39"/>
  <c r="AR12" i="39"/>
  <c r="AQ12" i="39"/>
  <c r="AP12" i="39"/>
  <c r="AO12" i="39"/>
  <c r="AN12" i="39"/>
  <c r="AP10" i="39"/>
  <c r="AO10" i="39"/>
  <c r="AQ10" i="39"/>
  <c r="AR10" i="39"/>
  <c r="AN10" i="39"/>
  <c r="Q34" i="39"/>
  <c r="S34" i="39"/>
  <c r="R34" i="39"/>
  <c r="Q25" i="39"/>
  <c r="S25" i="39"/>
  <c r="R25" i="39"/>
  <c r="AN8" i="39"/>
  <c r="AR8" i="39"/>
  <c r="AO8" i="39"/>
  <c r="AQ8" i="39"/>
  <c r="AP8" i="39"/>
  <c r="R33" i="39"/>
  <c r="Q33" i="39"/>
  <c r="S33" i="39"/>
  <c r="AR9" i="39"/>
  <c r="AQ9" i="39"/>
  <c r="AP9" i="39"/>
  <c r="AO9" i="39"/>
  <c r="AN9" i="39"/>
  <c r="AR15" i="39"/>
  <c r="AQ15" i="39"/>
  <c r="AP15" i="39"/>
  <c r="AO15" i="39"/>
  <c r="AN15" i="39"/>
  <c r="AP7" i="39"/>
  <c r="AR7" i="39"/>
  <c r="AQ7" i="39"/>
  <c r="AO7" i="39"/>
  <c r="AN7" i="39"/>
  <c r="S27" i="39"/>
  <c r="R27" i="39"/>
  <c r="Q27" i="39"/>
  <c r="S28" i="39"/>
  <c r="R28" i="39"/>
  <c r="Q28" i="39"/>
  <c r="AR11" i="39"/>
  <c r="AP11" i="39"/>
  <c r="AO11" i="39"/>
  <c r="AN11" i="39"/>
  <c r="AQ11" i="39"/>
  <c r="R24" i="39"/>
  <c r="S24" i="39"/>
  <c r="Q24" i="39"/>
  <c r="AQ14" i="39"/>
  <c r="AR14" i="39"/>
  <c r="AP14" i="39"/>
  <c r="AO14" i="39"/>
  <c r="AN14" i="39"/>
  <c r="S19" i="39"/>
  <c r="S26" i="39"/>
  <c r="R26" i="39"/>
  <c r="Q26" i="39"/>
  <c r="S28" i="36"/>
  <c r="R28" i="36"/>
  <c r="Q28" i="36"/>
  <c r="Q29" i="36"/>
  <c r="S29" i="36"/>
  <c r="R29" i="36"/>
  <c r="S23" i="36"/>
  <c r="Q23" i="36"/>
  <c r="Q31" i="36"/>
  <c r="S31" i="36"/>
  <c r="R31" i="36"/>
  <c r="S24" i="36"/>
  <c r="Q24" i="36"/>
  <c r="S27" i="36"/>
  <c r="R27" i="36"/>
  <c r="Q27" i="36"/>
  <c r="R25" i="36"/>
  <c r="S25" i="36"/>
  <c r="Q25" i="36"/>
  <c r="Q30" i="36"/>
  <c r="S30" i="36"/>
  <c r="R30" i="36"/>
  <c r="S34" i="36"/>
  <c r="R34" i="36"/>
  <c r="Q34" i="36"/>
  <c r="S32" i="36"/>
  <c r="R32" i="36"/>
  <c r="Q32" i="36"/>
  <c r="R26" i="36"/>
  <c r="Q26" i="36"/>
  <c r="S26" i="36"/>
  <c r="S33" i="36"/>
  <c r="R33" i="36"/>
  <c r="Q33" i="36"/>
  <c r="AH6" i="26"/>
  <c r="AL6" i="26"/>
  <c r="AK6" i="26"/>
  <c r="AJ6" i="26"/>
  <c r="AI6" i="26"/>
  <c r="AB121" i="26"/>
  <c r="X6" i="26" s="1"/>
  <c r="AG42" i="26"/>
  <c r="AG53" i="26"/>
  <c r="AG69" i="26"/>
  <c r="AL17" i="26"/>
  <c r="AJ17" i="26"/>
  <c r="AH17" i="26"/>
  <c r="AK17" i="26"/>
  <c r="AI17" i="26"/>
  <c r="Q9" i="26"/>
  <c r="S9" i="26"/>
  <c r="R9" i="26"/>
  <c r="S11" i="26"/>
  <c r="Q11" i="26"/>
  <c r="R11" i="26"/>
  <c r="AI13" i="26"/>
  <c r="AJ13" i="26"/>
  <c r="AL13" i="26"/>
  <c r="AK13" i="26"/>
  <c r="AH13" i="26"/>
  <c r="AG51" i="26"/>
  <c r="AG63" i="26"/>
  <c r="Q16" i="26"/>
  <c r="S16" i="26"/>
  <c r="R16" i="26"/>
  <c r="AI10" i="26"/>
  <c r="AL10" i="26"/>
  <c r="AK10" i="26"/>
  <c r="AH10" i="26"/>
  <c r="AJ10" i="26"/>
  <c r="Q8" i="26"/>
  <c r="S8" i="26"/>
  <c r="R8" i="26"/>
  <c r="AK23" i="26"/>
  <c r="AH23" i="26"/>
  <c r="AL23" i="26"/>
  <c r="AJ23" i="26"/>
  <c r="AI23" i="26"/>
  <c r="S12" i="26"/>
  <c r="R12" i="26"/>
  <c r="Q12" i="26"/>
  <c r="AH27" i="26"/>
  <c r="AI27" i="26"/>
  <c r="AK27" i="26"/>
  <c r="AJ27" i="26"/>
  <c r="AL27" i="26"/>
  <c r="S15" i="26"/>
  <c r="R15" i="26"/>
  <c r="Q15" i="26"/>
  <c r="AL32" i="26"/>
  <c r="AH32" i="26"/>
  <c r="AK32" i="26"/>
  <c r="AJ32" i="26"/>
  <c r="AI32" i="26"/>
  <c r="AI24" i="26"/>
  <c r="AL24" i="26"/>
  <c r="AK24" i="26"/>
  <c r="AJ24" i="26"/>
  <c r="AH24" i="26"/>
  <c r="Q10" i="26"/>
  <c r="R10" i="26"/>
  <c r="S10" i="26"/>
  <c r="AG68" i="26"/>
  <c r="AC121" i="26"/>
  <c r="X7" i="26" s="1"/>
  <c r="AG60" i="26"/>
  <c r="AD121" i="26"/>
  <c r="X8" i="26" s="1"/>
  <c r="AE121" i="26"/>
  <c r="X9" i="26" s="1"/>
  <c r="AL33" i="26"/>
  <c r="AJ33" i="26"/>
  <c r="AK33" i="26"/>
  <c r="AI33" i="26"/>
  <c r="AH33" i="26"/>
  <c r="Q13" i="26"/>
  <c r="R13" i="26"/>
  <c r="S13" i="26"/>
  <c r="AI35" i="26"/>
  <c r="AL35" i="26"/>
  <c r="AK35" i="26"/>
  <c r="AJ35" i="26"/>
  <c r="AH35" i="26"/>
  <c r="Q14" i="26"/>
  <c r="R14" i="26"/>
  <c r="S14" i="26"/>
  <c r="P29" i="26"/>
  <c r="P28" i="26"/>
  <c r="P24" i="26"/>
  <c r="P34" i="26"/>
  <c r="P27" i="26"/>
  <c r="P25" i="26"/>
  <c r="P26" i="26"/>
  <c r="P23" i="26"/>
  <c r="P31" i="26"/>
  <c r="AY7" i="26"/>
  <c r="P33" i="26"/>
  <c r="P30" i="26"/>
  <c r="P32" i="26"/>
  <c r="AL19" i="26"/>
  <c r="AK19" i="26"/>
  <c r="AI19" i="26"/>
  <c r="AH19" i="26"/>
  <c r="AJ19" i="26"/>
  <c r="S17" i="26"/>
  <c r="R17" i="26"/>
  <c r="Q17" i="26"/>
  <c r="Q18" i="26"/>
  <c r="S18" i="26"/>
  <c r="R18" i="26"/>
  <c r="AG71" i="26"/>
  <c r="AH15" i="26"/>
  <c r="AJ15" i="26"/>
  <c r="AI15" i="26"/>
  <c r="AL15" i="26"/>
  <c r="AK15" i="26"/>
  <c r="AG49" i="26"/>
  <c r="AG59" i="26"/>
  <c r="R7" i="26"/>
  <c r="Q7" i="26"/>
  <c r="S7" i="26"/>
  <c r="AL30" i="26"/>
  <c r="AI30" i="26"/>
  <c r="AK30" i="26"/>
  <c r="AJ30" i="26"/>
  <c r="AH30" i="26"/>
  <c r="AG66" i="26"/>
  <c r="AF121" i="26"/>
  <c r="X10" i="26" s="1"/>
  <c r="AH6" i="6"/>
  <c r="AH17" i="6"/>
  <c r="AH21" i="6"/>
  <c r="M23" i="6"/>
  <c r="BB23" i="6"/>
  <c r="AH19" i="6"/>
  <c r="BA7" i="6"/>
  <c r="AH11" i="6"/>
  <c r="O14" i="21" l="1"/>
  <c r="E37" i="34" s="1"/>
  <c r="P14" i="21"/>
  <c r="S35" i="25"/>
  <c r="AO11" i="25"/>
  <c r="AR17" i="25"/>
  <c r="AP17" i="25"/>
  <c r="AQ17" i="25"/>
  <c r="AQ7" i="25"/>
  <c r="AO17" i="25"/>
  <c r="AN7" i="25"/>
  <c r="AN6" i="25"/>
  <c r="AP6" i="25"/>
  <c r="AR6" i="25"/>
  <c r="AO7" i="25"/>
  <c r="AQ6" i="25"/>
  <c r="AO12" i="25"/>
  <c r="AP12" i="25"/>
  <c r="AQ12" i="25"/>
  <c r="AR12" i="25"/>
  <c r="AR14" i="25"/>
  <c r="AO14" i="25"/>
  <c r="AP14" i="25"/>
  <c r="AN11" i="25"/>
  <c r="AN10" i="25"/>
  <c r="AO10" i="25"/>
  <c r="AP11" i="25"/>
  <c r="AP10" i="25"/>
  <c r="AN16" i="25"/>
  <c r="AO16" i="25"/>
  <c r="AR11" i="25"/>
  <c r="S19" i="25"/>
  <c r="AQ16" i="25"/>
  <c r="AN9" i="25"/>
  <c r="AP16" i="25"/>
  <c r="AP9" i="25"/>
  <c r="AQ14" i="25"/>
  <c r="AO9" i="25"/>
  <c r="AP7" i="25"/>
  <c r="AQ9" i="25"/>
  <c r="AN15" i="25"/>
  <c r="AO15" i="25"/>
  <c r="AP15" i="25"/>
  <c r="AR15" i="25"/>
  <c r="AN13" i="25"/>
  <c r="AO13" i="25"/>
  <c r="AP13" i="25"/>
  <c r="AQ13" i="25"/>
  <c r="AQ10" i="25"/>
  <c r="Y20" i="41"/>
  <c r="Z20" i="41"/>
  <c r="Y20" i="38"/>
  <c r="Z20" i="38"/>
  <c r="R29" i="23"/>
  <c r="S29" i="23"/>
  <c r="Q29" i="23"/>
  <c r="Q24" i="23"/>
  <c r="S24" i="23"/>
  <c r="R31" i="23"/>
  <c r="Q31" i="23"/>
  <c r="S31" i="23"/>
  <c r="S23" i="23"/>
  <c r="Q23" i="23"/>
  <c r="R30" i="23"/>
  <c r="Q30" i="23"/>
  <c r="S30" i="23"/>
  <c r="R28" i="23"/>
  <c r="Q28" i="23"/>
  <c r="S28" i="23"/>
  <c r="R32" i="23"/>
  <c r="Q32" i="23"/>
  <c r="S32" i="23"/>
  <c r="S25" i="23"/>
  <c r="Q25" i="23"/>
  <c r="Q27" i="23"/>
  <c r="S27" i="23"/>
  <c r="R34" i="23"/>
  <c r="Q34" i="23"/>
  <c r="S34" i="23"/>
  <c r="R33" i="23"/>
  <c r="Q33" i="23"/>
  <c r="S33" i="23"/>
  <c r="S26" i="23"/>
  <c r="Q26" i="23"/>
  <c r="AQ7" i="6"/>
  <c r="AS7" i="6"/>
  <c r="M22" i="38"/>
  <c r="I11" i="3"/>
  <c r="I10" i="3"/>
  <c r="I7" i="3"/>
  <c r="M16" i="41"/>
  <c r="I9" i="3"/>
  <c r="M20" i="37"/>
  <c r="M24" i="23"/>
  <c r="X20" i="26"/>
  <c r="AR17" i="7"/>
  <c r="AQ17" i="7"/>
  <c r="AP17" i="7"/>
  <c r="AN17" i="7"/>
  <c r="AO17" i="7"/>
  <c r="S35" i="7"/>
  <c r="AR16" i="7"/>
  <c r="AN16" i="7"/>
  <c r="AO16" i="7"/>
  <c r="AQ16" i="7"/>
  <c r="AP16" i="7"/>
  <c r="AR11" i="7"/>
  <c r="AP11" i="7"/>
  <c r="AO11" i="7"/>
  <c r="AN11" i="7"/>
  <c r="AQ11" i="7"/>
  <c r="AO8" i="7"/>
  <c r="AR8" i="7"/>
  <c r="AQ8" i="7"/>
  <c r="AP8" i="7"/>
  <c r="AN8" i="7"/>
  <c r="AR13" i="7"/>
  <c r="AQ13" i="7"/>
  <c r="AN13" i="7"/>
  <c r="AP13" i="7"/>
  <c r="AO13" i="7"/>
  <c r="AN15" i="7"/>
  <c r="AR15" i="7"/>
  <c r="AQ15" i="7"/>
  <c r="AP15" i="7"/>
  <c r="AO15" i="7"/>
  <c r="S19" i="7"/>
  <c r="AR7" i="7"/>
  <c r="AQ7" i="7"/>
  <c r="AN7" i="7"/>
  <c r="AP7" i="7"/>
  <c r="AO7" i="7"/>
  <c r="AO12" i="7"/>
  <c r="AN12" i="7"/>
  <c r="AR12" i="7"/>
  <c r="AP12" i="7"/>
  <c r="AQ12" i="7"/>
  <c r="AP10" i="7"/>
  <c r="AO10" i="7"/>
  <c r="AR10" i="7"/>
  <c r="AN10" i="7"/>
  <c r="AQ10" i="7"/>
  <c r="AP9" i="7"/>
  <c r="AO9" i="7"/>
  <c r="AN9" i="7"/>
  <c r="AR9" i="7"/>
  <c r="AQ9" i="7"/>
  <c r="AP6" i="7"/>
  <c r="AO6" i="7"/>
  <c r="AN6" i="7"/>
  <c r="AQ6" i="7"/>
  <c r="AR6" i="7"/>
  <c r="AR14" i="7"/>
  <c r="AQ14" i="7"/>
  <c r="AO14" i="7"/>
  <c r="AP14" i="7"/>
  <c r="AN14" i="7"/>
  <c r="AR18" i="39"/>
  <c r="Y19" i="39" s="1"/>
  <c r="Z19" i="39" s="1"/>
  <c r="K7" i="3" s="1"/>
  <c r="AN18" i="39"/>
  <c r="Y15" i="39" s="1"/>
  <c r="AO18" i="39"/>
  <c r="Y16" i="39" s="1"/>
  <c r="Z16" i="39" s="1"/>
  <c r="K9" i="3" s="1"/>
  <c r="S35" i="39"/>
  <c r="AQ18" i="39"/>
  <c r="Y18" i="39" s="1"/>
  <c r="Z18" i="39" s="1"/>
  <c r="K11" i="3" s="1"/>
  <c r="AP18" i="39"/>
  <c r="Y17" i="39" s="1"/>
  <c r="Z17" i="39" s="1"/>
  <c r="K10" i="3" s="1"/>
  <c r="S19" i="36"/>
  <c r="AR7" i="36"/>
  <c r="AQ7" i="36"/>
  <c r="AP7" i="36"/>
  <c r="AO7" i="36"/>
  <c r="AN7" i="36"/>
  <c r="AP16" i="36"/>
  <c r="AR16" i="36"/>
  <c r="AQ16" i="36"/>
  <c r="AO16" i="36"/>
  <c r="AN16" i="36"/>
  <c r="AP9" i="36"/>
  <c r="AR9" i="36"/>
  <c r="AN9" i="36"/>
  <c r="AQ9" i="36"/>
  <c r="AO9" i="36"/>
  <c r="AR13" i="36"/>
  <c r="AP13" i="36"/>
  <c r="AO13" i="36"/>
  <c r="AQ13" i="36"/>
  <c r="AN13" i="36"/>
  <c r="AP12" i="36"/>
  <c r="AN12" i="36"/>
  <c r="AQ12" i="36"/>
  <c r="AO12" i="36"/>
  <c r="AR12" i="36"/>
  <c r="AP10" i="36"/>
  <c r="AO10" i="36"/>
  <c r="AR10" i="36"/>
  <c r="AQ10" i="36"/>
  <c r="AN10" i="36"/>
  <c r="AR14" i="36"/>
  <c r="AN14" i="36"/>
  <c r="AQ14" i="36"/>
  <c r="AP14" i="36"/>
  <c r="AO14" i="36"/>
  <c r="S35" i="36"/>
  <c r="AO17" i="36"/>
  <c r="AQ17" i="36"/>
  <c r="AR17" i="36"/>
  <c r="AP17" i="36"/>
  <c r="AN17" i="36"/>
  <c r="AR11" i="36"/>
  <c r="AQ11" i="36"/>
  <c r="AP11" i="36"/>
  <c r="AO11" i="36"/>
  <c r="AN11" i="36"/>
  <c r="AR15" i="36"/>
  <c r="AQ15" i="36"/>
  <c r="AP15" i="36"/>
  <c r="AO15" i="36"/>
  <c r="AN15" i="36"/>
  <c r="AP8" i="36"/>
  <c r="AO8" i="36"/>
  <c r="AN8" i="36"/>
  <c r="AR8" i="36"/>
  <c r="AQ8" i="36"/>
  <c r="R25" i="26"/>
  <c r="S25" i="26"/>
  <c r="Q25" i="26"/>
  <c r="S27" i="26"/>
  <c r="R27" i="26"/>
  <c r="Q27" i="26"/>
  <c r="R34" i="26"/>
  <c r="S34" i="26"/>
  <c r="Q34" i="26"/>
  <c r="R28" i="26"/>
  <c r="S28" i="26"/>
  <c r="Q28" i="26"/>
  <c r="AN16" i="26"/>
  <c r="AQ16" i="26"/>
  <c r="AR16" i="26"/>
  <c r="AP16" i="26"/>
  <c r="AO16" i="26"/>
  <c r="AO13" i="26"/>
  <c r="AR13" i="26"/>
  <c r="AQ13" i="26"/>
  <c r="AP13" i="26"/>
  <c r="AN13" i="26"/>
  <c r="AP9" i="26"/>
  <c r="AN9" i="26"/>
  <c r="AO9" i="26"/>
  <c r="AR9" i="26"/>
  <c r="AQ9" i="26"/>
  <c r="X11" i="26"/>
  <c r="AN14" i="26"/>
  <c r="AQ14" i="26"/>
  <c r="AO14" i="26"/>
  <c r="AR14" i="26"/>
  <c r="AP14" i="26"/>
  <c r="AN17" i="26"/>
  <c r="AO17" i="26"/>
  <c r="AQ17" i="26"/>
  <c r="AP17" i="26"/>
  <c r="AR17" i="26"/>
  <c r="Q24" i="26"/>
  <c r="S24" i="26"/>
  <c r="R24" i="26"/>
  <c r="AN15" i="26"/>
  <c r="AO15" i="26"/>
  <c r="AR15" i="26"/>
  <c r="AQ15" i="26"/>
  <c r="AP15" i="26"/>
  <c r="S29" i="26"/>
  <c r="R29" i="26"/>
  <c r="Q29" i="26"/>
  <c r="AN11" i="26"/>
  <c r="AP11" i="26"/>
  <c r="AO11" i="26"/>
  <c r="AR11" i="26"/>
  <c r="AQ11" i="26"/>
  <c r="AI36" i="26"/>
  <c r="AJ36" i="26"/>
  <c r="S19" i="26"/>
  <c r="AK36" i="26"/>
  <c r="AL36" i="26"/>
  <c r="AR6" i="26"/>
  <c r="AQ6" i="26"/>
  <c r="AN6" i="26"/>
  <c r="AP6" i="26"/>
  <c r="AO6" i="26"/>
  <c r="R32" i="26"/>
  <c r="S32" i="26"/>
  <c r="Q32" i="26"/>
  <c r="AH36" i="26"/>
  <c r="S30" i="26"/>
  <c r="R30" i="26"/>
  <c r="Q30" i="26"/>
  <c r="AO10" i="26"/>
  <c r="AN10" i="26"/>
  <c r="AQ10" i="26"/>
  <c r="AP10" i="26"/>
  <c r="AR10" i="26"/>
  <c r="R33" i="26"/>
  <c r="Q33" i="26"/>
  <c r="S33" i="26"/>
  <c r="AQ12" i="26"/>
  <c r="AO12" i="26"/>
  <c r="AP12" i="26"/>
  <c r="AN12" i="26"/>
  <c r="AR12" i="26"/>
  <c r="AR7" i="26"/>
  <c r="AQ7" i="26"/>
  <c r="AN7" i="26"/>
  <c r="AP7" i="26"/>
  <c r="AO7" i="26"/>
  <c r="R31" i="26"/>
  <c r="S31" i="26"/>
  <c r="Q31" i="26"/>
  <c r="AR8" i="26"/>
  <c r="AQ8" i="26"/>
  <c r="AP8" i="26"/>
  <c r="AO8" i="26"/>
  <c r="AN8" i="26"/>
  <c r="Q23" i="26"/>
  <c r="S23" i="26"/>
  <c r="R23" i="26"/>
  <c r="Q26" i="26"/>
  <c r="S26" i="26"/>
  <c r="R26" i="26"/>
  <c r="M24" i="6"/>
  <c r="BB25" i="6" s="1"/>
  <c r="BB24" i="6"/>
  <c r="Q3" i="34"/>
  <c r="M3" i="19"/>
  <c r="F524" i="7"/>
  <c r="E524" i="7"/>
  <c r="D524" i="7"/>
  <c r="C524" i="7"/>
  <c r="B524" i="7"/>
  <c r="A524" i="7"/>
  <c r="F523" i="7"/>
  <c r="E523" i="7"/>
  <c r="D523" i="7"/>
  <c r="C523" i="7"/>
  <c r="B523" i="7"/>
  <c r="A523" i="7"/>
  <c r="F522" i="7"/>
  <c r="E522" i="7"/>
  <c r="D522" i="7"/>
  <c r="C522" i="7"/>
  <c r="B522" i="7"/>
  <c r="A522" i="7"/>
  <c r="F521" i="7"/>
  <c r="E521" i="7"/>
  <c r="D521" i="7"/>
  <c r="C521" i="7"/>
  <c r="B521" i="7"/>
  <c r="A521" i="7"/>
  <c r="F53" i="35"/>
  <c r="H53" i="35"/>
  <c r="I53" i="35"/>
  <c r="K53" i="35"/>
  <c r="J210" i="35"/>
  <c r="K210" i="35"/>
  <c r="J211" i="35"/>
  <c r="K211" i="35"/>
  <c r="J212" i="35"/>
  <c r="K212" i="35"/>
  <c r="K209" i="35"/>
  <c r="J209" i="35"/>
  <c r="F212" i="35"/>
  <c r="H212" i="35"/>
  <c r="B72" i="19"/>
  <c r="D72" i="19"/>
  <c r="B78" i="19"/>
  <c r="C78" i="19"/>
  <c r="D78" i="19"/>
  <c r="F52" i="35"/>
  <c r="H52" i="35"/>
  <c r="I52" i="35"/>
  <c r="D37" i="34" l="1"/>
  <c r="S35" i="23"/>
  <c r="K83" i="6"/>
  <c r="K61" i="36"/>
  <c r="D62" i="36"/>
  <c r="D26" i="36" s="1"/>
  <c r="D93" i="6"/>
  <c r="J7" i="3"/>
  <c r="J8" i="3"/>
  <c r="M23" i="38"/>
  <c r="M17" i="41"/>
  <c r="M21" i="37"/>
  <c r="M25" i="23"/>
  <c r="AR18" i="26"/>
  <c r="Y19" i="26" s="1"/>
  <c r="Z19" i="26" s="1"/>
  <c r="M7" i="3" s="1"/>
  <c r="AQ18" i="7"/>
  <c r="Y18" i="7" s="1"/>
  <c r="Z18" i="7" s="1"/>
  <c r="L11" i="3" s="1"/>
  <c r="AN18" i="7"/>
  <c r="Y15" i="7" s="1"/>
  <c r="Z15" i="7" s="1"/>
  <c r="L8" i="3" s="1"/>
  <c r="AO18" i="7"/>
  <c r="Y16" i="7" s="1"/>
  <c r="Z16" i="7" s="1"/>
  <c r="L9" i="3" s="1"/>
  <c r="AP18" i="7"/>
  <c r="Y17" i="7" s="1"/>
  <c r="Z17" i="7" s="1"/>
  <c r="L10" i="3" s="1"/>
  <c r="AR18" i="7"/>
  <c r="Y19" i="7" s="1"/>
  <c r="Z19" i="7" s="1"/>
  <c r="L7" i="3" s="1"/>
  <c r="Y20" i="39"/>
  <c r="Z15" i="39"/>
  <c r="S35" i="26"/>
  <c r="AO18" i="26"/>
  <c r="Y16" i="26" s="1"/>
  <c r="Z16" i="26" s="1"/>
  <c r="M9" i="3" s="1"/>
  <c r="AP18" i="26"/>
  <c r="Y17" i="26" s="1"/>
  <c r="Z17" i="26" s="1"/>
  <c r="M10" i="3" s="1"/>
  <c r="AN18" i="26"/>
  <c r="Y15" i="26" s="1"/>
  <c r="AQ18" i="26"/>
  <c r="Y18" i="26" s="1"/>
  <c r="Z18" i="26" s="1"/>
  <c r="M11" i="3" s="1"/>
  <c r="M25" i="6"/>
  <c r="AY25" i="6"/>
  <c r="M16" i="3"/>
  <c r="L16" i="3"/>
  <c r="K16" i="3"/>
  <c r="J16" i="3"/>
  <c r="I16" i="3"/>
  <c r="H16" i="3"/>
  <c r="G16" i="3"/>
  <c r="F16" i="3"/>
  <c r="E16" i="3"/>
  <c r="D16" i="3"/>
  <c r="C16" i="3"/>
  <c r="B15" i="21"/>
  <c r="C15" i="21"/>
  <c r="D15" i="21"/>
  <c r="H15" i="21"/>
  <c r="I15" i="21"/>
  <c r="F137" i="35"/>
  <c r="H137" i="35"/>
  <c r="J137" i="35"/>
  <c r="K137" i="35"/>
  <c r="F524" i="38"/>
  <c r="E524" i="38"/>
  <c r="D524" i="38"/>
  <c r="C524" i="38"/>
  <c r="B524" i="38"/>
  <c r="A524" i="38"/>
  <c r="F523" i="38"/>
  <c r="E523" i="38"/>
  <c r="D523" i="38"/>
  <c r="C523" i="38"/>
  <c r="B523" i="38"/>
  <c r="A523" i="38"/>
  <c r="F522" i="38"/>
  <c r="E522" i="38"/>
  <c r="D522" i="38"/>
  <c r="C522" i="38"/>
  <c r="B522" i="38"/>
  <c r="A522" i="38"/>
  <c r="F521" i="38"/>
  <c r="E521" i="38"/>
  <c r="D521" i="38"/>
  <c r="C521" i="38"/>
  <c r="B521" i="38"/>
  <c r="A521" i="38"/>
  <c r="AF61" i="36" l="1"/>
  <c r="AD61" i="36"/>
  <c r="AB61" i="36"/>
  <c r="AE61" i="36"/>
  <c r="K25" i="36"/>
  <c r="AC61" i="36"/>
  <c r="AE83" i="6"/>
  <c r="AF83" i="6"/>
  <c r="AC83" i="6"/>
  <c r="AB83" i="6"/>
  <c r="AD83" i="6"/>
  <c r="AE26" i="36"/>
  <c r="AB26" i="36"/>
  <c r="AF26" i="36"/>
  <c r="AC26" i="36"/>
  <c r="AD26" i="36"/>
  <c r="Z20" i="39"/>
  <c r="K8" i="3"/>
  <c r="M24" i="38"/>
  <c r="M18" i="41"/>
  <c r="I8" i="3"/>
  <c r="M22" i="37"/>
  <c r="M26" i="23"/>
  <c r="AZ10" i="6"/>
  <c r="BA10" i="6" s="1"/>
  <c r="AZ8" i="6"/>
  <c r="BA8" i="6" s="1"/>
  <c r="Z20" i="7"/>
  <c r="Y20" i="7"/>
  <c r="Y20" i="26"/>
  <c r="Z15" i="26"/>
  <c r="AZ25" i="6"/>
  <c r="BA25" i="6" s="1"/>
  <c r="AY37" i="6"/>
  <c r="AZ9" i="6"/>
  <c r="M26" i="6"/>
  <c r="BB26" i="6"/>
  <c r="B67" i="19"/>
  <c r="C67" i="19"/>
  <c r="D67" i="19"/>
  <c r="B57" i="19"/>
  <c r="D57" i="19"/>
  <c r="B22" i="19"/>
  <c r="D22" i="19"/>
  <c r="B68" i="19"/>
  <c r="D68" i="19"/>
  <c r="G45" i="19"/>
  <c r="H45" i="19"/>
  <c r="I45" i="19"/>
  <c r="N45" i="19"/>
  <c r="G76" i="19"/>
  <c r="H76" i="19"/>
  <c r="I76" i="19"/>
  <c r="N76" i="19"/>
  <c r="G77" i="19"/>
  <c r="H77" i="19"/>
  <c r="I77" i="19"/>
  <c r="N77" i="19"/>
  <c r="G42" i="19"/>
  <c r="H42" i="19"/>
  <c r="I42" i="19"/>
  <c r="N42" i="19"/>
  <c r="G67" i="19"/>
  <c r="H67" i="19"/>
  <c r="I67" i="19"/>
  <c r="N67" i="19"/>
  <c r="G57" i="19"/>
  <c r="H57" i="19"/>
  <c r="I57" i="19"/>
  <c r="N57" i="19"/>
  <c r="G22" i="19"/>
  <c r="H22" i="19"/>
  <c r="I22" i="19"/>
  <c r="N22" i="19"/>
  <c r="G68" i="19"/>
  <c r="H68" i="19"/>
  <c r="I68" i="19"/>
  <c r="N68" i="19"/>
  <c r="B17" i="21"/>
  <c r="D17" i="21"/>
  <c r="H17" i="21"/>
  <c r="I17" i="21"/>
  <c r="B10" i="21"/>
  <c r="D10" i="21"/>
  <c r="H10" i="21"/>
  <c r="I10" i="21"/>
  <c r="G20" i="17"/>
  <c r="H20" i="17"/>
  <c r="I20" i="17"/>
  <c r="N20" i="17"/>
  <c r="G85" i="17"/>
  <c r="H85" i="17"/>
  <c r="I85" i="17"/>
  <c r="N85" i="17"/>
  <c r="G137" i="17"/>
  <c r="H137" i="17"/>
  <c r="I137" i="17"/>
  <c r="N137" i="17"/>
  <c r="G138" i="17"/>
  <c r="H138" i="17"/>
  <c r="I138" i="17"/>
  <c r="N138" i="17"/>
  <c r="G132" i="17"/>
  <c r="H132" i="17"/>
  <c r="I132" i="17"/>
  <c r="N132" i="17"/>
  <c r="G24" i="17"/>
  <c r="H24" i="17"/>
  <c r="I24" i="17"/>
  <c r="N24" i="17"/>
  <c r="G139" i="17"/>
  <c r="H139" i="17"/>
  <c r="I139" i="17"/>
  <c r="N139" i="17"/>
  <c r="G140" i="17"/>
  <c r="H140" i="17"/>
  <c r="I140" i="17"/>
  <c r="N140" i="17"/>
  <c r="G37" i="17"/>
  <c r="H37" i="17"/>
  <c r="I37" i="17"/>
  <c r="N37" i="17"/>
  <c r="F51" i="35"/>
  <c r="H51" i="35"/>
  <c r="I51" i="35"/>
  <c r="AG61" i="36" l="1"/>
  <c r="AK25" i="36"/>
  <c r="AL25" i="36"/>
  <c r="AI25" i="36"/>
  <c r="AJ25" i="36"/>
  <c r="AH25" i="36"/>
  <c r="D70" i="6"/>
  <c r="D34" i="6" s="1"/>
  <c r="K65" i="23"/>
  <c r="K69" i="6"/>
  <c r="D76" i="5"/>
  <c r="D74" i="23"/>
  <c r="Z20" i="26"/>
  <c r="M8" i="3"/>
  <c r="M25" i="38"/>
  <c r="M19" i="41"/>
  <c r="M23" i="37"/>
  <c r="M27" i="23"/>
  <c r="C10" i="21"/>
  <c r="BA9" i="6"/>
  <c r="P24" i="6"/>
  <c r="P30" i="6"/>
  <c r="P23" i="6"/>
  <c r="P32" i="6"/>
  <c r="P34" i="6"/>
  <c r="P28" i="6"/>
  <c r="P29" i="6"/>
  <c r="P25" i="6"/>
  <c r="P33" i="6"/>
  <c r="P27" i="6"/>
  <c r="P26" i="6"/>
  <c r="P31" i="6"/>
  <c r="M27" i="6"/>
  <c r="BB27" i="6"/>
  <c r="N17" i="21"/>
  <c r="N10" i="21"/>
  <c r="N15" i="21"/>
  <c r="L20" i="17"/>
  <c r="L76" i="19"/>
  <c r="L67" i="19"/>
  <c r="L22" i="19"/>
  <c r="L45" i="19"/>
  <c r="L85" i="17"/>
  <c r="L68" i="19"/>
  <c r="L57" i="19"/>
  <c r="L42" i="19"/>
  <c r="L140" i="17"/>
  <c r="L24" i="17"/>
  <c r="L138" i="17"/>
  <c r="L77" i="19"/>
  <c r="L37" i="17"/>
  <c r="L139" i="17"/>
  <c r="L132" i="17"/>
  <c r="L137" i="17"/>
  <c r="M6" i="3"/>
  <c r="L6" i="3"/>
  <c r="K6" i="3"/>
  <c r="J6" i="3"/>
  <c r="I6" i="3"/>
  <c r="H6" i="3"/>
  <c r="G6" i="3"/>
  <c r="F6" i="3"/>
  <c r="E6" i="3"/>
  <c r="D6" i="3"/>
  <c r="C6" i="3"/>
  <c r="B104" i="19"/>
  <c r="D104" i="19"/>
  <c r="G104" i="19"/>
  <c r="H104" i="19"/>
  <c r="I104" i="19"/>
  <c r="L104" i="19"/>
  <c r="N104" i="19"/>
  <c r="D79" i="19"/>
  <c r="G79" i="19"/>
  <c r="H79" i="19"/>
  <c r="I79" i="19"/>
  <c r="L79" i="19"/>
  <c r="N79" i="19"/>
  <c r="B42" i="19"/>
  <c r="D42" i="19"/>
  <c r="B77" i="19"/>
  <c r="C77" i="19"/>
  <c r="D77" i="19"/>
  <c r="B102" i="19"/>
  <c r="D102" i="19"/>
  <c r="G102" i="19"/>
  <c r="H102" i="19"/>
  <c r="I102" i="19"/>
  <c r="L102" i="19"/>
  <c r="N102" i="19"/>
  <c r="F50" i="35"/>
  <c r="H50" i="35"/>
  <c r="I50" i="35"/>
  <c r="AF69" i="6" l="1"/>
  <c r="AE69" i="6"/>
  <c r="AD69" i="6"/>
  <c r="AB69" i="6"/>
  <c r="AC69" i="6"/>
  <c r="K29" i="23"/>
  <c r="AB65" i="23"/>
  <c r="AC65" i="23"/>
  <c r="AE65" i="23"/>
  <c r="AF65" i="23"/>
  <c r="AD65" i="23"/>
  <c r="G11" i="20"/>
  <c r="BB28" i="6"/>
  <c r="AH27" i="6"/>
  <c r="AE34" i="6"/>
  <c r="AC34" i="6"/>
  <c r="AF34" i="6"/>
  <c r="M26" i="38"/>
  <c r="M20" i="41"/>
  <c r="M24" i="37"/>
  <c r="M28" i="23"/>
  <c r="AB34" i="6"/>
  <c r="AD34" i="6"/>
  <c r="K33" i="6"/>
  <c r="Q31" i="6"/>
  <c r="S31" i="6"/>
  <c r="R31" i="6"/>
  <c r="R26" i="6"/>
  <c r="Q26" i="6"/>
  <c r="S26" i="6"/>
  <c r="R27" i="6"/>
  <c r="S27" i="6"/>
  <c r="Q27" i="6"/>
  <c r="M28" i="6"/>
  <c r="AV28" i="6"/>
  <c r="R33" i="6"/>
  <c r="Q33" i="6"/>
  <c r="S33" i="6"/>
  <c r="Q25" i="6"/>
  <c r="S25" i="6"/>
  <c r="R25" i="6"/>
  <c r="S29" i="6"/>
  <c r="R29" i="6"/>
  <c r="Q29" i="6"/>
  <c r="R28" i="6"/>
  <c r="Q28" i="6"/>
  <c r="S28" i="6"/>
  <c r="Q34" i="6"/>
  <c r="S34" i="6"/>
  <c r="R34" i="6"/>
  <c r="S32" i="6"/>
  <c r="R32" i="6"/>
  <c r="Q32" i="6"/>
  <c r="Q23" i="6"/>
  <c r="S23" i="6"/>
  <c r="Q30" i="6"/>
  <c r="R30" i="6"/>
  <c r="S30" i="6"/>
  <c r="S24" i="6"/>
  <c r="Q24" i="6"/>
  <c r="K68" i="19"/>
  <c r="K57" i="19"/>
  <c r="K77" i="19"/>
  <c r="K45" i="19"/>
  <c r="K76" i="19"/>
  <c r="K85" i="17"/>
  <c r="K20" i="17"/>
  <c r="K132" i="17"/>
  <c r="K37" i="17"/>
  <c r="K137" i="17"/>
  <c r="K139" i="17"/>
  <c r="K138" i="17"/>
  <c r="K140" i="17"/>
  <c r="K24" i="17"/>
  <c r="K42" i="19"/>
  <c r="K22" i="19"/>
  <c r="K67" i="19"/>
  <c r="K79" i="19"/>
  <c r="K104" i="19"/>
  <c r="K102" i="19"/>
  <c r="B11" i="19"/>
  <c r="D11" i="19"/>
  <c r="G11" i="19"/>
  <c r="H11" i="19"/>
  <c r="K11" i="19"/>
  <c r="L11" i="19"/>
  <c r="N11" i="19"/>
  <c r="D19" i="19"/>
  <c r="G19" i="19"/>
  <c r="H19" i="19"/>
  <c r="K19" i="19"/>
  <c r="L19" i="19"/>
  <c r="N19" i="19"/>
  <c r="D13" i="19"/>
  <c r="G13" i="19"/>
  <c r="H13" i="19"/>
  <c r="K13" i="19"/>
  <c r="L13" i="19"/>
  <c r="N13" i="19"/>
  <c r="B35" i="19"/>
  <c r="C35" i="19"/>
  <c r="O33" i="34" s="1"/>
  <c r="D35" i="19"/>
  <c r="I35" i="19"/>
  <c r="K35" i="19"/>
  <c r="L35" i="19"/>
  <c r="N35" i="19"/>
  <c r="B9" i="19"/>
  <c r="D9" i="19"/>
  <c r="K9" i="19"/>
  <c r="L9" i="19"/>
  <c r="N9" i="19"/>
  <c r="B24" i="19"/>
  <c r="D24" i="19"/>
  <c r="H24" i="19"/>
  <c r="I24" i="19"/>
  <c r="K24" i="19"/>
  <c r="L24" i="19"/>
  <c r="N24" i="19"/>
  <c r="D18" i="19"/>
  <c r="K18" i="19"/>
  <c r="L18" i="19"/>
  <c r="N18" i="19"/>
  <c r="D17" i="19"/>
  <c r="G17" i="19"/>
  <c r="I17" i="19"/>
  <c r="K17" i="19"/>
  <c r="L17" i="19"/>
  <c r="N17" i="19"/>
  <c r="B30" i="19"/>
  <c r="D30" i="19"/>
  <c r="K30" i="19"/>
  <c r="L30" i="19"/>
  <c r="N30" i="19"/>
  <c r="D32" i="19"/>
  <c r="G32" i="19"/>
  <c r="H32" i="19"/>
  <c r="I32" i="19"/>
  <c r="K32" i="19"/>
  <c r="L32" i="19"/>
  <c r="N32" i="19"/>
  <c r="B34" i="19"/>
  <c r="D34" i="19"/>
  <c r="K34" i="19"/>
  <c r="L34" i="19"/>
  <c r="N34" i="19"/>
  <c r="D28" i="19"/>
  <c r="H28" i="19"/>
  <c r="K28" i="19"/>
  <c r="L28" i="19"/>
  <c r="N28" i="19"/>
  <c r="B46" i="19"/>
  <c r="D46" i="19"/>
  <c r="K46" i="19"/>
  <c r="L46" i="19"/>
  <c r="N46" i="19"/>
  <c r="D25" i="19"/>
  <c r="H25" i="19"/>
  <c r="I25" i="19"/>
  <c r="K25" i="19"/>
  <c r="L25" i="19"/>
  <c r="N25" i="19"/>
  <c r="D40" i="19"/>
  <c r="K40" i="19"/>
  <c r="L40" i="19"/>
  <c r="N40" i="19"/>
  <c r="B14" i="19"/>
  <c r="D14" i="19"/>
  <c r="H14" i="19"/>
  <c r="I14" i="19"/>
  <c r="K14" i="19"/>
  <c r="L14" i="19"/>
  <c r="N14" i="19"/>
  <c r="B85" i="19"/>
  <c r="D85" i="19"/>
  <c r="G85" i="19"/>
  <c r="I85" i="19"/>
  <c r="K85" i="19"/>
  <c r="L85" i="19"/>
  <c r="N85" i="19"/>
  <c r="B96" i="19"/>
  <c r="D96" i="19"/>
  <c r="K96" i="19"/>
  <c r="L96" i="19"/>
  <c r="N96" i="19"/>
  <c r="B83" i="19"/>
  <c r="D83" i="19"/>
  <c r="G83" i="19"/>
  <c r="I83" i="19"/>
  <c r="K83" i="19"/>
  <c r="L83" i="19"/>
  <c r="N83" i="19"/>
  <c r="B44" i="19"/>
  <c r="D44" i="19"/>
  <c r="K44" i="19"/>
  <c r="L44" i="19"/>
  <c r="N44" i="19"/>
  <c r="B84" i="19"/>
  <c r="D84" i="19"/>
  <c r="I84" i="19"/>
  <c r="K84" i="19"/>
  <c r="L84" i="19"/>
  <c r="N84" i="19"/>
  <c r="B58" i="19"/>
  <c r="D58" i="19"/>
  <c r="K58" i="19"/>
  <c r="L58" i="19"/>
  <c r="N58" i="19"/>
  <c r="B16" i="19"/>
  <c r="D16" i="19"/>
  <c r="K16" i="19"/>
  <c r="L16" i="19"/>
  <c r="N16" i="19"/>
  <c r="B89" i="19"/>
  <c r="D89" i="19"/>
  <c r="K89" i="19"/>
  <c r="L89" i="19"/>
  <c r="N89" i="19"/>
  <c r="B37" i="19"/>
  <c r="D37" i="19"/>
  <c r="G37" i="19"/>
  <c r="K37" i="19"/>
  <c r="L37" i="19"/>
  <c r="N37" i="19"/>
  <c r="D23" i="19"/>
  <c r="H23" i="19"/>
  <c r="K23" i="19"/>
  <c r="L23" i="19"/>
  <c r="N23" i="19"/>
  <c r="B69" i="19"/>
  <c r="C69" i="19"/>
  <c r="D69" i="19"/>
  <c r="K69" i="19"/>
  <c r="L69" i="19"/>
  <c r="N69" i="19"/>
  <c r="B61" i="19"/>
  <c r="C61" i="19"/>
  <c r="D61" i="19"/>
  <c r="H61" i="19"/>
  <c r="K61" i="19"/>
  <c r="L61" i="19"/>
  <c r="N61" i="19"/>
  <c r="D65" i="19"/>
  <c r="G65" i="19"/>
  <c r="K65" i="19"/>
  <c r="L65" i="19"/>
  <c r="N65" i="19"/>
  <c r="B66" i="19"/>
  <c r="D66" i="19"/>
  <c r="K66" i="19"/>
  <c r="L66" i="19"/>
  <c r="N66" i="19"/>
  <c r="B59" i="19"/>
  <c r="C59" i="19"/>
  <c r="D59" i="19"/>
  <c r="G59" i="19"/>
  <c r="K59" i="19"/>
  <c r="L59" i="19"/>
  <c r="N59" i="19"/>
  <c r="B10" i="19"/>
  <c r="D10" i="19"/>
  <c r="I10" i="19"/>
  <c r="K10" i="19"/>
  <c r="L10" i="19"/>
  <c r="N10" i="19"/>
  <c r="B73" i="19"/>
  <c r="D73" i="19"/>
  <c r="K73" i="19"/>
  <c r="L73" i="19"/>
  <c r="N73" i="19"/>
  <c r="D29" i="19"/>
  <c r="H29" i="19"/>
  <c r="K29" i="19"/>
  <c r="L29" i="19"/>
  <c r="N29" i="19"/>
  <c r="B21" i="19"/>
  <c r="D21" i="19"/>
  <c r="K21" i="19"/>
  <c r="L21" i="19"/>
  <c r="N21" i="19"/>
  <c r="B51" i="19"/>
  <c r="D51" i="19"/>
  <c r="K51" i="19"/>
  <c r="L51" i="19"/>
  <c r="N51" i="19"/>
  <c r="D50" i="19"/>
  <c r="H50" i="19"/>
  <c r="K50" i="19"/>
  <c r="L50" i="19"/>
  <c r="N50" i="19"/>
  <c r="B97" i="19"/>
  <c r="D97" i="19"/>
  <c r="K97" i="19"/>
  <c r="L97" i="19"/>
  <c r="N97" i="19"/>
  <c r="B60" i="19"/>
  <c r="C60" i="19"/>
  <c r="D60" i="19"/>
  <c r="K60" i="19"/>
  <c r="L60" i="19"/>
  <c r="N60" i="19"/>
  <c r="C81" i="19"/>
  <c r="D81" i="19"/>
  <c r="D26" i="19"/>
  <c r="K26" i="19"/>
  <c r="L26" i="19"/>
  <c r="N26" i="19"/>
  <c r="C86" i="19"/>
  <c r="D86" i="19"/>
  <c r="D63" i="19"/>
  <c r="B12" i="19"/>
  <c r="D12" i="19"/>
  <c r="K12" i="19"/>
  <c r="L12" i="19"/>
  <c r="N12" i="19"/>
  <c r="B39" i="19"/>
  <c r="D39" i="19"/>
  <c r="H39" i="19"/>
  <c r="K39" i="19"/>
  <c r="L39" i="19"/>
  <c r="N39" i="19"/>
  <c r="D82" i="19"/>
  <c r="H82" i="19"/>
  <c r="K82" i="19"/>
  <c r="L82" i="19"/>
  <c r="N82" i="19"/>
  <c r="B38" i="19"/>
  <c r="D38" i="19"/>
  <c r="K38" i="19"/>
  <c r="L38" i="19"/>
  <c r="N38" i="19"/>
  <c r="B71" i="19"/>
  <c r="D71" i="19"/>
  <c r="K71" i="19"/>
  <c r="L71" i="19"/>
  <c r="N71" i="19"/>
  <c r="B99" i="19"/>
  <c r="D99" i="19"/>
  <c r="K99" i="19"/>
  <c r="L99" i="19"/>
  <c r="N99" i="19"/>
  <c r="B70" i="19"/>
  <c r="D70" i="19"/>
  <c r="K70" i="19"/>
  <c r="L70" i="19"/>
  <c r="N70" i="19"/>
  <c r="B100" i="19"/>
  <c r="D100" i="19"/>
  <c r="K100" i="19"/>
  <c r="L100" i="19"/>
  <c r="N100" i="19"/>
  <c r="B27" i="19"/>
  <c r="D27" i="19"/>
  <c r="K27" i="19"/>
  <c r="L27" i="19"/>
  <c r="N27" i="19"/>
  <c r="B41" i="19"/>
  <c r="D41" i="19"/>
  <c r="K41" i="19"/>
  <c r="L41" i="19"/>
  <c r="N41" i="19"/>
  <c r="B101" i="19"/>
  <c r="D101" i="19"/>
  <c r="K101" i="19"/>
  <c r="L101" i="19"/>
  <c r="N101" i="19"/>
  <c r="D15" i="19"/>
  <c r="K15" i="19"/>
  <c r="L15" i="19"/>
  <c r="N15" i="19"/>
  <c r="B20" i="19"/>
  <c r="D20" i="19"/>
  <c r="K20" i="19"/>
  <c r="L20" i="19"/>
  <c r="N20" i="19"/>
  <c r="B43" i="19"/>
  <c r="C43" i="19"/>
  <c r="O41" i="34" s="1"/>
  <c r="D43" i="19"/>
  <c r="K43" i="19"/>
  <c r="L43" i="19"/>
  <c r="N43" i="19"/>
  <c r="B74" i="19"/>
  <c r="D74" i="19"/>
  <c r="K74" i="19"/>
  <c r="L74" i="19"/>
  <c r="N74" i="19"/>
  <c r="B91" i="19"/>
  <c r="C91" i="19"/>
  <c r="D91" i="19"/>
  <c r="K91" i="19"/>
  <c r="L91" i="19"/>
  <c r="N91" i="19"/>
  <c r="B56" i="19"/>
  <c r="D56" i="19"/>
  <c r="K56" i="19"/>
  <c r="L56" i="19"/>
  <c r="N56" i="19"/>
  <c r="B36" i="19"/>
  <c r="D36" i="19"/>
  <c r="K36" i="19"/>
  <c r="L36" i="19"/>
  <c r="N36" i="19"/>
  <c r="D80" i="19"/>
  <c r="K80" i="19"/>
  <c r="L80" i="19"/>
  <c r="N80" i="19"/>
  <c r="B92" i="19"/>
  <c r="D92" i="19"/>
  <c r="K92" i="19"/>
  <c r="L92" i="19"/>
  <c r="N92" i="19"/>
  <c r="B54" i="19"/>
  <c r="D54" i="19"/>
  <c r="K54" i="19"/>
  <c r="L54" i="19"/>
  <c r="N54" i="19"/>
  <c r="B75" i="19"/>
  <c r="D75" i="19"/>
  <c r="K75" i="19"/>
  <c r="L75" i="19"/>
  <c r="N75" i="19"/>
  <c r="B93" i="19"/>
  <c r="D93" i="19"/>
  <c r="K93" i="19"/>
  <c r="L93" i="19"/>
  <c r="N93" i="19"/>
  <c r="B45" i="19"/>
  <c r="D45" i="19"/>
  <c r="B76" i="19"/>
  <c r="D76" i="19"/>
  <c r="D98" i="19"/>
  <c r="B52" i="19"/>
  <c r="D52" i="19"/>
  <c r="K52" i="19"/>
  <c r="L52" i="19"/>
  <c r="N52" i="19"/>
  <c r="B103" i="19"/>
  <c r="C103" i="19"/>
  <c r="D103" i="19"/>
  <c r="K103" i="19"/>
  <c r="L103" i="19"/>
  <c r="N103" i="19"/>
  <c r="B55" i="19"/>
  <c r="D55" i="19"/>
  <c r="K55" i="19"/>
  <c r="L55" i="19"/>
  <c r="N55" i="19"/>
  <c r="I104" i="17"/>
  <c r="I107" i="17"/>
  <c r="I31" i="17"/>
  <c r="I115" i="17"/>
  <c r="I18" i="17"/>
  <c r="I17" i="17"/>
  <c r="I114" i="17"/>
  <c r="I28" i="17"/>
  <c r="I113" i="17"/>
  <c r="I75" i="17"/>
  <c r="I47" i="17"/>
  <c r="I65" i="17"/>
  <c r="I43" i="17"/>
  <c r="I124" i="17"/>
  <c r="I118" i="17"/>
  <c r="I76" i="17"/>
  <c r="I112" i="17"/>
  <c r="I36" i="17"/>
  <c r="I120" i="17"/>
  <c r="I89" i="17"/>
  <c r="I23" i="17"/>
  <c r="I111" i="17"/>
  <c r="I34" i="17"/>
  <c r="I68" i="17"/>
  <c r="I10" i="17"/>
  <c r="I128" i="17"/>
  <c r="I130" i="17"/>
  <c r="I11" i="17"/>
  <c r="I136" i="17"/>
  <c r="K136" i="17"/>
  <c r="L136" i="17"/>
  <c r="N136" i="17"/>
  <c r="I119" i="17"/>
  <c r="K119" i="17"/>
  <c r="L119" i="17"/>
  <c r="N119" i="17"/>
  <c r="B48" i="19"/>
  <c r="D48" i="19"/>
  <c r="I48" i="19"/>
  <c r="K48" i="19"/>
  <c r="L48" i="19"/>
  <c r="N48" i="19"/>
  <c r="F49" i="35"/>
  <c r="H49" i="35"/>
  <c r="I49" i="35"/>
  <c r="I16" i="19"/>
  <c r="K58" i="37" l="1"/>
  <c r="D47" i="37"/>
  <c r="D11" i="37" s="1"/>
  <c r="AJ29" i="23"/>
  <c r="AI29" i="23"/>
  <c r="AL29" i="23"/>
  <c r="AK29" i="23"/>
  <c r="BB29" i="6"/>
  <c r="AL28" i="6"/>
  <c r="AK33" i="6"/>
  <c r="AL33" i="6"/>
  <c r="AI33" i="6"/>
  <c r="AJ33" i="6"/>
  <c r="M27" i="38"/>
  <c r="M21" i="41"/>
  <c r="M25" i="37"/>
  <c r="M29" i="23"/>
  <c r="AH29" i="23" s="1"/>
  <c r="S35" i="6"/>
  <c r="M29" i="6"/>
  <c r="AL29" i="6" s="1"/>
  <c r="AV29" i="6"/>
  <c r="AW29" i="6" s="1"/>
  <c r="AX29" i="6" s="1"/>
  <c r="J137" i="17"/>
  <c r="J140" i="17"/>
  <c r="J139" i="17"/>
  <c r="J37" i="17"/>
  <c r="J85" i="17"/>
  <c r="J24" i="17"/>
  <c r="J20" i="17"/>
  <c r="J132" i="17"/>
  <c r="J138" i="17"/>
  <c r="J67" i="19"/>
  <c r="J77" i="19"/>
  <c r="J68" i="19"/>
  <c r="J57" i="19"/>
  <c r="J45" i="19"/>
  <c r="J42" i="19"/>
  <c r="J76" i="19"/>
  <c r="J22" i="19"/>
  <c r="J102" i="19"/>
  <c r="J24" i="19"/>
  <c r="J79" i="19"/>
  <c r="J19" i="19"/>
  <c r="J35" i="19"/>
  <c r="J104" i="19"/>
  <c r="L17" i="21"/>
  <c r="L10" i="21"/>
  <c r="I97" i="19"/>
  <c r="I29" i="19"/>
  <c r="I55" i="19"/>
  <c r="I52" i="19"/>
  <c r="I93" i="19"/>
  <c r="I80" i="19"/>
  <c r="I91" i="19"/>
  <c r="I43" i="19"/>
  <c r="I15" i="19"/>
  <c r="I41" i="19"/>
  <c r="I70" i="19"/>
  <c r="I71" i="19"/>
  <c r="I61" i="19"/>
  <c r="I23" i="19"/>
  <c r="I89" i="19"/>
  <c r="I19" i="19"/>
  <c r="I12" i="19"/>
  <c r="I66" i="19"/>
  <c r="I58" i="19"/>
  <c r="I44" i="19"/>
  <c r="I96" i="19"/>
  <c r="I34" i="19"/>
  <c r="I30" i="19"/>
  <c r="I13" i="19"/>
  <c r="I18" i="19"/>
  <c r="I46" i="19"/>
  <c r="I9" i="19"/>
  <c r="I60" i="19"/>
  <c r="I21" i="19"/>
  <c r="I73" i="19"/>
  <c r="I59" i="19"/>
  <c r="I11" i="19"/>
  <c r="I39" i="19"/>
  <c r="I103" i="19"/>
  <c r="I75" i="19"/>
  <c r="I54" i="19"/>
  <c r="I92" i="19"/>
  <c r="I36" i="19"/>
  <c r="I56" i="19"/>
  <c r="I74" i="19"/>
  <c r="I20" i="19"/>
  <c r="I101" i="19"/>
  <c r="I27" i="19"/>
  <c r="I100" i="19"/>
  <c r="I99" i="19"/>
  <c r="I38" i="19"/>
  <c r="I69" i="19"/>
  <c r="I37" i="19"/>
  <c r="I54" i="17"/>
  <c r="I58" i="17"/>
  <c r="I109" i="17"/>
  <c r="I116" i="17"/>
  <c r="I121" i="17"/>
  <c r="I117" i="17"/>
  <c r="I123" i="17"/>
  <c r="I105" i="17"/>
  <c r="I135" i="17"/>
  <c r="I125" i="17"/>
  <c r="I81" i="17"/>
  <c r="I134" i="17"/>
  <c r="I69" i="17"/>
  <c r="I108" i="17"/>
  <c r="I106" i="17"/>
  <c r="I35" i="17"/>
  <c r="I91" i="17"/>
  <c r="I59" i="17"/>
  <c r="I110" i="17"/>
  <c r="I103" i="17"/>
  <c r="I70" i="17"/>
  <c r="I52" i="17"/>
  <c r="I55" i="17"/>
  <c r="J119" i="17"/>
  <c r="J23" i="19"/>
  <c r="J29" i="19"/>
  <c r="J25" i="19"/>
  <c r="J54" i="19"/>
  <c r="J43" i="19"/>
  <c r="J13" i="19"/>
  <c r="J44" i="19"/>
  <c r="J56" i="19"/>
  <c r="J61" i="19"/>
  <c r="J80" i="19"/>
  <c r="J100" i="19"/>
  <c r="J59" i="19"/>
  <c r="J28" i="19"/>
  <c r="J93" i="19"/>
  <c r="J50" i="19"/>
  <c r="J85" i="19"/>
  <c r="J99" i="19"/>
  <c r="J97" i="19"/>
  <c r="J10" i="19"/>
  <c r="J21" i="19"/>
  <c r="J92" i="19"/>
  <c r="J74" i="19"/>
  <c r="J12" i="19"/>
  <c r="J26" i="19"/>
  <c r="J96" i="19"/>
  <c r="J48" i="19"/>
  <c r="J52" i="19"/>
  <c r="J27" i="19"/>
  <c r="J84" i="19"/>
  <c r="J32" i="19"/>
  <c r="J18" i="19"/>
  <c r="J11" i="19"/>
  <c r="J38" i="19"/>
  <c r="J89" i="19"/>
  <c r="J70" i="19"/>
  <c r="J69" i="19"/>
  <c r="J40" i="19"/>
  <c r="J46" i="19"/>
  <c r="J136" i="17"/>
  <c r="J66" i="19"/>
  <c r="J15" i="19"/>
  <c r="J60" i="19"/>
  <c r="J73" i="19"/>
  <c r="J55" i="19"/>
  <c r="J65" i="19"/>
  <c r="J51" i="19"/>
  <c r="J75" i="19"/>
  <c r="J91" i="19"/>
  <c r="J39" i="19"/>
  <c r="J83" i="19"/>
  <c r="J9" i="19"/>
  <c r="J16" i="19"/>
  <c r="J36" i="19"/>
  <c r="J103" i="19"/>
  <c r="J41" i="19"/>
  <c r="J58" i="19"/>
  <c r="J34" i="19"/>
  <c r="J17" i="19"/>
  <c r="J30" i="19"/>
  <c r="J20" i="19"/>
  <c r="J71" i="19"/>
  <c r="J37" i="19"/>
  <c r="J101" i="19"/>
  <c r="J82" i="19"/>
  <c r="J14" i="19"/>
  <c r="N8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D75" i="17"/>
  <c r="H75" i="17"/>
  <c r="J75" i="17"/>
  <c r="K75" i="17"/>
  <c r="L75" i="17"/>
  <c r="N75" i="17"/>
  <c r="D82" i="17"/>
  <c r="J82" i="17"/>
  <c r="K82" i="17"/>
  <c r="L82" i="17"/>
  <c r="N82" i="17"/>
  <c r="D18" i="17"/>
  <c r="H18" i="17"/>
  <c r="J18" i="17"/>
  <c r="K18" i="17"/>
  <c r="L18" i="17"/>
  <c r="N18" i="17"/>
  <c r="D111" i="17"/>
  <c r="J111" i="17"/>
  <c r="K111" i="17"/>
  <c r="L111" i="17"/>
  <c r="N111" i="17"/>
  <c r="D91" i="17"/>
  <c r="J91" i="17"/>
  <c r="K91" i="17"/>
  <c r="L91" i="17"/>
  <c r="N91" i="17"/>
  <c r="D117" i="17"/>
  <c r="J117" i="17"/>
  <c r="K117" i="17"/>
  <c r="L117" i="17"/>
  <c r="N117" i="17"/>
  <c r="D139" i="17"/>
  <c r="D89" i="17"/>
  <c r="J89" i="17"/>
  <c r="K89" i="17"/>
  <c r="L89" i="17"/>
  <c r="N89" i="17"/>
  <c r="D36" i="17"/>
  <c r="J36" i="17"/>
  <c r="K36" i="17"/>
  <c r="L36" i="17"/>
  <c r="N36" i="17"/>
  <c r="D130" i="17"/>
  <c r="J130" i="17"/>
  <c r="K130" i="17"/>
  <c r="L130" i="17"/>
  <c r="N130" i="17"/>
  <c r="D140" i="17"/>
  <c r="C82" i="17"/>
  <c r="F48" i="35"/>
  <c r="H48" i="35"/>
  <c r="I48" i="35"/>
  <c r="K48" i="35"/>
  <c r="AE11" i="37" l="1"/>
  <c r="AC11" i="37"/>
  <c r="AF11" i="37"/>
  <c r="AD11" i="37"/>
  <c r="AB11" i="37"/>
  <c r="AE58" i="37"/>
  <c r="AB58" i="37"/>
  <c r="AF58" i="37"/>
  <c r="AD58" i="37"/>
  <c r="AC58" i="37"/>
  <c r="K22" i="37"/>
  <c r="M28" i="38"/>
  <c r="M22" i="41"/>
  <c r="M26" i="37"/>
  <c r="M30" i="23"/>
  <c r="M30" i="6"/>
  <c r="AH30" i="6" s="1"/>
  <c r="BB30" i="6"/>
  <c r="AW28" i="6"/>
  <c r="L15" i="21"/>
  <c r="K15" i="21"/>
  <c r="K17" i="21"/>
  <c r="K10" i="21"/>
  <c r="I82" i="17"/>
  <c r="F47" i="35"/>
  <c r="C75" i="19" s="1"/>
  <c r="H47" i="35"/>
  <c r="I47" i="35"/>
  <c r="F46" i="35"/>
  <c r="H46" i="35"/>
  <c r="I46" i="35"/>
  <c r="A210" i="35"/>
  <c r="A211" i="35" s="1"/>
  <c r="A212" i="35" s="1"/>
  <c r="A183" i="35"/>
  <c r="A184" i="35" s="1"/>
  <c r="A185" i="35" s="1"/>
  <c r="A186" i="35" s="1"/>
  <c r="A187" i="35" s="1"/>
  <c r="A188" i="35" s="1"/>
  <c r="A189" i="35" s="1"/>
  <c r="A190" i="35" s="1"/>
  <c r="A191" i="35" s="1"/>
  <c r="A192" i="35" s="1"/>
  <c r="A193" i="35" s="1"/>
  <c r="A194" i="35" s="1"/>
  <c r="A195" i="35" s="1"/>
  <c r="A196" i="35" s="1"/>
  <c r="A197" i="35" s="1"/>
  <c r="A198" i="35" s="1"/>
  <c r="A199" i="35" s="1"/>
  <c r="A200" i="35" s="1"/>
  <c r="A201" i="35" s="1"/>
  <c r="A202" i="35" s="1"/>
  <c r="A203" i="35" s="1"/>
  <c r="A204" i="35" s="1"/>
  <c r="A205" i="35" s="1"/>
  <c r="A206" i="35" s="1"/>
  <c r="A207" i="35" s="1"/>
  <c r="A135" i="35"/>
  <c r="A136" i="35" s="1"/>
  <c r="A137" i="35" s="1"/>
  <c r="A138" i="35" s="1"/>
  <c r="A141" i="35" s="1"/>
  <c r="A142" i="35" s="1"/>
  <c r="A143" i="35" s="1"/>
  <c r="A144" i="35" s="1"/>
  <c r="A145" i="35" s="1"/>
  <c r="A146" i="35" s="1"/>
  <c r="A147" i="35" s="1"/>
  <c r="A148" i="35" s="1"/>
  <c r="A149" i="35" s="1"/>
  <c r="A150" i="35" s="1"/>
  <c r="A151" i="35" s="1"/>
  <c r="A152" i="35" s="1"/>
  <c r="A153" i="35" s="1"/>
  <c r="A154" i="35" s="1"/>
  <c r="A155" i="35" s="1"/>
  <c r="A156" i="35" s="1"/>
  <c r="A157" i="35" s="1"/>
  <c r="A158" i="35" s="1"/>
  <c r="A159" i="35" s="1"/>
  <c r="A160" i="35" s="1"/>
  <c r="A161" i="35" s="1"/>
  <c r="A162" i="35" s="1"/>
  <c r="A163" i="35" s="1"/>
  <c r="A164" i="35" s="1"/>
  <c r="A165" i="35" s="1"/>
  <c r="A166" i="35" s="1"/>
  <c r="A167" i="35" s="1"/>
  <c r="A168" i="35" s="1"/>
  <c r="A69" i="35"/>
  <c r="A70" i="35" s="1"/>
  <c r="A71" i="35" s="1"/>
  <c r="A72" i="35" s="1"/>
  <c r="A73" i="35" s="1"/>
  <c r="A74" i="35" s="1"/>
  <c r="A75" i="35" s="1"/>
  <c r="A76" i="35" s="1"/>
  <c r="F45" i="35"/>
  <c r="H45" i="35"/>
  <c r="I45" i="35"/>
  <c r="F10" i="35"/>
  <c r="H10" i="35"/>
  <c r="J10" i="35"/>
  <c r="K10" i="35"/>
  <c r="L10" i="35"/>
  <c r="A8" i="35"/>
  <c r="A9" i="35" s="1"/>
  <c r="A10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A61" i="35" s="1"/>
  <c r="A62" i="35" s="1"/>
  <c r="A63" i="35" s="1"/>
  <c r="A64" i="35" s="1"/>
  <c r="A213" i="35" l="1"/>
  <c r="A219" i="35" s="1"/>
  <c r="A220" i="35" s="1"/>
  <c r="A221" i="35" s="1"/>
  <c r="A222" i="35" s="1"/>
  <c r="A223" i="35" s="1"/>
  <c r="A224" i="35" s="1"/>
  <c r="A225" i="35" s="1"/>
  <c r="A226" i="35" s="1"/>
  <c r="A227" i="35" s="1"/>
  <c r="A228" i="35" s="1"/>
  <c r="A229" i="35" s="1"/>
  <c r="A230" i="35" s="1"/>
  <c r="A231" i="35" s="1"/>
  <c r="A232" i="35" s="1"/>
  <c r="A233" i="35" s="1"/>
  <c r="A234" i="35" s="1"/>
  <c r="A235" i="35" s="1"/>
  <c r="A236" i="35" s="1"/>
  <c r="A237" i="35" s="1"/>
  <c r="A238" i="35" s="1"/>
  <c r="A239" i="35" s="1"/>
  <c r="A240" i="35" s="1"/>
  <c r="A241" i="35" s="1"/>
  <c r="A242" i="35" s="1"/>
  <c r="A243" i="35" s="1"/>
  <c r="A244" i="35" s="1"/>
  <c r="A245" i="35" s="1"/>
  <c r="A246" i="35" s="1"/>
  <c r="A247" i="35" s="1"/>
  <c r="A248" i="35" s="1"/>
  <c r="A249" i="35" s="1"/>
  <c r="A250" i="35" s="1"/>
  <c r="A251" i="35" s="1"/>
  <c r="A252" i="35" s="1"/>
  <c r="A253" i="35" s="1"/>
  <c r="A254" i="35" s="1"/>
  <c r="A77" i="35"/>
  <c r="AK22" i="37"/>
  <c r="AI22" i="37"/>
  <c r="AH22" i="37"/>
  <c r="AJ22" i="37"/>
  <c r="AL22" i="37"/>
  <c r="D58" i="37"/>
  <c r="D22" i="37" s="1"/>
  <c r="K62" i="37"/>
  <c r="D59" i="5"/>
  <c r="D68" i="37"/>
  <c r="D32" i="37" s="1"/>
  <c r="D49" i="36"/>
  <c r="D13" i="36" s="1"/>
  <c r="K67" i="25"/>
  <c r="K68" i="37"/>
  <c r="K49" i="36"/>
  <c r="D90" i="6"/>
  <c r="K92" i="6"/>
  <c r="K79" i="23"/>
  <c r="K54" i="5"/>
  <c r="D50" i="25"/>
  <c r="D14" i="25" s="1"/>
  <c r="D76" i="23"/>
  <c r="M29" i="38"/>
  <c r="M23" i="41"/>
  <c r="M27" i="37"/>
  <c r="M31" i="23"/>
  <c r="AX28" i="6"/>
  <c r="M31" i="6"/>
  <c r="AH31" i="6" s="1"/>
  <c r="BB31" i="6"/>
  <c r="C100" i="19"/>
  <c r="J15" i="21"/>
  <c r="J17" i="21"/>
  <c r="J10" i="21"/>
  <c r="K13" i="21"/>
  <c r="C130" i="17"/>
  <c r="B21" i="3"/>
  <c r="B17" i="3"/>
  <c r="B20" i="3"/>
  <c r="A78" i="35" l="1"/>
  <c r="A81" i="35" s="1"/>
  <c r="A82" i="35" s="1"/>
  <c r="A83" i="35" s="1"/>
  <c r="A84" i="35" s="1"/>
  <c r="A85" i="35" s="1"/>
  <c r="A86" i="35" s="1"/>
  <c r="A87" i="35" s="1"/>
  <c r="A88" i="35" s="1"/>
  <c r="A89" i="35" s="1"/>
  <c r="A90" i="35" s="1"/>
  <c r="A91" i="35" s="1"/>
  <c r="A92" i="35" s="1"/>
  <c r="A93" i="35" s="1"/>
  <c r="A94" i="35" s="1"/>
  <c r="A95" i="35" s="1"/>
  <c r="A96" i="35" s="1"/>
  <c r="A97" i="35" s="1"/>
  <c r="A98" i="35" s="1"/>
  <c r="A99" i="35" s="1"/>
  <c r="A100" i="35" s="1"/>
  <c r="A101" i="35" s="1"/>
  <c r="A102" i="35" s="1"/>
  <c r="A103" i="35" s="1"/>
  <c r="A104" i="35" s="1"/>
  <c r="A105" i="35" s="1"/>
  <c r="A106" i="35" s="1"/>
  <c r="A107" i="35" s="1"/>
  <c r="A108" i="35" s="1"/>
  <c r="A109" i="35" s="1"/>
  <c r="A110" i="35" s="1"/>
  <c r="A111" i="35" s="1"/>
  <c r="A112" i="35" s="1"/>
  <c r="A113" i="35" s="1"/>
  <c r="A114" i="35" s="1"/>
  <c r="A115" i="35" s="1"/>
  <c r="A116" i="35" s="1"/>
  <c r="A117" i="35" s="1"/>
  <c r="A118" i="35" s="1"/>
  <c r="A119" i="35" s="1"/>
  <c r="A120" i="35" s="1"/>
  <c r="A121" i="35" s="1"/>
  <c r="A122" i="35" s="1"/>
  <c r="A123" i="35" s="1"/>
  <c r="A124" i="35" s="1"/>
  <c r="A125" i="35" s="1"/>
  <c r="A126" i="35" s="1"/>
  <c r="A127" i="35" s="1"/>
  <c r="AC79" i="23"/>
  <c r="AB79" i="23"/>
  <c r="AF79" i="23"/>
  <c r="AD79" i="23"/>
  <c r="AE79" i="23"/>
  <c r="AF92" i="6"/>
  <c r="AE92" i="6"/>
  <c r="AC92" i="6"/>
  <c r="AB92" i="6"/>
  <c r="AD92" i="6"/>
  <c r="AB13" i="36"/>
  <c r="AC13" i="36"/>
  <c r="AF13" i="36"/>
  <c r="AE13" i="36"/>
  <c r="AD13" i="36"/>
  <c r="AB14" i="25"/>
  <c r="AE14" i="25"/>
  <c r="AF14" i="25"/>
  <c r="AD14" i="25"/>
  <c r="AC14" i="25"/>
  <c r="AE62" i="37"/>
  <c r="AB62" i="37"/>
  <c r="AD62" i="37"/>
  <c r="AC62" i="37"/>
  <c r="AF62" i="37"/>
  <c r="K26" i="37"/>
  <c r="AB49" i="36"/>
  <c r="AE49" i="36"/>
  <c r="AD49" i="36"/>
  <c r="AF49" i="36"/>
  <c r="K13" i="36"/>
  <c r="R7" i="36" s="1"/>
  <c r="AC49" i="36"/>
  <c r="AC68" i="37"/>
  <c r="AE68" i="37"/>
  <c r="K32" i="37"/>
  <c r="AB68" i="37"/>
  <c r="AF68" i="37"/>
  <c r="AD68" i="37"/>
  <c r="AB67" i="25"/>
  <c r="AE67" i="25"/>
  <c r="AD67" i="25"/>
  <c r="AF67" i="25"/>
  <c r="K31" i="25"/>
  <c r="AC67" i="25"/>
  <c r="AC32" i="37"/>
  <c r="AD32" i="37"/>
  <c r="AB32" i="37"/>
  <c r="AE32" i="37"/>
  <c r="AF32" i="37"/>
  <c r="AD22" i="37"/>
  <c r="AC22" i="37"/>
  <c r="AF22" i="37"/>
  <c r="AB22" i="37"/>
  <c r="AE22" i="37"/>
  <c r="M30" i="38"/>
  <c r="M24" i="41"/>
  <c r="M28" i="37"/>
  <c r="M32" i="23"/>
  <c r="G15" i="21"/>
  <c r="G10" i="21"/>
  <c r="G17" i="21"/>
  <c r="Q8" i="6"/>
  <c r="M32" i="6"/>
  <c r="BB32" i="6"/>
  <c r="B13" i="21"/>
  <c r="N13" i="21"/>
  <c r="I13" i="21"/>
  <c r="D13" i="21"/>
  <c r="J13" i="21"/>
  <c r="H13" i="21"/>
  <c r="G13" i="21"/>
  <c r="L13" i="21"/>
  <c r="J3" i="20"/>
  <c r="AP6" i="36" l="1"/>
  <c r="AP18" i="36" s="1"/>
  <c r="AO6" i="36"/>
  <c r="AO18" i="36" s="1"/>
  <c r="AR6" i="36"/>
  <c r="AR18" i="36" s="1"/>
  <c r="AQ6" i="36"/>
  <c r="AQ18" i="36" s="1"/>
  <c r="AN6" i="36"/>
  <c r="AN18" i="36" s="1"/>
  <c r="AG49" i="36"/>
  <c r="AK32" i="37"/>
  <c r="AI32" i="37"/>
  <c r="AH32" i="37"/>
  <c r="AL32" i="37"/>
  <c r="AJ32" i="37"/>
  <c r="AL13" i="36"/>
  <c r="AI13" i="36"/>
  <c r="AK13" i="36"/>
  <c r="AJ13" i="36"/>
  <c r="AH13" i="36"/>
  <c r="AG67" i="25"/>
  <c r="AK26" i="37"/>
  <c r="AI26" i="37"/>
  <c r="AH26" i="37"/>
  <c r="AL26" i="37"/>
  <c r="AJ26" i="37"/>
  <c r="AL31" i="25"/>
  <c r="AH31" i="25"/>
  <c r="AK31" i="25"/>
  <c r="AJ31" i="25"/>
  <c r="AI31" i="25"/>
  <c r="M31" i="38"/>
  <c r="M25" i="41"/>
  <c r="M29" i="37"/>
  <c r="M33" i="23"/>
  <c r="M33" i="6"/>
  <c r="BB33" i="6"/>
  <c r="S8" i="6"/>
  <c r="AR7" i="6" s="1"/>
  <c r="H18" i="19"/>
  <c r="H30" i="19"/>
  <c r="H34" i="19"/>
  <c r="H27" i="19"/>
  <c r="H48" i="19"/>
  <c r="H59" i="19"/>
  <c r="H65" i="19"/>
  <c r="H91" i="19"/>
  <c r="H99" i="19"/>
  <c r="H40" i="19"/>
  <c r="H38" i="19"/>
  <c r="H96" i="19"/>
  <c r="H46" i="19"/>
  <c r="H101" i="19"/>
  <c r="H9" i="19"/>
  <c r="H73" i="19"/>
  <c r="H100" i="19"/>
  <c r="H69" i="19"/>
  <c r="H75" i="19"/>
  <c r="H37" i="19"/>
  <c r="H54" i="19"/>
  <c r="H56" i="19"/>
  <c r="H93" i="19"/>
  <c r="H60" i="19"/>
  <c r="H58" i="19"/>
  <c r="H103" i="19"/>
  <c r="H97" i="19"/>
  <c r="H70" i="19"/>
  <c r="H71" i="19"/>
  <c r="H21" i="19"/>
  <c r="H44" i="19"/>
  <c r="H80" i="19"/>
  <c r="H43" i="19"/>
  <c r="H74" i="19"/>
  <c r="H85" i="19"/>
  <c r="H83" i="19"/>
  <c r="H84" i="19"/>
  <c r="H16" i="19"/>
  <c r="H15" i="19"/>
  <c r="H55" i="19"/>
  <c r="H66" i="19"/>
  <c r="H26" i="19"/>
  <c r="H51" i="19"/>
  <c r="H92" i="19"/>
  <c r="H41" i="19"/>
  <c r="H52" i="19"/>
  <c r="H17" i="19"/>
  <c r="H36" i="19"/>
  <c r="H35" i="19"/>
  <c r="H10" i="19"/>
  <c r="H89" i="19"/>
  <c r="H20" i="19"/>
  <c r="H12" i="19"/>
  <c r="H136" i="17"/>
  <c r="H119" i="17"/>
  <c r="H36" i="17"/>
  <c r="H82" i="17"/>
  <c r="H111" i="17"/>
  <c r="H91" i="17"/>
  <c r="H130" i="17"/>
  <c r="H89" i="17"/>
  <c r="H117" i="17"/>
  <c r="AT7" i="6" l="1"/>
  <c r="AP7" i="6"/>
  <c r="AV34" i="6"/>
  <c r="AH33" i="6"/>
  <c r="M32" i="38"/>
  <c r="M26" i="41"/>
  <c r="M30" i="37"/>
  <c r="M34" i="23"/>
  <c r="AI34" i="23" s="1"/>
  <c r="M34" i="6"/>
  <c r="BB34" i="6"/>
  <c r="B12" i="21"/>
  <c r="D12" i="21"/>
  <c r="I12" i="21"/>
  <c r="J12" i="21"/>
  <c r="K12" i="21"/>
  <c r="L12" i="21"/>
  <c r="N12" i="21"/>
  <c r="D135" i="17"/>
  <c r="C70" i="17"/>
  <c r="D70" i="17"/>
  <c r="D68" i="17"/>
  <c r="D136" i="17"/>
  <c r="C136" i="17"/>
  <c r="D112" i="17"/>
  <c r="D128" i="17"/>
  <c r="D124" i="17"/>
  <c r="D54" i="17"/>
  <c r="D24" i="17"/>
  <c r="C24" i="17"/>
  <c r="D109" i="17"/>
  <c r="D120" i="17"/>
  <c r="D123" i="17"/>
  <c r="D134" i="17"/>
  <c r="F44" i="35"/>
  <c r="H44" i="35"/>
  <c r="I44" i="35"/>
  <c r="D49" i="25" l="1"/>
  <c r="D13" i="25" s="1"/>
  <c r="K62" i="25"/>
  <c r="AW34" i="6"/>
  <c r="AX34" i="6" s="1"/>
  <c r="AW19" i="6"/>
  <c r="AX19" i="6" s="1"/>
  <c r="AW11" i="6"/>
  <c r="AV37" i="6"/>
  <c r="M37" i="6" s="1"/>
  <c r="AW12" i="6"/>
  <c r="AX12" i="6" s="1"/>
  <c r="AW18" i="6"/>
  <c r="AX18" i="6" s="1"/>
  <c r="M33" i="38"/>
  <c r="M27" i="41"/>
  <c r="M31" i="37"/>
  <c r="M35" i="23"/>
  <c r="M35" i="6"/>
  <c r="AL35" i="6" s="1"/>
  <c r="BB35" i="6"/>
  <c r="C83" i="19"/>
  <c r="H12" i="21"/>
  <c r="AF62" i="25" l="1"/>
  <c r="AE62" i="25"/>
  <c r="AD62" i="25"/>
  <c r="AB62" i="25"/>
  <c r="K26" i="25"/>
  <c r="AC62" i="25"/>
  <c r="AD13" i="25"/>
  <c r="AF13" i="25"/>
  <c r="AB13" i="25"/>
  <c r="AE13" i="25"/>
  <c r="AC13" i="25"/>
  <c r="AX11" i="6"/>
  <c r="P18" i="6"/>
  <c r="P17" i="6"/>
  <c r="P12" i="6"/>
  <c r="P15" i="6"/>
  <c r="P14" i="6"/>
  <c r="P16" i="6"/>
  <c r="P13" i="6"/>
  <c r="M34" i="38"/>
  <c r="M28" i="41"/>
  <c r="M32" i="37"/>
  <c r="BB36" i="6"/>
  <c r="BC28" i="6" s="1"/>
  <c r="BD28" i="6" s="1"/>
  <c r="M36" i="6"/>
  <c r="BC34" i="6"/>
  <c r="BD34" i="6" s="1"/>
  <c r="J32" i="5"/>
  <c r="L32" i="5"/>
  <c r="J33" i="5"/>
  <c r="L33" i="5"/>
  <c r="A68" i="5"/>
  <c r="C32" i="5"/>
  <c r="E32" i="5"/>
  <c r="A69" i="5"/>
  <c r="C33" i="5"/>
  <c r="E33" i="5"/>
  <c r="A70" i="5"/>
  <c r="C34" i="5"/>
  <c r="E34" i="5"/>
  <c r="L31" i="5"/>
  <c r="J31" i="5"/>
  <c r="E31" i="5"/>
  <c r="C31" i="5"/>
  <c r="A67" i="5"/>
  <c r="L30" i="5"/>
  <c r="J30" i="5"/>
  <c r="E30" i="5"/>
  <c r="C30" i="5"/>
  <c r="A66" i="5"/>
  <c r="L29" i="5"/>
  <c r="J29" i="5"/>
  <c r="E29" i="5"/>
  <c r="C29" i="5"/>
  <c r="A65" i="5"/>
  <c r="L28" i="5"/>
  <c r="J28" i="5"/>
  <c r="E28" i="5"/>
  <c r="C28" i="5"/>
  <c r="A64" i="5"/>
  <c r="L27" i="5"/>
  <c r="J27" i="5"/>
  <c r="E27" i="5"/>
  <c r="C27" i="5"/>
  <c r="A63" i="5"/>
  <c r="L26" i="5"/>
  <c r="AT27" i="5" s="1"/>
  <c r="AU27" i="5" s="1"/>
  <c r="AV27" i="5" s="1"/>
  <c r="J26" i="5"/>
  <c r="E26" i="5"/>
  <c r="C26" i="5"/>
  <c r="A62" i="5"/>
  <c r="L25" i="5"/>
  <c r="AT26" i="5" s="1"/>
  <c r="J25" i="5"/>
  <c r="E25" i="5"/>
  <c r="C25" i="5"/>
  <c r="A61" i="5"/>
  <c r="L24" i="5"/>
  <c r="AT25" i="5" s="1"/>
  <c r="J24" i="5"/>
  <c r="E24" i="5"/>
  <c r="C24" i="5"/>
  <c r="A60" i="5"/>
  <c r="L23" i="5"/>
  <c r="AT24" i="5" s="1"/>
  <c r="J23" i="5"/>
  <c r="E23" i="5"/>
  <c r="C23" i="5"/>
  <c r="A59" i="5"/>
  <c r="L22" i="5"/>
  <c r="J22" i="5"/>
  <c r="E22" i="5"/>
  <c r="C22" i="5"/>
  <c r="A58" i="5"/>
  <c r="L21" i="5"/>
  <c r="AT22" i="5" s="1"/>
  <c r="J21" i="5"/>
  <c r="E21" i="5"/>
  <c r="C21" i="5"/>
  <c r="A57" i="5"/>
  <c r="L20" i="5"/>
  <c r="AT21" i="5" s="1"/>
  <c r="AU21" i="5" s="1"/>
  <c r="AV21" i="5" s="1"/>
  <c r="J20" i="5"/>
  <c r="E20" i="5"/>
  <c r="C20" i="5"/>
  <c r="A56" i="5"/>
  <c r="L19" i="5"/>
  <c r="J19" i="5"/>
  <c r="E19" i="5"/>
  <c r="C19" i="5"/>
  <c r="A55" i="5"/>
  <c r="L18" i="5"/>
  <c r="AT19" i="5" s="1"/>
  <c r="AU19" i="5" s="1"/>
  <c r="AV19" i="5" s="1"/>
  <c r="J18" i="5"/>
  <c r="E18" i="5"/>
  <c r="C18" i="5"/>
  <c r="A54" i="5"/>
  <c r="L17" i="5"/>
  <c r="J17" i="5"/>
  <c r="E17" i="5"/>
  <c r="C17" i="5"/>
  <c r="A53" i="5"/>
  <c r="L16" i="5"/>
  <c r="J16" i="5"/>
  <c r="E16" i="5"/>
  <c r="C16" i="5"/>
  <c r="A52" i="5"/>
  <c r="L15" i="5"/>
  <c r="J15" i="5"/>
  <c r="E15" i="5"/>
  <c r="C15" i="5"/>
  <c r="A51" i="5"/>
  <c r="L14" i="5"/>
  <c r="J14" i="5"/>
  <c r="E14" i="5"/>
  <c r="C14" i="5"/>
  <c r="A50" i="5"/>
  <c r="L13" i="5"/>
  <c r="J13" i="5"/>
  <c r="E13" i="5"/>
  <c r="C13" i="5"/>
  <c r="A49" i="5"/>
  <c r="L12" i="5"/>
  <c r="J12" i="5"/>
  <c r="E12" i="5"/>
  <c r="C12" i="5"/>
  <c r="A48" i="5"/>
  <c r="L11" i="5"/>
  <c r="AT12" i="5" s="1"/>
  <c r="J11" i="5"/>
  <c r="E11" i="5"/>
  <c r="C11" i="5"/>
  <c r="A47" i="5"/>
  <c r="L10" i="5"/>
  <c r="J10" i="5"/>
  <c r="E10" i="5"/>
  <c r="C10" i="5"/>
  <c r="A46" i="5"/>
  <c r="L9" i="5"/>
  <c r="J9" i="5"/>
  <c r="E9" i="5"/>
  <c r="C9" i="5"/>
  <c r="A45" i="5"/>
  <c r="L8" i="5"/>
  <c r="J8" i="5"/>
  <c r="E8" i="5"/>
  <c r="C8" i="5"/>
  <c r="A44" i="5"/>
  <c r="L7" i="5"/>
  <c r="J7" i="5"/>
  <c r="E7" i="5"/>
  <c r="C7" i="5"/>
  <c r="A43" i="5"/>
  <c r="U42" i="5"/>
  <c r="L6" i="5"/>
  <c r="AT7" i="5" s="1"/>
  <c r="J6" i="5"/>
  <c r="K42" i="5"/>
  <c r="E6" i="5"/>
  <c r="C6" i="5"/>
  <c r="A42" i="5"/>
  <c r="AF41" i="5"/>
  <c r="AE41" i="5"/>
  <c r="AD41" i="5"/>
  <c r="AC41" i="5"/>
  <c r="AB41" i="5"/>
  <c r="F36" i="5"/>
  <c r="AV32" i="5"/>
  <c r="Q6" i="5"/>
  <c r="AL5" i="5"/>
  <c r="AK5" i="5"/>
  <c r="AJ5" i="5"/>
  <c r="AI5" i="5"/>
  <c r="AH5" i="5"/>
  <c r="K5" i="5"/>
  <c r="R6" i="5" s="1"/>
  <c r="I5" i="5"/>
  <c r="P6" i="5" s="1"/>
  <c r="AG62" i="25" l="1"/>
  <c r="AJ26" i="25"/>
  <c r="AL26" i="25"/>
  <c r="AK26" i="25"/>
  <c r="AH26" i="25"/>
  <c r="AI26" i="25"/>
  <c r="AB120" i="5"/>
  <c r="AB115" i="5"/>
  <c r="AB110" i="5"/>
  <c r="AB105" i="5"/>
  <c r="AB119" i="5"/>
  <c r="AB114" i="5"/>
  <c r="AB109" i="5"/>
  <c r="AB118" i="5"/>
  <c r="AB113" i="5"/>
  <c r="AB108" i="5"/>
  <c r="AB117" i="5"/>
  <c r="AB112" i="5"/>
  <c r="AB107" i="5"/>
  <c r="AB116" i="5"/>
  <c r="AB111" i="5"/>
  <c r="AB106" i="5"/>
  <c r="AB100" i="5"/>
  <c r="AB103" i="5"/>
  <c r="AB104" i="5"/>
  <c r="AB93" i="5"/>
  <c r="AB95" i="5"/>
  <c r="AB98" i="5"/>
  <c r="AB89" i="5"/>
  <c r="AB97" i="5"/>
  <c r="AB94" i="5"/>
  <c r="AB99" i="5"/>
  <c r="AB92" i="5"/>
  <c r="AB96" i="5"/>
  <c r="AB102" i="5"/>
  <c r="AB91" i="5"/>
  <c r="AB101" i="5"/>
  <c r="AB88" i="5"/>
  <c r="AB90" i="5"/>
  <c r="AD116" i="5"/>
  <c r="AD111" i="5"/>
  <c r="AD106" i="5"/>
  <c r="AD120" i="5"/>
  <c r="AD115" i="5"/>
  <c r="AD110" i="5"/>
  <c r="AD105" i="5"/>
  <c r="AD119" i="5"/>
  <c r="AD114" i="5"/>
  <c r="AD109" i="5"/>
  <c r="AD118" i="5"/>
  <c r="AD113" i="5"/>
  <c r="AD108" i="5"/>
  <c r="AD117" i="5"/>
  <c r="AD112" i="5"/>
  <c r="AD107" i="5"/>
  <c r="AD93" i="5"/>
  <c r="AD89" i="5"/>
  <c r="AD94" i="5"/>
  <c r="AD103" i="5"/>
  <c r="AD96" i="5"/>
  <c r="AD97" i="5"/>
  <c r="AD92" i="5"/>
  <c r="AD95" i="5"/>
  <c r="AD102" i="5"/>
  <c r="AD88" i="5"/>
  <c r="AD101" i="5"/>
  <c r="AD104" i="5"/>
  <c r="AD91" i="5"/>
  <c r="AD98" i="5"/>
  <c r="AD100" i="5"/>
  <c r="AD90" i="5"/>
  <c r="AD99" i="5"/>
  <c r="AF115" i="5"/>
  <c r="AF105" i="5"/>
  <c r="AF119" i="5"/>
  <c r="AF109" i="5"/>
  <c r="AF118" i="5"/>
  <c r="AF113" i="5"/>
  <c r="AF108" i="5"/>
  <c r="AF117" i="5"/>
  <c r="AF112" i="5"/>
  <c r="AF107" i="5"/>
  <c r="AF116" i="5"/>
  <c r="AF111" i="5"/>
  <c r="AF106" i="5"/>
  <c r="AF120" i="5"/>
  <c r="AF110" i="5"/>
  <c r="AF114" i="5"/>
  <c r="AF88" i="5"/>
  <c r="AF94" i="5"/>
  <c r="AF103" i="5"/>
  <c r="AF99" i="5"/>
  <c r="AF98" i="5"/>
  <c r="AF92" i="5"/>
  <c r="AF89" i="5"/>
  <c r="AF102" i="5"/>
  <c r="AF100" i="5"/>
  <c r="AF97" i="5"/>
  <c r="AF91" i="5"/>
  <c r="AF96" i="5"/>
  <c r="AF95" i="5"/>
  <c r="AF90" i="5"/>
  <c r="AF104" i="5"/>
  <c r="AF101" i="5"/>
  <c r="AF93" i="5"/>
  <c r="AE110" i="5"/>
  <c r="AE119" i="5"/>
  <c r="AE114" i="5"/>
  <c r="AE109" i="5"/>
  <c r="AE118" i="5"/>
  <c r="AE113" i="5"/>
  <c r="AE108" i="5"/>
  <c r="AE117" i="5"/>
  <c r="AE112" i="5"/>
  <c r="AE107" i="5"/>
  <c r="AE116" i="5"/>
  <c r="AE111" i="5"/>
  <c r="AE106" i="5"/>
  <c r="AE115" i="5"/>
  <c r="AE105" i="5"/>
  <c r="AE120" i="5"/>
  <c r="AE103" i="5"/>
  <c r="AE96" i="5"/>
  <c r="AE102" i="5"/>
  <c r="AE91" i="5"/>
  <c r="AE101" i="5"/>
  <c r="AE104" i="5"/>
  <c r="AE98" i="5"/>
  <c r="AE94" i="5"/>
  <c r="AE93" i="5"/>
  <c r="AE92" i="5"/>
  <c r="AE95" i="5"/>
  <c r="AE90" i="5"/>
  <c r="AE97" i="5"/>
  <c r="AE100" i="5"/>
  <c r="AE99" i="5"/>
  <c r="AE89" i="5"/>
  <c r="AE88" i="5"/>
  <c r="T11" i="6"/>
  <c r="S11" i="6" s="1"/>
  <c r="Q11" i="6"/>
  <c r="R11" i="6"/>
  <c r="S13" i="6"/>
  <c r="Q13" i="6"/>
  <c r="R13" i="6"/>
  <c r="Q14" i="6"/>
  <c r="S14" i="6"/>
  <c r="R14" i="6"/>
  <c r="Q7" i="6"/>
  <c r="T7" i="6"/>
  <c r="S7" i="6" s="1"/>
  <c r="R17" i="6"/>
  <c r="S17" i="6"/>
  <c r="Q17" i="6"/>
  <c r="R9" i="6"/>
  <c r="Q9" i="6"/>
  <c r="T9" i="6"/>
  <c r="S9" i="6" s="1"/>
  <c r="T10" i="6"/>
  <c r="S10" i="6" s="1"/>
  <c r="R10" i="6"/>
  <c r="Q10" i="6"/>
  <c r="Q18" i="6"/>
  <c r="S18" i="6"/>
  <c r="R18" i="6"/>
  <c r="Q16" i="6"/>
  <c r="R16" i="6"/>
  <c r="S16" i="6"/>
  <c r="S15" i="6"/>
  <c r="R15" i="6"/>
  <c r="Q15" i="6"/>
  <c r="S12" i="6"/>
  <c r="R12" i="6"/>
  <c r="Q12" i="6"/>
  <c r="M35" i="38"/>
  <c r="M29" i="41"/>
  <c r="M33" i="37"/>
  <c r="AC118" i="5"/>
  <c r="AC114" i="5"/>
  <c r="AC110" i="5"/>
  <c r="AC106" i="5"/>
  <c r="AC120" i="5"/>
  <c r="AC116" i="5"/>
  <c r="AC112" i="5"/>
  <c r="AC108" i="5"/>
  <c r="AC117" i="5"/>
  <c r="AC113" i="5"/>
  <c r="AC109" i="5"/>
  <c r="AC105" i="5"/>
  <c r="AC119" i="5"/>
  <c r="AC115" i="5"/>
  <c r="AC111" i="5"/>
  <c r="AC107" i="5"/>
  <c r="AC94" i="5"/>
  <c r="AC101" i="5"/>
  <c r="AC97" i="5"/>
  <c r="AC100" i="5"/>
  <c r="AC93" i="5"/>
  <c r="AC91" i="5"/>
  <c r="AC89" i="5"/>
  <c r="AC98" i="5"/>
  <c r="AC104" i="5"/>
  <c r="AC90" i="5"/>
  <c r="AC96" i="5"/>
  <c r="AC88" i="5"/>
  <c r="AC102" i="5"/>
  <c r="AC95" i="5"/>
  <c r="AC99" i="5"/>
  <c r="AC92" i="5"/>
  <c r="AC103" i="5"/>
  <c r="AE42" i="5"/>
  <c r="AF42" i="5"/>
  <c r="AD42" i="5"/>
  <c r="AC42" i="5"/>
  <c r="AB42" i="5"/>
  <c r="I17" i="5"/>
  <c r="I14" i="5"/>
  <c r="I24" i="5"/>
  <c r="I21" i="5"/>
  <c r="I10" i="5"/>
  <c r="I20" i="5"/>
  <c r="I32" i="5"/>
  <c r="I33" i="5"/>
  <c r="I7" i="5"/>
  <c r="I16" i="5"/>
  <c r="I12" i="5"/>
  <c r="I11" i="5"/>
  <c r="B14" i="5"/>
  <c r="B30" i="5"/>
  <c r="B19" i="5"/>
  <c r="B32" i="5"/>
  <c r="B18" i="5"/>
  <c r="B23" i="5"/>
  <c r="B34" i="5"/>
  <c r="B26" i="5"/>
  <c r="B15" i="5"/>
  <c r="B33" i="5"/>
  <c r="B20" i="5"/>
  <c r="B9" i="5"/>
  <c r="B7" i="5"/>
  <c r="BC9" i="6"/>
  <c r="BD9" i="6" s="1"/>
  <c r="BC25" i="6"/>
  <c r="BD25" i="6" s="1"/>
  <c r="BC29" i="6"/>
  <c r="BD29" i="6" s="1"/>
  <c r="B28" i="5"/>
  <c r="AZ35" i="5"/>
  <c r="AW14" i="5"/>
  <c r="BC36" i="6"/>
  <c r="BD36" i="6" s="1"/>
  <c r="BB37" i="6"/>
  <c r="BC8" i="6"/>
  <c r="BD8" i="6" s="1"/>
  <c r="BC12" i="6"/>
  <c r="BD12" i="6" s="1"/>
  <c r="BC7" i="6"/>
  <c r="BD7" i="6" s="1"/>
  <c r="BC10" i="6"/>
  <c r="BD10" i="6" s="1"/>
  <c r="BC14" i="6"/>
  <c r="BD14" i="6" s="1"/>
  <c r="BC20" i="6"/>
  <c r="BD20" i="6" s="1"/>
  <c r="BC13" i="6"/>
  <c r="BD13" i="6" s="1"/>
  <c r="BC15" i="6"/>
  <c r="BD15" i="6" s="1"/>
  <c r="BC17" i="6"/>
  <c r="BD17" i="6" s="1"/>
  <c r="BC11" i="6"/>
  <c r="BD11" i="6" s="1"/>
  <c r="BC16" i="6"/>
  <c r="BD16" i="6" s="1"/>
  <c r="BC18" i="6"/>
  <c r="BD18" i="6" s="1"/>
  <c r="BC21" i="6"/>
  <c r="BD21" i="6" s="1"/>
  <c r="BC22" i="6"/>
  <c r="BD22" i="6" s="1"/>
  <c r="BC19" i="6"/>
  <c r="BD19" i="6" s="1"/>
  <c r="BC23" i="6"/>
  <c r="BD23" i="6" s="1"/>
  <c r="BC24" i="6"/>
  <c r="BD24" i="6" s="1"/>
  <c r="BC27" i="6"/>
  <c r="BD27" i="6" s="1"/>
  <c r="BC32" i="6"/>
  <c r="BD32" i="6" s="1"/>
  <c r="BC31" i="6"/>
  <c r="BD31" i="6" s="1"/>
  <c r="BC26" i="6"/>
  <c r="BD26" i="6" s="1"/>
  <c r="BC30" i="6"/>
  <c r="BD30" i="6" s="1"/>
  <c r="BC33" i="6"/>
  <c r="BD33" i="6" s="1"/>
  <c r="BC35" i="6"/>
  <c r="BD35" i="6" s="1"/>
  <c r="AW23" i="5"/>
  <c r="AX23" i="5" s="1"/>
  <c r="AY23" i="5" s="1"/>
  <c r="AZ36" i="5"/>
  <c r="I18" i="5"/>
  <c r="I19" i="5"/>
  <c r="I22" i="5"/>
  <c r="I31" i="5"/>
  <c r="B17" i="5"/>
  <c r="B11" i="5"/>
  <c r="B12" i="5"/>
  <c r="AZ20" i="5"/>
  <c r="AZ34" i="5"/>
  <c r="I6" i="5"/>
  <c r="I27" i="5"/>
  <c r="I30" i="5"/>
  <c r="AZ30" i="5"/>
  <c r="B21" i="5"/>
  <c r="B13" i="5"/>
  <c r="B29" i="5"/>
  <c r="B31" i="5"/>
  <c r="AZ33" i="5"/>
  <c r="AW33" i="5"/>
  <c r="AT33" i="5"/>
  <c r="AT34" i="5"/>
  <c r="AU34" i="5" s="1"/>
  <c r="AV34" i="5" s="1"/>
  <c r="AW34" i="5"/>
  <c r="AT35" i="5"/>
  <c r="AU35" i="5" s="1"/>
  <c r="AV35" i="5" s="1"/>
  <c r="AW35" i="5"/>
  <c r="AX35" i="5" s="1"/>
  <c r="AY35" i="5" s="1"/>
  <c r="AT36" i="5"/>
  <c r="AU36" i="5" s="1"/>
  <c r="AV36" i="5" s="1"/>
  <c r="AW36" i="5"/>
  <c r="AX36" i="5" s="1"/>
  <c r="AY36" i="5" s="1"/>
  <c r="AZ18" i="5"/>
  <c r="AW18" i="5"/>
  <c r="AX18" i="5" s="1"/>
  <c r="AY18" i="5" s="1"/>
  <c r="AT18" i="5"/>
  <c r="AZ12" i="5"/>
  <c r="AW12" i="5"/>
  <c r="AW8" i="5"/>
  <c r="AX8" i="5" s="1"/>
  <c r="AY8" i="5" s="1"/>
  <c r="AT14" i="5"/>
  <c r="AU14" i="5" s="1"/>
  <c r="AV14" i="5" s="1"/>
  <c r="I8" i="5"/>
  <c r="AW24" i="5"/>
  <c r="AX24" i="5" s="1"/>
  <c r="AY24" i="5" s="1"/>
  <c r="AW32" i="5"/>
  <c r="AX32" i="5" s="1"/>
  <c r="AY32" i="5" s="1"/>
  <c r="AZ9" i="5"/>
  <c r="B25" i="5"/>
  <c r="I9" i="5"/>
  <c r="B16" i="5"/>
  <c r="B10" i="5"/>
  <c r="I25" i="5"/>
  <c r="I23" i="5"/>
  <c r="AZ26" i="5"/>
  <c r="B27" i="5"/>
  <c r="AT20" i="5"/>
  <c r="AU20" i="5" s="1"/>
  <c r="AV20" i="5" s="1"/>
  <c r="AW20" i="5"/>
  <c r="AW31" i="5"/>
  <c r="AX31" i="5" s="1"/>
  <c r="AY31" i="5" s="1"/>
  <c r="AZ32" i="5"/>
  <c r="I28" i="5"/>
  <c r="B8" i="5"/>
  <c r="AZ28" i="5"/>
  <c r="AW28" i="5"/>
  <c r="AX28" i="5" s="1"/>
  <c r="AY28" i="5" s="1"/>
  <c r="AT28" i="5"/>
  <c r="AU28" i="5" s="1"/>
  <c r="AV28" i="5" s="1"/>
  <c r="AZ15" i="5"/>
  <c r="AW15" i="5"/>
  <c r="AT15" i="5"/>
  <c r="AU15" i="5" s="1"/>
  <c r="AV15" i="5" s="1"/>
  <c r="AZ10" i="5"/>
  <c r="AT10" i="5"/>
  <c r="AW10" i="5"/>
  <c r="AT16" i="5"/>
  <c r="AW16" i="5"/>
  <c r="AX16" i="5" s="1"/>
  <c r="AY16" i="5" s="1"/>
  <c r="AO5" i="5"/>
  <c r="AP5" i="5"/>
  <c r="AZ17" i="5"/>
  <c r="AW17" i="5"/>
  <c r="AT17" i="5"/>
  <c r="AU17" i="5" s="1"/>
  <c r="AV17" i="5" s="1"/>
  <c r="AZ27" i="5"/>
  <c r="AW27" i="5"/>
  <c r="AX27" i="5" s="1"/>
  <c r="AY27" i="5" s="1"/>
  <c r="AW7" i="5"/>
  <c r="AZ7" i="5"/>
  <c r="AT11" i="5"/>
  <c r="AU11" i="5" s="1"/>
  <c r="AV11" i="5" s="1"/>
  <c r="AZ11" i="5"/>
  <c r="AW11" i="5"/>
  <c r="AX11" i="5" s="1"/>
  <c r="AY11" i="5" s="1"/>
  <c r="AZ31" i="5"/>
  <c r="AZ24" i="5"/>
  <c r="I15" i="5"/>
  <c r="AW19" i="5"/>
  <c r="AT31" i="5"/>
  <c r="AU31" i="5" s="1"/>
  <c r="AV31" i="5" s="1"/>
  <c r="AZ19" i="5"/>
  <c r="AZ22" i="5"/>
  <c r="AW22" i="5"/>
  <c r="AX22" i="5" s="1"/>
  <c r="AY22" i="5" s="1"/>
  <c r="AW29" i="5"/>
  <c r="AX29" i="5" s="1"/>
  <c r="AY29" i="5" s="1"/>
  <c r="AZ29" i="5"/>
  <c r="AT29" i="5"/>
  <c r="AU29" i="5" s="1"/>
  <c r="AV29" i="5" s="1"/>
  <c r="AN5" i="5"/>
  <c r="AW9" i="5"/>
  <c r="AX9" i="5" s="1"/>
  <c r="AY9" i="5" s="1"/>
  <c r="AT9" i="5"/>
  <c r="AZ21" i="5"/>
  <c r="AW21" i="5"/>
  <c r="AZ13" i="5"/>
  <c r="AW13" i="5"/>
  <c r="AT13" i="5"/>
  <c r="AU13" i="5" s="1"/>
  <c r="AV13" i="5" s="1"/>
  <c r="AZ16" i="5"/>
  <c r="I13" i="5"/>
  <c r="AT8" i="5"/>
  <c r="AU12" i="5" s="1"/>
  <c r="AV12" i="5" s="1"/>
  <c r="AZ8" i="5"/>
  <c r="B22" i="5"/>
  <c r="AW25" i="5"/>
  <c r="AZ25" i="5"/>
  <c r="I29" i="5"/>
  <c r="I26" i="5"/>
  <c r="AQ5" i="5"/>
  <c r="AW30" i="5"/>
  <c r="AX30" i="5" s="1"/>
  <c r="AY30" i="5" s="1"/>
  <c r="AT30" i="5"/>
  <c r="AU30" i="5" s="1"/>
  <c r="AV30" i="5" s="1"/>
  <c r="AR5" i="5"/>
  <c r="B24" i="5"/>
  <c r="B6" i="5"/>
  <c r="AT23" i="5"/>
  <c r="AU23" i="5" s="1"/>
  <c r="AV23" i="5" s="1"/>
  <c r="AW26" i="5"/>
  <c r="AX26" i="5" s="1"/>
  <c r="AY26" i="5" s="1"/>
  <c r="AZ14" i="5"/>
  <c r="AZ23" i="5"/>
  <c r="B90" i="19"/>
  <c r="B33" i="19"/>
  <c r="B88" i="19"/>
  <c r="B105" i="19"/>
  <c r="B106" i="19"/>
  <c r="H224" i="35"/>
  <c r="H158" i="35"/>
  <c r="H159" i="35"/>
  <c r="H160" i="35"/>
  <c r="H100" i="35"/>
  <c r="I81" i="35"/>
  <c r="I82" i="35"/>
  <c r="I83" i="35"/>
  <c r="I84" i="35"/>
  <c r="I85" i="35"/>
  <c r="I86" i="35"/>
  <c r="I87" i="35"/>
  <c r="I88" i="35"/>
  <c r="I89" i="35"/>
  <c r="I90" i="35"/>
  <c r="I91" i="35"/>
  <c r="I92" i="35"/>
  <c r="AR8" i="6" l="1"/>
  <c r="AU9" i="5"/>
  <c r="AV9" i="5" s="1"/>
  <c r="AU10" i="5"/>
  <c r="AV10" i="5" s="1"/>
  <c r="AX10" i="5"/>
  <c r="AY10" i="5" s="1"/>
  <c r="AP10" i="6"/>
  <c r="AP9" i="6"/>
  <c r="AT9" i="6"/>
  <c r="AR9" i="6"/>
  <c r="AS9" i="6"/>
  <c r="AP14" i="6"/>
  <c r="AR14" i="6"/>
  <c r="AS14" i="6"/>
  <c r="AQ14" i="6"/>
  <c r="AT14" i="6"/>
  <c r="AQ13" i="6"/>
  <c r="AS13" i="6"/>
  <c r="AP13" i="6"/>
  <c r="AR13" i="6"/>
  <c r="AT13" i="6"/>
  <c r="AT8" i="6"/>
  <c r="AP8" i="6"/>
  <c r="AQ8" i="6"/>
  <c r="AS8" i="6"/>
  <c r="AQ16" i="6"/>
  <c r="AS16" i="6"/>
  <c r="AP16" i="6"/>
  <c r="AR16" i="6"/>
  <c r="AT16" i="6"/>
  <c r="AQ10" i="6"/>
  <c r="AR10" i="6"/>
  <c r="AS10" i="6"/>
  <c r="AT10" i="6"/>
  <c r="AP15" i="6"/>
  <c r="AQ15" i="6"/>
  <c r="AR15" i="6"/>
  <c r="AT15" i="6"/>
  <c r="AS15" i="6"/>
  <c r="AQ9" i="6"/>
  <c r="AR11" i="6"/>
  <c r="AS11" i="6"/>
  <c r="AT11" i="6"/>
  <c r="AP11" i="6"/>
  <c r="AQ11" i="6"/>
  <c r="AP12" i="6"/>
  <c r="AQ12" i="6"/>
  <c r="AR12" i="6"/>
  <c r="AT12" i="6"/>
  <c r="AS12" i="6"/>
  <c r="AR17" i="6"/>
  <c r="AP17" i="6"/>
  <c r="AT17" i="6"/>
  <c r="AQ17" i="6"/>
  <c r="AS17" i="6"/>
  <c r="M36" i="38"/>
  <c r="M30" i="41"/>
  <c r="M34" i="37"/>
  <c r="F11" i="20"/>
  <c r="S19" i="6"/>
  <c r="AU22" i="5"/>
  <c r="AV22" i="5" s="1"/>
  <c r="AU26" i="5"/>
  <c r="AV26" i="5" s="1"/>
  <c r="AX34" i="5"/>
  <c r="AY34" i="5" s="1"/>
  <c r="AX33" i="5"/>
  <c r="AY33" i="5" s="1"/>
  <c r="AX13" i="5"/>
  <c r="AY13" i="5" s="1"/>
  <c r="AX14" i="5"/>
  <c r="AY14" i="5" s="1"/>
  <c r="AX12" i="5"/>
  <c r="AY12" i="5" s="1"/>
  <c r="AU18" i="5"/>
  <c r="AV18" i="5" s="1"/>
  <c r="AU25" i="5"/>
  <c r="AV25" i="5" s="1"/>
  <c r="AU16" i="5"/>
  <c r="AV16" i="5" s="1"/>
  <c r="AU24" i="5"/>
  <c r="AV24" i="5" s="1"/>
  <c r="F105" i="19"/>
  <c r="O105" i="19" s="1"/>
  <c r="F78" i="19"/>
  <c r="O78" i="19" s="1"/>
  <c r="F106" i="19"/>
  <c r="O106" i="19" s="1"/>
  <c r="F90" i="19"/>
  <c r="O90" i="19" s="1"/>
  <c r="F86" i="19"/>
  <c r="F98" i="19"/>
  <c r="F88" i="19"/>
  <c r="O88" i="19" s="1"/>
  <c r="F81" i="19"/>
  <c r="F63" i="19"/>
  <c r="AG93" i="5"/>
  <c r="AG104" i="5"/>
  <c r="AG108" i="5"/>
  <c r="AG119" i="5"/>
  <c r="AG98" i="5"/>
  <c r="AG116" i="5"/>
  <c r="AG109" i="5"/>
  <c r="AG120" i="5"/>
  <c r="F67" i="19"/>
  <c r="F76" i="19"/>
  <c r="F42" i="19"/>
  <c r="F45" i="19"/>
  <c r="F57" i="19"/>
  <c r="F77" i="19"/>
  <c r="F22" i="19"/>
  <c r="F68" i="19"/>
  <c r="F79" i="19"/>
  <c r="F104" i="19"/>
  <c r="F102" i="19"/>
  <c r="F65" i="19"/>
  <c r="F26" i="19"/>
  <c r="F93" i="19"/>
  <c r="F100" i="19"/>
  <c r="F9" i="19"/>
  <c r="F17" i="19"/>
  <c r="F96" i="19"/>
  <c r="F84" i="19"/>
  <c r="F89" i="19"/>
  <c r="F39" i="19"/>
  <c r="F71" i="19"/>
  <c r="F56" i="19"/>
  <c r="F48" i="19"/>
  <c r="F19" i="19"/>
  <c r="F46" i="19"/>
  <c r="F10" i="19"/>
  <c r="F97" i="19"/>
  <c r="F41" i="19"/>
  <c r="F54" i="19"/>
  <c r="F40" i="19"/>
  <c r="F21" i="19"/>
  <c r="F80" i="19"/>
  <c r="F103" i="19"/>
  <c r="F69" i="19"/>
  <c r="F43" i="19"/>
  <c r="F25" i="19"/>
  <c r="F66" i="19"/>
  <c r="F101" i="19"/>
  <c r="F34" i="19"/>
  <c r="F51" i="19"/>
  <c r="F60" i="19"/>
  <c r="F13" i="19"/>
  <c r="F14" i="19"/>
  <c r="F73" i="19"/>
  <c r="F92" i="19"/>
  <c r="F55" i="19"/>
  <c r="F24" i="19"/>
  <c r="F83" i="19"/>
  <c r="F37" i="19"/>
  <c r="F99" i="19"/>
  <c r="F58" i="19"/>
  <c r="F82" i="19"/>
  <c r="F74" i="19"/>
  <c r="F30" i="19"/>
  <c r="F28" i="19"/>
  <c r="F61" i="19"/>
  <c r="F15" i="19"/>
  <c r="F11" i="19"/>
  <c r="F59" i="19"/>
  <c r="F50" i="19"/>
  <c r="F75" i="19"/>
  <c r="F29" i="19"/>
  <c r="F27" i="19"/>
  <c r="F52" i="19"/>
  <c r="F85" i="19"/>
  <c r="F70" i="19"/>
  <c r="F36" i="19"/>
  <c r="F35" i="19"/>
  <c r="F23" i="19"/>
  <c r="F18" i="19"/>
  <c r="F32" i="19"/>
  <c r="F44" i="19"/>
  <c r="F16" i="19"/>
  <c r="F12" i="19"/>
  <c r="F38" i="19"/>
  <c r="F20" i="19"/>
  <c r="F91" i="19"/>
  <c r="F37" i="17"/>
  <c r="F85" i="17"/>
  <c r="F137" i="17"/>
  <c r="F24" i="17"/>
  <c r="F20" i="17"/>
  <c r="F138" i="17"/>
  <c r="F139" i="17"/>
  <c r="F132" i="17"/>
  <c r="F140" i="17"/>
  <c r="F119" i="17"/>
  <c r="F136" i="17"/>
  <c r="F89" i="17"/>
  <c r="F91" i="17"/>
  <c r="F82" i="17"/>
  <c r="F117" i="17"/>
  <c r="F130" i="17"/>
  <c r="F111" i="17"/>
  <c r="F36" i="17"/>
  <c r="F18" i="17"/>
  <c r="F99" i="17"/>
  <c r="F75" i="17"/>
  <c r="F135" i="17"/>
  <c r="F70" i="17"/>
  <c r="F68" i="17"/>
  <c r="G97" i="19"/>
  <c r="G91" i="19"/>
  <c r="G28" i="19"/>
  <c r="G44" i="19"/>
  <c r="G74" i="19"/>
  <c r="G69" i="19"/>
  <c r="G100" i="19"/>
  <c r="G25" i="19"/>
  <c r="G58" i="19"/>
  <c r="G27" i="19"/>
  <c r="G80" i="19"/>
  <c r="G9" i="19"/>
  <c r="G40" i="19"/>
  <c r="G73" i="19"/>
  <c r="G12" i="19"/>
  <c r="G101" i="19"/>
  <c r="G103" i="19"/>
  <c r="G50" i="19"/>
  <c r="G38" i="19"/>
  <c r="G89" i="19"/>
  <c r="G18" i="19"/>
  <c r="G21" i="19"/>
  <c r="G82" i="19"/>
  <c r="G20" i="19"/>
  <c r="G23" i="19"/>
  <c r="G71" i="19"/>
  <c r="G30" i="19"/>
  <c r="G61" i="19"/>
  <c r="G70" i="19"/>
  <c r="G93" i="19"/>
  <c r="G96" i="19"/>
  <c r="G51" i="19"/>
  <c r="G99" i="19"/>
  <c r="G34" i="19"/>
  <c r="G60" i="19"/>
  <c r="G56" i="19"/>
  <c r="G16" i="19"/>
  <c r="G14" i="19"/>
  <c r="G29" i="19"/>
  <c r="G15" i="19"/>
  <c r="G54" i="19"/>
  <c r="G43" i="19"/>
  <c r="G75" i="19"/>
  <c r="G46" i="19"/>
  <c r="G84" i="19"/>
  <c r="G66" i="19"/>
  <c r="G26" i="19"/>
  <c r="G36" i="19"/>
  <c r="G35" i="19"/>
  <c r="G10" i="19"/>
  <c r="G41" i="19"/>
  <c r="G52" i="19"/>
  <c r="G92" i="19"/>
  <c r="G48" i="19"/>
  <c r="G24" i="19"/>
  <c r="G39" i="19"/>
  <c r="G55" i="19"/>
  <c r="G119" i="17"/>
  <c r="G136" i="17"/>
  <c r="G75" i="17"/>
  <c r="G130" i="17"/>
  <c r="G89" i="17"/>
  <c r="G117" i="17"/>
  <c r="G111" i="17"/>
  <c r="G91" i="17"/>
  <c r="G82" i="17"/>
  <c r="G36" i="17"/>
  <c r="G18" i="17"/>
  <c r="G99" i="17"/>
  <c r="G135" i="17"/>
  <c r="G68" i="17"/>
  <c r="G70" i="17"/>
  <c r="AX17" i="5"/>
  <c r="AY17" i="5" s="1"/>
  <c r="AX21" i="5"/>
  <c r="AY21" i="5" s="1"/>
  <c r="AX19" i="5"/>
  <c r="AY19" i="5" s="1"/>
  <c r="AX15" i="5"/>
  <c r="AY15" i="5" s="1"/>
  <c r="BA36" i="5"/>
  <c r="BB36" i="5" s="1"/>
  <c r="AU33" i="5"/>
  <c r="AV33" i="5" s="1"/>
  <c r="BA26" i="5"/>
  <c r="BB26" i="5" s="1"/>
  <c r="BA33" i="5"/>
  <c r="BB33" i="5" s="1"/>
  <c r="BA32" i="5"/>
  <c r="BB32" i="5" s="1"/>
  <c r="AX25" i="5"/>
  <c r="AY25" i="5" s="1"/>
  <c r="BA10" i="5"/>
  <c r="BB10" i="5" s="1"/>
  <c r="AX20" i="5"/>
  <c r="AY20" i="5" s="1"/>
  <c r="BA29" i="5"/>
  <c r="BB29" i="5" s="1"/>
  <c r="BA30" i="5"/>
  <c r="BB30" i="5" s="1"/>
  <c r="BA14" i="5"/>
  <c r="BB14" i="5" s="1"/>
  <c r="BA21" i="5"/>
  <c r="BB21" i="5" s="1"/>
  <c r="BA31" i="5"/>
  <c r="BB31" i="5" s="1"/>
  <c r="BA15" i="5"/>
  <c r="BB15" i="5" s="1"/>
  <c r="AG117" i="5"/>
  <c r="BA25" i="5"/>
  <c r="BB25" i="5" s="1"/>
  <c r="BA28" i="5"/>
  <c r="BB28" i="5" s="1"/>
  <c r="AG97" i="5"/>
  <c r="AG96" i="5"/>
  <c r="BA23" i="5"/>
  <c r="BB23" i="5" s="1"/>
  <c r="AG115" i="5"/>
  <c r="BA22" i="5"/>
  <c r="BB22" i="5" s="1"/>
  <c r="BA11" i="5"/>
  <c r="BB11" i="5" s="1"/>
  <c r="BA17" i="5"/>
  <c r="BB17" i="5" s="1"/>
  <c r="AG118" i="5"/>
  <c r="AU7" i="5"/>
  <c r="AX7" i="5"/>
  <c r="AW37" i="5"/>
  <c r="AG103" i="5"/>
  <c r="AG95" i="5"/>
  <c r="BA12" i="5"/>
  <c r="BB12" i="5" s="1"/>
  <c r="AG112" i="5"/>
  <c r="AG92" i="5"/>
  <c r="AG90" i="5"/>
  <c r="BA35" i="5"/>
  <c r="BB35" i="5" s="1"/>
  <c r="AG88" i="5"/>
  <c r="AG91" i="5"/>
  <c r="BA16" i="5"/>
  <c r="BB16" i="5" s="1"/>
  <c r="AG101" i="5"/>
  <c r="AG100" i="5"/>
  <c r="AG111" i="5"/>
  <c r="BA9" i="5"/>
  <c r="BB9" i="5" s="1"/>
  <c r="AG106" i="5"/>
  <c r="AG114" i="5"/>
  <c r="BA20" i="5"/>
  <c r="BB20" i="5" s="1"/>
  <c r="AG105" i="5"/>
  <c r="AG107" i="5"/>
  <c r="BA27" i="5"/>
  <c r="BB27" i="5" s="1"/>
  <c r="BA8" i="5"/>
  <c r="BB8" i="5" s="1"/>
  <c r="AU8" i="5"/>
  <c r="AV8" i="5" s="1"/>
  <c r="AT37" i="5"/>
  <c r="AG110" i="5"/>
  <c r="BA24" i="5"/>
  <c r="BB24" i="5" s="1"/>
  <c r="BA18" i="5"/>
  <c r="BB18" i="5" s="1"/>
  <c r="AZ37" i="5"/>
  <c r="BA7" i="5"/>
  <c r="BB7" i="5" s="1"/>
  <c r="AG113" i="5"/>
  <c r="AG89" i="5"/>
  <c r="BA34" i="5"/>
  <c r="BB34" i="5" s="1"/>
  <c r="AG94" i="5"/>
  <c r="BA13" i="5"/>
  <c r="BB13" i="5" s="1"/>
  <c r="BA19" i="5"/>
  <c r="BB19" i="5" s="1"/>
  <c r="AG102" i="5"/>
  <c r="AG99" i="5"/>
  <c r="F43" i="35"/>
  <c r="H43" i="35"/>
  <c r="I43" i="35"/>
  <c r="F41" i="35"/>
  <c r="H41" i="35"/>
  <c r="I41" i="35"/>
  <c r="F42" i="35"/>
  <c r="H42" i="35"/>
  <c r="I42" i="35"/>
  <c r="O86" i="19" l="1"/>
  <c r="P86" i="19"/>
  <c r="O63" i="19"/>
  <c r="P63" i="19"/>
  <c r="O81" i="19"/>
  <c r="P81" i="19"/>
  <c r="O98" i="19"/>
  <c r="P98" i="19"/>
  <c r="D66" i="6"/>
  <c r="D30" i="6" s="1"/>
  <c r="K46" i="6"/>
  <c r="D67" i="37"/>
  <c r="D31" i="37" s="1"/>
  <c r="D45" i="25"/>
  <c r="D9" i="25" s="1"/>
  <c r="K71" i="37"/>
  <c r="K61" i="25"/>
  <c r="D49" i="5"/>
  <c r="K62" i="6"/>
  <c r="D55" i="6"/>
  <c r="D19" i="6" s="1"/>
  <c r="K96" i="23"/>
  <c r="K58" i="5"/>
  <c r="D70" i="23"/>
  <c r="D34" i="23" s="1"/>
  <c r="D82" i="5"/>
  <c r="D63" i="25"/>
  <c r="D27" i="25" s="1"/>
  <c r="K58" i="25"/>
  <c r="K97" i="23"/>
  <c r="D71" i="23"/>
  <c r="D35" i="23" s="1"/>
  <c r="M31" i="41"/>
  <c r="M35" i="37"/>
  <c r="C36" i="17"/>
  <c r="C66" i="19"/>
  <c r="D24" i="5"/>
  <c r="M37" i="5"/>
  <c r="M36" i="5" s="1"/>
  <c r="P16" i="5"/>
  <c r="P11" i="5"/>
  <c r="P13" i="5"/>
  <c r="P17" i="5"/>
  <c r="P15" i="5"/>
  <c r="P8" i="5"/>
  <c r="P12" i="5"/>
  <c r="P10" i="5"/>
  <c r="P14" i="5"/>
  <c r="P9" i="5"/>
  <c r="AV7" i="5"/>
  <c r="P7" i="5" s="1"/>
  <c r="P18" i="5"/>
  <c r="AY7" i="5"/>
  <c r="P23" i="5" s="1"/>
  <c r="P28" i="5"/>
  <c r="P26" i="5"/>
  <c r="P25" i="5"/>
  <c r="P31" i="5"/>
  <c r="P30" i="5"/>
  <c r="P34" i="5"/>
  <c r="P29" i="5"/>
  <c r="P32" i="5"/>
  <c r="P24" i="5"/>
  <c r="P33" i="5"/>
  <c r="P27" i="5"/>
  <c r="R6" i="34"/>
  <c r="H142" i="35"/>
  <c r="H143" i="35"/>
  <c r="L40" i="35"/>
  <c r="I40" i="35"/>
  <c r="H40" i="35"/>
  <c r="F40" i="35"/>
  <c r="H8" i="35"/>
  <c r="H9" i="35"/>
  <c r="H13" i="35"/>
  <c r="H14" i="35"/>
  <c r="H15" i="35"/>
  <c r="H16" i="35"/>
  <c r="H17" i="35"/>
  <c r="H1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H39" i="35"/>
  <c r="H68" i="35"/>
  <c r="H69" i="35"/>
  <c r="H70" i="35"/>
  <c r="H71" i="35"/>
  <c r="H72" i="35"/>
  <c r="H73" i="35"/>
  <c r="H74" i="35"/>
  <c r="H75" i="35"/>
  <c r="H76" i="35"/>
  <c r="H81" i="35"/>
  <c r="H82" i="35"/>
  <c r="H83" i="35"/>
  <c r="H84" i="35"/>
  <c r="H85" i="35"/>
  <c r="H86" i="35"/>
  <c r="H87" i="35"/>
  <c r="H88" i="35"/>
  <c r="H89" i="35"/>
  <c r="H90" i="35"/>
  <c r="H91" i="35"/>
  <c r="H92" i="35"/>
  <c r="H93" i="35"/>
  <c r="H94" i="35"/>
  <c r="H95" i="35"/>
  <c r="H96" i="35"/>
  <c r="H97" i="35"/>
  <c r="H98" i="35"/>
  <c r="H99" i="35"/>
  <c r="H101" i="35"/>
  <c r="H102" i="35"/>
  <c r="H103" i="35"/>
  <c r="H104" i="35"/>
  <c r="H105" i="35"/>
  <c r="H106" i="35"/>
  <c r="H107" i="35"/>
  <c r="H108" i="35"/>
  <c r="H134" i="35"/>
  <c r="H135" i="35"/>
  <c r="H136" i="35"/>
  <c r="H141" i="35"/>
  <c r="H144" i="35"/>
  <c r="H145" i="35"/>
  <c r="H146" i="35"/>
  <c r="H147" i="35"/>
  <c r="H148" i="35"/>
  <c r="H149" i="35"/>
  <c r="H150" i="35"/>
  <c r="H151" i="35"/>
  <c r="H152" i="35"/>
  <c r="H153" i="35"/>
  <c r="H154" i="35"/>
  <c r="H155" i="35"/>
  <c r="H156" i="35"/>
  <c r="H157" i="35"/>
  <c r="H161" i="35"/>
  <c r="H162" i="35"/>
  <c r="H182" i="35"/>
  <c r="H183" i="35"/>
  <c r="H184" i="35"/>
  <c r="H185" i="35"/>
  <c r="H186" i="35"/>
  <c r="H187" i="35"/>
  <c r="H188" i="35"/>
  <c r="H189" i="35"/>
  <c r="H190" i="35"/>
  <c r="H191" i="35"/>
  <c r="H192" i="35"/>
  <c r="H193" i="35"/>
  <c r="H194" i="35"/>
  <c r="H195" i="35"/>
  <c r="H196" i="35"/>
  <c r="H197" i="35"/>
  <c r="H198" i="35"/>
  <c r="H199" i="35"/>
  <c r="H209" i="35"/>
  <c r="H210" i="35"/>
  <c r="H211" i="35"/>
  <c r="H219" i="35"/>
  <c r="H220" i="35"/>
  <c r="H221" i="35"/>
  <c r="H222" i="35"/>
  <c r="H223" i="35"/>
  <c r="H225" i="35"/>
  <c r="H226" i="35"/>
  <c r="H227" i="35"/>
  <c r="H228" i="35"/>
  <c r="H229" i="35"/>
  <c r="H230" i="35"/>
  <c r="H231" i="35"/>
  <c r="H7" i="35"/>
  <c r="K154" i="35" l="1"/>
  <c r="K120" i="35"/>
  <c r="K62" i="35"/>
  <c r="AC30" i="6"/>
  <c r="AD30" i="6"/>
  <c r="AF30" i="6"/>
  <c r="AB30" i="6"/>
  <c r="AE30" i="6"/>
  <c r="AF58" i="25"/>
  <c r="AB58" i="25"/>
  <c r="AD58" i="25"/>
  <c r="AE58" i="25"/>
  <c r="K22" i="25"/>
  <c r="AC58" i="25"/>
  <c r="AB96" i="23"/>
  <c r="AC96" i="23"/>
  <c r="AF96" i="23"/>
  <c r="AD96" i="23"/>
  <c r="AE96" i="23"/>
  <c r="AF61" i="25"/>
  <c r="AE61" i="25"/>
  <c r="AB61" i="25"/>
  <c r="AD61" i="25"/>
  <c r="K25" i="25"/>
  <c r="AC61" i="25"/>
  <c r="AC35" i="23"/>
  <c r="AB35" i="23"/>
  <c r="AE35" i="23"/>
  <c r="AD35" i="23"/>
  <c r="AF35" i="23"/>
  <c r="AE46" i="6"/>
  <c r="AF46" i="6"/>
  <c r="AC46" i="6"/>
  <c r="AB46" i="6"/>
  <c r="AD46" i="6"/>
  <c r="AB97" i="23"/>
  <c r="AC97" i="23"/>
  <c r="AD97" i="23"/>
  <c r="AE97" i="23"/>
  <c r="AF97" i="23"/>
  <c r="AE62" i="6"/>
  <c r="AF62" i="6"/>
  <c r="AB62" i="6"/>
  <c r="AC62" i="6"/>
  <c r="AD62" i="6"/>
  <c r="AF71" i="37"/>
  <c r="AC71" i="37"/>
  <c r="AE71" i="37"/>
  <c r="AD71" i="37"/>
  <c r="AB71" i="37"/>
  <c r="K35" i="37"/>
  <c r="AC31" i="37"/>
  <c r="AE31" i="37"/>
  <c r="AB31" i="37"/>
  <c r="AD31" i="37"/>
  <c r="AF31" i="37"/>
  <c r="K64" i="23"/>
  <c r="D71" i="6"/>
  <c r="D35" i="6" s="1"/>
  <c r="D43" i="5"/>
  <c r="K68" i="6"/>
  <c r="K44" i="5"/>
  <c r="D75" i="23"/>
  <c r="AB27" i="25"/>
  <c r="AD27" i="25"/>
  <c r="AE27" i="25"/>
  <c r="AF27" i="25"/>
  <c r="AC27" i="25"/>
  <c r="AF34" i="23"/>
  <c r="AD34" i="23"/>
  <c r="AB34" i="23"/>
  <c r="AC34" i="23"/>
  <c r="AE34" i="23"/>
  <c r="AB9" i="25"/>
  <c r="AE9" i="25"/>
  <c r="AD9" i="25"/>
  <c r="AF9" i="25"/>
  <c r="AC9" i="25"/>
  <c r="AC19" i="6"/>
  <c r="AF19" i="6"/>
  <c r="AE19" i="6"/>
  <c r="M32" i="41"/>
  <c r="M36" i="37"/>
  <c r="AE47" i="5"/>
  <c r="AB47" i="5"/>
  <c r="AC47" i="5"/>
  <c r="AF47" i="5"/>
  <c r="AD47" i="5"/>
  <c r="C75" i="17"/>
  <c r="K10" i="6"/>
  <c r="AD67" i="5"/>
  <c r="AC67" i="5"/>
  <c r="AB67" i="5"/>
  <c r="AF67" i="5"/>
  <c r="AE67" i="5"/>
  <c r="K26" i="6"/>
  <c r="AB19" i="6"/>
  <c r="AD19" i="6"/>
  <c r="AB24" i="5"/>
  <c r="AE24" i="5"/>
  <c r="AC24" i="5"/>
  <c r="AF24" i="5"/>
  <c r="AD24" i="5"/>
  <c r="F15" i="21"/>
  <c r="F10" i="21"/>
  <c r="F17" i="21"/>
  <c r="F13" i="21"/>
  <c r="F12" i="21"/>
  <c r="I137" i="35"/>
  <c r="I212" i="35"/>
  <c r="C20" i="19"/>
  <c r="O18" i="34" s="1"/>
  <c r="C89" i="17"/>
  <c r="J16" i="21"/>
  <c r="K16" i="21"/>
  <c r="L16" i="21"/>
  <c r="D16" i="21"/>
  <c r="B16" i="21"/>
  <c r="I16" i="21"/>
  <c r="H16" i="21"/>
  <c r="N16" i="21"/>
  <c r="G12" i="21"/>
  <c r="F16" i="21"/>
  <c r="Q7" i="5"/>
  <c r="R12" i="5"/>
  <c r="Q12" i="5"/>
  <c r="S32" i="5"/>
  <c r="R32" i="5"/>
  <c r="Q32" i="5"/>
  <c r="Q11" i="5"/>
  <c r="R28" i="5"/>
  <c r="Q28" i="5"/>
  <c r="S28" i="5"/>
  <c r="R27" i="5"/>
  <c r="Q27" i="5"/>
  <c r="S27" i="5"/>
  <c r="R15" i="5"/>
  <c r="Q15" i="5"/>
  <c r="S24" i="5"/>
  <c r="Q24" i="5"/>
  <c r="Q13" i="5"/>
  <c r="R13" i="5"/>
  <c r="R34" i="5"/>
  <c r="Q34" i="5"/>
  <c r="S34" i="5"/>
  <c r="Q30" i="5"/>
  <c r="R30" i="5"/>
  <c r="S30" i="5"/>
  <c r="S31" i="5"/>
  <c r="R31" i="5"/>
  <c r="Q31" i="5"/>
  <c r="S25" i="5"/>
  <c r="Q25" i="5"/>
  <c r="Q26" i="5"/>
  <c r="S26" i="5"/>
  <c r="Q9" i="5"/>
  <c r="Q10" i="5"/>
  <c r="R17" i="5"/>
  <c r="Q17" i="5"/>
  <c r="S29" i="5"/>
  <c r="R29" i="5"/>
  <c r="Q29" i="5"/>
  <c r="R14" i="5"/>
  <c r="Q14" i="5"/>
  <c r="Q8" i="5"/>
  <c r="S33" i="5"/>
  <c r="R33" i="5"/>
  <c r="Q33" i="5"/>
  <c r="Q23" i="5"/>
  <c r="S23" i="5"/>
  <c r="R16" i="5"/>
  <c r="Q16" i="5"/>
  <c r="R18" i="5"/>
  <c r="Q18" i="5"/>
  <c r="G16" i="21"/>
  <c r="AG58" i="25" l="1"/>
  <c r="K28" i="23"/>
  <c r="AC64" i="23"/>
  <c r="AB64" i="23"/>
  <c r="AD64" i="23"/>
  <c r="AE64" i="23"/>
  <c r="AF64" i="23"/>
  <c r="AH22" i="25"/>
  <c r="AL22" i="25"/>
  <c r="AK22" i="25"/>
  <c r="AJ22" i="25"/>
  <c r="AI22" i="25"/>
  <c r="AG61" i="25"/>
  <c r="AF44" i="5"/>
  <c r="AE44" i="5"/>
  <c r="AB44" i="5"/>
  <c r="AD44" i="5"/>
  <c r="AC44" i="5"/>
  <c r="AE68" i="6"/>
  <c r="AF68" i="6"/>
  <c r="AB68" i="6"/>
  <c r="AC68" i="6"/>
  <c r="AD68" i="6"/>
  <c r="AK35" i="37"/>
  <c r="AH35" i="37"/>
  <c r="AI35" i="37"/>
  <c r="AJ35" i="37"/>
  <c r="AL35" i="37"/>
  <c r="AH25" i="25"/>
  <c r="AL25" i="25"/>
  <c r="AJ25" i="25"/>
  <c r="AK25" i="25"/>
  <c r="AI25" i="25"/>
  <c r="AF35" i="6"/>
  <c r="AC35" i="6"/>
  <c r="AE35" i="6"/>
  <c r="AI26" i="6"/>
  <c r="AJ26" i="6"/>
  <c r="AK26" i="6"/>
  <c r="AL26" i="6"/>
  <c r="AL10" i="6"/>
  <c r="AI10" i="6"/>
  <c r="AJ10" i="6"/>
  <c r="AK10" i="6"/>
  <c r="R7" i="6"/>
  <c r="M33" i="41"/>
  <c r="K32" i="6"/>
  <c r="AD35" i="6"/>
  <c r="AB35" i="6"/>
  <c r="AH10" i="6"/>
  <c r="AH26" i="6"/>
  <c r="B11" i="21"/>
  <c r="L11" i="21"/>
  <c r="N11" i="21"/>
  <c r="D11" i="21"/>
  <c r="H11" i="21"/>
  <c r="G11" i="21"/>
  <c r="F11" i="21"/>
  <c r="AR17" i="5"/>
  <c r="AP17" i="5"/>
  <c r="AQ17" i="5"/>
  <c r="AO17" i="5"/>
  <c r="AN17" i="5"/>
  <c r="AO16" i="5"/>
  <c r="AN16" i="5"/>
  <c r="AR16" i="5"/>
  <c r="AQ16" i="5"/>
  <c r="AP16" i="5"/>
  <c r="AP15" i="5"/>
  <c r="AO15" i="5"/>
  <c r="AR15" i="5"/>
  <c r="AQ15" i="5"/>
  <c r="AN15" i="5"/>
  <c r="S35" i="5"/>
  <c r="AO12" i="5"/>
  <c r="AR12" i="5"/>
  <c r="AQ12" i="5"/>
  <c r="AP12" i="5"/>
  <c r="AN12" i="5"/>
  <c r="AN11" i="5"/>
  <c r="AR11" i="5"/>
  <c r="AQ11" i="5"/>
  <c r="AP11" i="5"/>
  <c r="AO11" i="5"/>
  <c r="AR13" i="5"/>
  <c r="AQ13" i="5"/>
  <c r="AP13" i="5"/>
  <c r="AO13" i="5"/>
  <c r="AN13" i="5"/>
  <c r="S19" i="5"/>
  <c r="AO14" i="5"/>
  <c r="AN14" i="5"/>
  <c r="AQ14" i="5"/>
  <c r="AR14" i="5"/>
  <c r="AP14" i="5"/>
  <c r="AJ28" i="23" l="1"/>
  <c r="AK28" i="23"/>
  <c r="AI28" i="23"/>
  <c r="AL28" i="23"/>
  <c r="AH28" i="23"/>
  <c r="AI32" i="6"/>
  <c r="AL32" i="6"/>
  <c r="AJ32" i="6"/>
  <c r="AK32" i="6"/>
  <c r="AT6" i="6"/>
  <c r="AT18" i="6" s="1"/>
  <c r="AS6" i="6"/>
  <c r="AS18" i="6" s="1"/>
  <c r="AR6" i="6"/>
  <c r="AR18" i="6" s="1"/>
  <c r="AQ6" i="6"/>
  <c r="AQ18" i="6" s="1"/>
  <c r="M34" i="41"/>
  <c r="AH32" i="6"/>
  <c r="AP6" i="6"/>
  <c r="AP18" i="6" s="1"/>
  <c r="L141" i="35"/>
  <c r="L13" i="35"/>
  <c r="L76" i="35"/>
  <c r="K76" i="35"/>
  <c r="J76" i="35"/>
  <c r="K75" i="35"/>
  <c r="J75" i="35"/>
  <c r="L211" i="35"/>
  <c r="L9" i="35"/>
  <c r="K9" i="35"/>
  <c r="J9" i="35"/>
  <c r="L136" i="35"/>
  <c r="K136" i="35"/>
  <c r="J136" i="35"/>
  <c r="L74" i="35"/>
  <c r="K74" i="35"/>
  <c r="J74" i="35"/>
  <c r="L210" i="35"/>
  <c r="K73" i="35"/>
  <c r="J73" i="35"/>
  <c r="L8" i="35"/>
  <c r="K8" i="35"/>
  <c r="J8" i="35"/>
  <c r="L72" i="35"/>
  <c r="K72" i="35"/>
  <c r="J72" i="35"/>
  <c r="L71" i="35"/>
  <c r="K71" i="35"/>
  <c r="J71" i="35"/>
  <c r="L70" i="35"/>
  <c r="K70" i="35"/>
  <c r="J70" i="35"/>
  <c r="L135" i="35"/>
  <c r="K135" i="35"/>
  <c r="J135" i="35"/>
  <c r="L209" i="35"/>
  <c r="K7" i="35"/>
  <c r="J7" i="35"/>
  <c r="L69" i="35"/>
  <c r="K69" i="35"/>
  <c r="J69" i="35"/>
  <c r="L68" i="35"/>
  <c r="K68" i="35"/>
  <c r="J68" i="35"/>
  <c r="L134" i="35"/>
  <c r="K134" i="35"/>
  <c r="J134" i="35"/>
  <c r="I13" i="35"/>
  <c r="I141" i="35"/>
  <c r="L37" i="35"/>
  <c r="L38" i="35"/>
  <c r="L39" i="35"/>
  <c r="L14" i="35"/>
  <c r="L15" i="35"/>
  <c r="L81" i="35"/>
  <c r="L16" i="35"/>
  <c r="L17" i="35"/>
  <c r="L18" i="35"/>
  <c r="L19" i="35"/>
  <c r="L82" i="35"/>
  <c r="L219" i="35"/>
  <c r="L145" i="35"/>
  <c r="L146" i="35"/>
  <c r="L83" i="35"/>
  <c r="L21" i="35"/>
  <c r="L147" i="35"/>
  <c r="L22" i="35"/>
  <c r="L23" i="35"/>
  <c r="L24" i="35"/>
  <c r="L148" i="35"/>
  <c r="L182" i="35"/>
  <c r="L84" i="35"/>
  <c r="L25" i="35"/>
  <c r="L26" i="35"/>
  <c r="L85" i="35"/>
  <c r="L27" i="35"/>
  <c r="L28" i="35"/>
  <c r="L86" i="35"/>
  <c r="L29" i="35"/>
  <c r="L87" i="35"/>
  <c r="L30" i="35"/>
  <c r="L88" i="35"/>
  <c r="L89" i="35"/>
  <c r="L90" i="35"/>
  <c r="L31" i="35"/>
  <c r="L91" i="35"/>
  <c r="L92" i="35"/>
  <c r="L93" i="35"/>
  <c r="L94" i="35"/>
  <c r="L95" i="35"/>
  <c r="L96" i="35"/>
  <c r="L33" i="35"/>
  <c r="L34" i="35"/>
  <c r="L35" i="35"/>
  <c r="L97" i="35"/>
  <c r="L98" i="35"/>
  <c r="L99" i="35"/>
  <c r="K32" i="35"/>
  <c r="I14" i="35"/>
  <c r="I15" i="35"/>
  <c r="I16" i="35"/>
  <c r="I142" i="35"/>
  <c r="I17" i="35"/>
  <c r="I18" i="35"/>
  <c r="I19" i="35"/>
  <c r="I143" i="35"/>
  <c r="I144" i="35"/>
  <c r="I20" i="35"/>
  <c r="I219" i="35"/>
  <c r="I145" i="35"/>
  <c r="I146" i="35"/>
  <c r="I21" i="35"/>
  <c r="I147" i="35"/>
  <c r="I220" i="35"/>
  <c r="I22" i="35"/>
  <c r="I23" i="35"/>
  <c r="I24" i="35"/>
  <c r="I148" i="35"/>
  <c r="I221" i="35"/>
  <c r="I222" i="35"/>
  <c r="I182" i="35"/>
  <c r="I25" i="35"/>
  <c r="I26" i="35"/>
  <c r="I149" i="35"/>
  <c r="I150" i="35"/>
  <c r="I223" i="35"/>
  <c r="I151" i="35"/>
  <c r="I152" i="35"/>
  <c r="I27" i="35"/>
  <c r="I28" i="35"/>
  <c r="I224" i="35"/>
  <c r="I183" i="35"/>
  <c r="I29" i="35"/>
  <c r="I184" i="35"/>
  <c r="I153" i="35"/>
  <c r="I30" i="35"/>
  <c r="I185" i="35"/>
  <c r="I154" i="35"/>
  <c r="I186" i="35"/>
  <c r="I225" i="35"/>
  <c r="I155" i="35"/>
  <c r="I31" i="35"/>
  <c r="I226" i="35"/>
  <c r="I227" i="35"/>
  <c r="I93" i="35"/>
  <c r="I94" i="35"/>
  <c r="I187" i="35"/>
  <c r="I188" i="35"/>
  <c r="I189" i="35"/>
  <c r="I190" i="35"/>
  <c r="I95" i="35"/>
  <c r="I96" i="35"/>
  <c r="I156" i="35"/>
  <c r="I32" i="35"/>
  <c r="I33" i="35"/>
  <c r="I34" i="35"/>
  <c r="I35" i="35"/>
  <c r="I97" i="35"/>
  <c r="I191" i="35"/>
  <c r="I157" i="35"/>
  <c r="I98" i="35"/>
  <c r="I158" i="35"/>
  <c r="I159" i="35"/>
  <c r="I192" i="35"/>
  <c r="I99" i="35"/>
  <c r="I193" i="35"/>
  <c r="I160" i="35"/>
  <c r="I161" i="35"/>
  <c r="I100" i="35"/>
  <c r="I228" i="35"/>
  <c r="I101" i="35"/>
  <c r="I102" i="35"/>
  <c r="I103" i="35"/>
  <c r="I194" i="35"/>
  <c r="I162" i="35"/>
  <c r="I36" i="35"/>
  <c r="I104" i="35"/>
  <c r="I229" i="35"/>
  <c r="I230" i="35"/>
  <c r="I105" i="35"/>
  <c r="I37" i="35"/>
  <c r="I38" i="35"/>
  <c r="I106" i="35"/>
  <c r="I195" i="35"/>
  <c r="I231" i="35"/>
  <c r="I196" i="35"/>
  <c r="I197" i="35"/>
  <c r="I198" i="35"/>
  <c r="I107" i="35"/>
  <c r="I108" i="35"/>
  <c r="I199" i="35"/>
  <c r="I39" i="35"/>
  <c r="Q48" i="34"/>
  <c r="F26" i="35"/>
  <c r="F3" i="3"/>
  <c r="F13" i="35"/>
  <c r="F32" i="35"/>
  <c r="F36" i="35"/>
  <c r="D90" i="19"/>
  <c r="F39" i="35"/>
  <c r="F30" i="35"/>
  <c r="F228" i="35"/>
  <c r="D66" i="36" s="1"/>
  <c r="D30" i="36" s="1"/>
  <c r="F151" i="35"/>
  <c r="F136" i="35"/>
  <c r="F105" i="35"/>
  <c r="F230" i="35"/>
  <c r="F229" i="35"/>
  <c r="F160" i="35"/>
  <c r="F227" i="35"/>
  <c r="D76" i="17"/>
  <c r="D137" i="17"/>
  <c r="D141" i="17"/>
  <c r="D53" i="17"/>
  <c r="F192" i="35"/>
  <c r="C141" i="17" s="1"/>
  <c r="F25" i="35"/>
  <c r="F231" i="35"/>
  <c r="F19" i="35"/>
  <c r="F24" i="35"/>
  <c r="F22" i="35"/>
  <c r="D33" i="19"/>
  <c r="F72" i="35"/>
  <c r="F9" i="35"/>
  <c r="F74" i="35"/>
  <c r="F69" i="35"/>
  <c r="F221" i="35"/>
  <c r="C10" i="17" s="1"/>
  <c r="F83" i="35"/>
  <c r="F97" i="35"/>
  <c r="F85" i="35"/>
  <c r="F92" i="35"/>
  <c r="F29" i="35"/>
  <c r="F193" i="35"/>
  <c r="F194" i="35"/>
  <c r="F198" i="35"/>
  <c r="D47" i="17"/>
  <c r="D10" i="17"/>
  <c r="F144" i="35"/>
  <c r="F145" i="35"/>
  <c r="F149" i="35"/>
  <c r="C92" i="19" s="1"/>
  <c r="F154" i="35"/>
  <c r="F143" i="35"/>
  <c r="F150" i="35"/>
  <c r="F84" i="35"/>
  <c r="F146" i="35"/>
  <c r="F8" i="35"/>
  <c r="F27" i="35"/>
  <c r="F187" i="35"/>
  <c r="F90" i="35"/>
  <c r="F225" i="35"/>
  <c r="F191" i="35"/>
  <c r="F17" i="35"/>
  <c r="F220" i="35"/>
  <c r="F37" i="35"/>
  <c r="C45" i="19" s="1"/>
  <c r="O43" i="34" s="1"/>
  <c r="F155" i="35"/>
  <c r="F91" i="35"/>
  <c r="F21" i="35"/>
  <c r="F34" i="35"/>
  <c r="F224" i="35"/>
  <c r="F31" i="35"/>
  <c r="F226" i="35"/>
  <c r="F16" i="35"/>
  <c r="F15" i="35"/>
  <c r="F197" i="35"/>
  <c r="F222" i="35"/>
  <c r="F93" i="35"/>
  <c r="F184" i="35"/>
  <c r="F186" i="35"/>
  <c r="F98" i="35"/>
  <c r="F95" i="35"/>
  <c r="F189" i="35"/>
  <c r="F88" i="35"/>
  <c r="F199" i="35"/>
  <c r="F104" i="35"/>
  <c r="F103" i="35"/>
  <c r="F195" i="35"/>
  <c r="F14" i="35"/>
  <c r="F223" i="35"/>
  <c r="F183" i="35"/>
  <c r="F188" i="35"/>
  <c r="F38" i="35"/>
  <c r="F148" i="35"/>
  <c r="F190" i="35"/>
  <c r="F196" i="35"/>
  <c r="K95" i="23" l="1"/>
  <c r="D91" i="23"/>
  <c r="K64" i="25"/>
  <c r="D59" i="25"/>
  <c r="D23" i="25" s="1"/>
  <c r="K108" i="23"/>
  <c r="D83" i="5"/>
  <c r="D102" i="6"/>
  <c r="K102" i="6"/>
  <c r="D84" i="36"/>
  <c r="K70" i="36"/>
  <c r="D110" i="23"/>
  <c r="C38" i="19"/>
  <c r="O36" i="34" s="1"/>
  <c r="K59" i="36"/>
  <c r="D83" i="36"/>
  <c r="D68" i="5"/>
  <c r="K64" i="5"/>
  <c r="D72" i="37"/>
  <c r="K74" i="37"/>
  <c r="K53" i="25"/>
  <c r="D63" i="36"/>
  <c r="D27" i="36" s="1"/>
  <c r="D46" i="25"/>
  <c r="D10" i="25" s="1"/>
  <c r="K73" i="36"/>
  <c r="K42" i="37"/>
  <c r="K43" i="23"/>
  <c r="D53" i="37"/>
  <c r="D17" i="37" s="1"/>
  <c r="D49" i="6"/>
  <c r="D13" i="6" s="1"/>
  <c r="K45" i="5"/>
  <c r="K45" i="6"/>
  <c r="D51" i="23"/>
  <c r="D15" i="23" s="1"/>
  <c r="K55" i="25"/>
  <c r="D48" i="25"/>
  <c r="D12" i="25" s="1"/>
  <c r="K81" i="23"/>
  <c r="K78" i="5"/>
  <c r="D72" i="5"/>
  <c r="D79" i="23"/>
  <c r="C101" i="19"/>
  <c r="K86" i="37"/>
  <c r="D88" i="37"/>
  <c r="D80" i="36"/>
  <c r="K109" i="23"/>
  <c r="D103" i="6"/>
  <c r="K103" i="6"/>
  <c r="D111" i="23"/>
  <c r="K104" i="23"/>
  <c r="D106" i="23"/>
  <c r="D67" i="36"/>
  <c r="D31" i="36" s="1"/>
  <c r="K85" i="6"/>
  <c r="D98" i="6"/>
  <c r="K55" i="36"/>
  <c r="D83" i="37"/>
  <c r="K91" i="23"/>
  <c r="K91" i="37"/>
  <c r="D97" i="23"/>
  <c r="D44" i="5"/>
  <c r="D43" i="25"/>
  <c r="D7" i="25" s="1"/>
  <c r="D51" i="37"/>
  <c r="D15" i="37" s="1"/>
  <c r="D77" i="6"/>
  <c r="K98" i="6"/>
  <c r="K54" i="25"/>
  <c r="K55" i="37"/>
  <c r="K49" i="5"/>
  <c r="K94" i="23"/>
  <c r="D82" i="6"/>
  <c r="K97" i="6"/>
  <c r="D90" i="23"/>
  <c r="AB30" i="36"/>
  <c r="AC30" i="36"/>
  <c r="AD30" i="36"/>
  <c r="AF30" i="36"/>
  <c r="AE30" i="36"/>
  <c r="D44" i="36"/>
  <c r="D8" i="36" s="1"/>
  <c r="D63" i="6"/>
  <c r="D27" i="6" s="1"/>
  <c r="K45" i="36"/>
  <c r="K81" i="6"/>
  <c r="D52" i="37"/>
  <c r="D16" i="37" s="1"/>
  <c r="K43" i="37"/>
  <c r="K44" i="6"/>
  <c r="D48" i="6"/>
  <c r="D12" i="6" s="1"/>
  <c r="D50" i="23"/>
  <c r="D14" i="23" s="1"/>
  <c r="K42" i="23"/>
  <c r="C9" i="19"/>
  <c r="D92" i="6"/>
  <c r="K68" i="36"/>
  <c r="K82" i="6"/>
  <c r="D58" i="5"/>
  <c r="D54" i="36"/>
  <c r="D18" i="36" s="1"/>
  <c r="K62" i="36"/>
  <c r="K61" i="5"/>
  <c r="D65" i="5"/>
  <c r="K43" i="5"/>
  <c r="K72" i="37"/>
  <c r="D85" i="37"/>
  <c r="K54" i="23"/>
  <c r="K54" i="36"/>
  <c r="K57" i="5"/>
  <c r="D45" i="36"/>
  <c r="D9" i="36" s="1"/>
  <c r="D45" i="23"/>
  <c r="D9" i="23" s="1"/>
  <c r="D42" i="5"/>
  <c r="D6" i="5" s="1"/>
  <c r="D72" i="25"/>
  <c r="K73" i="25"/>
  <c r="K100" i="23"/>
  <c r="D104" i="23"/>
  <c r="D62" i="5"/>
  <c r="K56" i="5"/>
  <c r="K59" i="37"/>
  <c r="K48" i="36"/>
  <c r="D46" i="37"/>
  <c r="D10" i="37" s="1"/>
  <c r="D55" i="36"/>
  <c r="D19" i="36" s="1"/>
  <c r="K76" i="23"/>
  <c r="D52" i="25"/>
  <c r="D16" i="25" s="1"/>
  <c r="K57" i="25"/>
  <c r="D82" i="23"/>
  <c r="D78" i="37"/>
  <c r="K70" i="6"/>
  <c r="K80" i="37"/>
  <c r="D74" i="6"/>
  <c r="D45" i="5"/>
  <c r="K63" i="5"/>
  <c r="K99" i="23"/>
  <c r="D89" i="23"/>
  <c r="K46" i="5"/>
  <c r="D53" i="25"/>
  <c r="D17" i="25" s="1"/>
  <c r="K79" i="37"/>
  <c r="D75" i="5"/>
  <c r="K45" i="25"/>
  <c r="K52" i="6"/>
  <c r="D88" i="6"/>
  <c r="D86" i="37"/>
  <c r="K113" i="23"/>
  <c r="D113" i="23"/>
  <c r="K71" i="36"/>
  <c r="D78" i="36"/>
  <c r="K60" i="6"/>
  <c r="D61" i="6"/>
  <c r="D25" i="6" s="1"/>
  <c r="K66" i="25"/>
  <c r="D62" i="25"/>
  <c r="D26" i="25" s="1"/>
  <c r="D64" i="36"/>
  <c r="D28" i="36" s="1"/>
  <c r="K80" i="36"/>
  <c r="K89" i="23"/>
  <c r="D80" i="6"/>
  <c r="K78" i="6"/>
  <c r="D84" i="23"/>
  <c r="K50" i="25"/>
  <c r="D71" i="25"/>
  <c r="D35" i="25" s="1"/>
  <c r="K92" i="23"/>
  <c r="D81" i="37"/>
  <c r="K77" i="37"/>
  <c r="D99" i="23"/>
  <c r="D78" i="5"/>
  <c r="D69" i="36"/>
  <c r="D33" i="36" s="1"/>
  <c r="K65" i="36"/>
  <c r="K74" i="6"/>
  <c r="D84" i="6"/>
  <c r="D66" i="25"/>
  <c r="D30" i="25" s="1"/>
  <c r="D71" i="5"/>
  <c r="D35" i="5" s="1"/>
  <c r="K72" i="23"/>
  <c r="D82" i="36"/>
  <c r="K72" i="25"/>
  <c r="K77" i="5"/>
  <c r="D80" i="23"/>
  <c r="K73" i="37"/>
  <c r="K71" i="5"/>
  <c r="D81" i="5"/>
  <c r="D84" i="37"/>
  <c r="K93" i="23"/>
  <c r="D98" i="23"/>
  <c r="K77" i="36"/>
  <c r="K85" i="23"/>
  <c r="D77" i="36"/>
  <c r="D92" i="23"/>
  <c r="K69" i="23"/>
  <c r="D56" i="23"/>
  <c r="D20" i="23" s="1"/>
  <c r="K63" i="36"/>
  <c r="D60" i="36"/>
  <c r="D24" i="36" s="1"/>
  <c r="C98" i="19"/>
  <c r="D76" i="36"/>
  <c r="K59" i="5"/>
  <c r="K50" i="6"/>
  <c r="K57" i="36"/>
  <c r="D47" i="36"/>
  <c r="D11" i="36" s="1"/>
  <c r="D47" i="5"/>
  <c r="K56" i="37"/>
  <c r="D45" i="37"/>
  <c r="D9" i="37" s="1"/>
  <c r="D44" i="6"/>
  <c r="D8" i="6" s="1"/>
  <c r="K74" i="25"/>
  <c r="D58" i="25"/>
  <c r="D22" i="25" s="1"/>
  <c r="K53" i="23"/>
  <c r="D47" i="23"/>
  <c r="D11" i="23" s="1"/>
  <c r="M35" i="41"/>
  <c r="D34" i="5"/>
  <c r="D33" i="5"/>
  <c r="D28" i="5"/>
  <c r="C97" i="19"/>
  <c r="C48" i="19"/>
  <c r="O46" i="34" s="1"/>
  <c r="D27" i="5"/>
  <c r="C76" i="19"/>
  <c r="C123" i="17"/>
  <c r="C17" i="21"/>
  <c r="C16" i="19"/>
  <c r="O14" i="34" s="1"/>
  <c r="C23" i="19"/>
  <c r="O21" i="34" s="1"/>
  <c r="C42" i="19"/>
  <c r="O40" i="34" s="1"/>
  <c r="C30" i="19"/>
  <c r="O28" i="34" s="1"/>
  <c r="C68" i="19"/>
  <c r="C12" i="19"/>
  <c r="O10" i="34" s="1"/>
  <c r="C96" i="19"/>
  <c r="C70" i="19"/>
  <c r="C46" i="19"/>
  <c r="O44" i="34" s="1"/>
  <c r="C40" i="19"/>
  <c r="O38" i="34" s="1"/>
  <c r="C71" i="19"/>
  <c r="C44" i="19"/>
  <c r="O42" i="34" s="1"/>
  <c r="C57" i="19"/>
  <c r="C63" i="19"/>
  <c r="C72" i="19"/>
  <c r="C91" i="17"/>
  <c r="C39" i="19"/>
  <c r="O37" i="34" s="1"/>
  <c r="C32" i="19"/>
  <c r="O30" i="34" s="1"/>
  <c r="C68" i="17"/>
  <c r="C79" i="19"/>
  <c r="C137" i="17"/>
  <c r="C93" i="19"/>
  <c r="C55" i="19"/>
  <c r="C56" i="19"/>
  <c r="C37" i="19"/>
  <c r="O35" i="34" s="1"/>
  <c r="C17" i="19"/>
  <c r="O15" i="34" s="1"/>
  <c r="C140" i="17"/>
  <c r="C90" i="19"/>
  <c r="C139" i="17"/>
  <c r="C54" i="17"/>
  <c r="C120" i="17"/>
  <c r="C128" i="17"/>
  <c r="C11" i="21"/>
  <c r="D21" i="5"/>
  <c r="D30" i="5"/>
  <c r="C76" i="17"/>
  <c r="C53" i="17"/>
  <c r="C33" i="19"/>
  <c r="O31" i="34" s="1"/>
  <c r="F210" i="35"/>
  <c r="F73" i="35"/>
  <c r="F99" i="35"/>
  <c r="F142" i="35"/>
  <c r="F158" i="35"/>
  <c r="F7" i="35"/>
  <c r="F182" i="35"/>
  <c r="F76" i="35"/>
  <c r="F106" i="35"/>
  <c r="F162" i="35"/>
  <c r="F157" i="35"/>
  <c r="F89" i="35"/>
  <c r="F35" i="35"/>
  <c r="F209" i="35"/>
  <c r="F94" i="35"/>
  <c r="F102" i="35"/>
  <c r="F100" i="35"/>
  <c r="C65" i="19" s="1"/>
  <c r="F33" i="35"/>
  <c r="D12" i="20"/>
  <c r="C16" i="20"/>
  <c r="C22" i="34" s="1"/>
  <c r="B16" i="20"/>
  <c r="B15" i="20"/>
  <c r="AB27" i="36" l="1"/>
  <c r="AE27" i="36"/>
  <c r="AF27" i="36"/>
  <c r="AD27" i="36"/>
  <c r="AC27" i="36"/>
  <c r="AB89" i="23"/>
  <c r="AC89" i="23"/>
  <c r="AF89" i="23"/>
  <c r="AD89" i="23"/>
  <c r="AE89" i="23"/>
  <c r="AD54" i="25"/>
  <c r="AE54" i="25"/>
  <c r="AB54" i="25"/>
  <c r="AF54" i="25"/>
  <c r="K18" i="25"/>
  <c r="AC54" i="25"/>
  <c r="AF53" i="25"/>
  <c r="AE53" i="25"/>
  <c r="AD53" i="25"/>
  <c r="AB53" i="25"/>
  <c r="K17" i="25"/>
  <c r="AC53" i="25"/>
  <c r="AD59" i="5"/>
  <c r="AF59" i="5"/>
  <c r="AB59" i="5"/>
  <c r="AE59" i="5"/>
  <c r="AC59" i="5"/>
  <c r="AB80" i="36"/>
  <c r="AD80" i="36"/>
  <c r="AF80" i="36"/>
  <c r="AE80" i="36"/>
  <c r="AC80" i="36"/>
  <c r="AF74" i="37"/>
  <c r="AE74" i="37"/>
  <c r="AD74" i="37"/>
  <c r="AB74" i="37"/>
  <c r="AC74" i="37"/>
  <c r="AC28" i="36"/>
  <c r="AE28" i="36"/>
  <c r="AB28" i="36"/>
  <c r="AF28" i="36"/>
  <c r="AD28" i="36"/>
  <c r="AB86" i="37"/>
  <c r="AE86" i="37"/>
  <c r="AD86" i="37"/>
  <c r="AC86" i="37"/>
  <c r="AF86" i="37"/>
  <c r="AC72" i="23"/>
  <c r="AB72" i="23"/>
  <c r="AD72" i="23"/>
  <c r="AE72" i="23"/>
  <c r="AF72" i="23"/>
  <c r="AE9" i="36"/>
  <c r="AD9" i="36"/>
  <c r="AC9" i="36"/>
  <c r="AB9" i="36"/>
  <c r="AF9" i="36"/>
  <c r="AB66" i="25"/>
  <c r="AD66" i="25"/>
  <c r="AF66" i="25"/>
  <c r="AE66" i="25"/>
  <c r="K30" i="25"/>
  <c r="AC66" i="25"/>
  <c r="AE80" i="37"/>
  <c r="AF80" i="37"/>
  <c r="AD80" i="37"/>
  <c r="AB80" i="37"/>
  <c r="AC80" i="37"/>
  <c r="AE57" i="5"/>
  <c r="AD57" i="5"/>
  <c r="AB57" i="5"/>
  <c r="AF57" i="5"/>
  <c r="AC57" i="5"/>
  <c r="AD16" i="37"/>
  <c r="AF16" i="37"/>
  <c r="AE16" i="37"/>
  <c r="AC16" i="37"/>
  <c r="AB16" i="37"/>
  <c r="AB7" i="25"/>
  <c r="AD7" i="25"/>
  <c r="AC7" i="25"/>
  <c r="AF7" i="25"/>
  <c r="AE7" i="25"/>
  <c r="AD63" i="36"/>
  <c r="AF63" i="36"/>
  <c r="AE63" i="36"/>
  <c r="AB63" i="36"/>
  <c r="AC63" i="36"/>
  <c r="K27" i="36"/>
  <c r="AB30" i="25"/>
  <c r="AD30" i="25"/>
  <c r="AF30" i="25"/>
  <c r="AE30" i="25"/>
  <c r="AC30" i="25"/>
  <c r="AF70" i="6"/>
  <c r="AE70" i="6"/>
  <c r="AB70" i="6"/>
  <c r="AC70" i="6"/>
  <c r="AD70" i="6"/>
  <c r="AE54" i="36"/>
  <c r="AF54" i="36"/>
  <c r="AD54" i="36"/>
  <c r="AB54" i="36"/>
  <c r="K18" i="36"/>
  <c r="AC54" i="36"/>
  <c r="AF81" i="6"/>
  <c r="AE81" i="6"/>
  <c r="AD81" i="6"/>
  <c r="AC81" i="6"/>
  <c r="AB81" i="6"/>
  <c r="K53" i="37"/>
  <c r="K84" i="5"/>
  <c r="D57" i="37"/>
  <c r="D21" i="37" s="1"/>
  <c r="K64" i="36"/>
  <c r="D74" i="5"/>
  <c r="D57" i="36"/>
  <c r="D21" i="36" s="1"/>
  <c r="K83" i="23"/>
  <c r="D73" i="23"/>
  <c r="AD20" i="23"/>
  <c r="AB20" i="23"/>
  <c r="AC20" i="23"/>
  <c r="AF20" i="23"/>
  <c r="AE20" i="23"/>
  <c r="AE60" i="6"/>
  <c r="AF60" i="6"/>
  <c r="AC60" i="6"/>
  <c r="AB60" i="6"/>
  <c r="AD60" i="6"/>
  <c r="K18" i="23"/>
  <c r="AB54" i="23"/>
  <c r="AC54" i="23"/>
  <c r="AD54" i="23"/>
  <c r="AF54" i="23"/>
  <c r="AE54" i="23"/>
  <c r="AE45" i="36"/>
  <c r="AD45" i="36"/>
  <c r="AF45" i="36"/>
  <c r="AB45" i="36"/>
  <c r="K9" i="36"/>
  <c r="AC45" i="36"/>
  <c r="AB59" i="36"/>
  <c r="AF59" i="36"/>
  <c r="AE59" i="36"/>
  <c r="AD59" i="36"/>
  <c r="AC59" i="36"/>
  <c r="K23" i="36"/>
  <c r="K57" i="23"/>
  <c r="D62" i="23"/>
  <c r="D26" i="23" s="1"/>
  <c r="K33" i="23"/>
  <c r="AC69" i="23"/>
  <c r="AB69" i="23"/>
  <c r="AE69" i="23"/>
  <c r="AF69" i="23"/>
  <c r="AD69" i="23"/>
  <c r="AE74" i="6"/>
  <c r="AF74" i="6"/>
  <c r="AC74" i="6"/>
  <c r="AD74" i="6"/>
  <c r="AB74" i="6"/>
  <c r="AF91" i="37"/>
  <c r="AD91" i="37"/>
  <c r="AE91" i="37"/>
  <c r="AC91" i="37"/>
  <c r="AB91" i="37"/>
  <c r="AB81" i="23"/>
  <c r="AC81" i="23"/>
  <c r="AF81" i="23"/>
  <c r="AD81" i="23"/>
  <c r="AE81" i="23"/>
  <c r="K50" i="37"/>
  <c r="K80" i="5"/>
  <c r="K51" i="23"/>
  <c r="D67" i="5"/>
  <c r="D53" i="6"/>
  <c r="D17" i="6" s="1"/>
  <c r="K58" i="6"/>
  <c r="D54" i="37"/>
  <c r="D18" i="37" s="1"/>
  <c r="D59" i="23"/>
  <c r="D23" i="23" s="1"/>
  <c r="AE15" i="37"/>
  <c r="AF15" i="37"/>
  <c r="AC15" i="37"/>
  <c r="AD15" i="37"/>
  <c r="AB15" i="37"/>
  <c r="AD24" i="36"/>
  <c r="AE24" i="36"/>
  <c r="AF24" i="36"/>
  <c r="AB24" i="36"/>
  <c r="AC24" i="36"/>
  <c r="AB76" i="23"/>
  <c r="AC76" i="23"/>
  <c r="AE76" i="23"/>
  <c r="AF76" i="23"/>
  <c r="AD76" i="23"/>
  <c r="AD15" i="23"/>
  <c r="AF15" i="23"/>
  <c r="AE15" i="23"/>
  <c r="AB15" i="23"/>
  <c r="AC15" i="23"/>
  <c r="AB85" i="23"/>
  <c r="AC85" i="23"/>
  <c r="AF85" i="23"/>
  <c r="AE85" i="23"/>
  <c r="AD85" i="23"/>
  <c r="AC22" i="25"/>
  <c r="AF22" i="25"/>
  <c r="AE22" i="25"/>
  <c r="AD22" i="25"/>
  <c r="AB22" i="25"/>
  <c r="AE31" i="36"/>
  <c r="AD31" i="36"/>
  <c r="AC31" i="36"/>
  <c r="AB31" i="36"/>
  <c r="AF31" i="36"/>
  <c r="AE97" i="6"/>
  <c r="AF97" i="6"/>
  <c r="AD97" i="6"/>
  <c r="AC97" i="6"/>
  <c r="AB97" i="6"/>
  <c r="AC56" i="37"/>
  <c r="AB56" i="37"/>
  <c r="K20" i="37"/>
  <c r="AD56" i="37"/>
  <c r="AF56" i="37"/>
  <c r="AE56" i="37"/>
  <c r="AF50" i="25"/>
  <c r="AB50" i="25"/>
  <c r="AE50" i="25"/>
  <c r="AD50" i="25"/>
  <c r="K14" i="25"/>
  <c r="R9" i="25" s="1"/>
  <c r="AC50" i="25"/>
  <c r="AB79" i="37"/>
  <c r="AF79" i="37"/>
  <c r="AC79" i="37"/>
  <c r="AE79" i="37"/>
  <c r="AD79" i="37"/>
  <c r="AF68" i="36"/>
  <c r="AD68" i="36"/>
  <c r="AE68" i="36"/>
  <c r="AB68" i="36"/>
  <c r="AC68" i="36"/>
  <c r="K32" i="36"/>
  <c r="AB42" i="37"/>
  <c r="AD42" i="37"/>
  <c r="AE42" i="37"/>
  <c r="AC42" i="37"/>
  <c r="AF42" i="37"/>
  <c r="K6" i="37"/>
  <c r="AF64" i="25"/>
  <c r="AE64" i="25"/>
  <c r="AD64" i="25"/>
  <c r="AB64" i="25"/>
  <c r="K28" i="25"/>
  <c r="AC64" i="25"/>
  <c r="AD42" i="23"/>
  <c r="AE42" i="23"/>
  <c r="K6" i="23"/>
  <c r="AB42" i="23"/>
  <c r="AF42" i="23"/>
  <c r="AC42" i="23"/>
  <c r="AE50" i="6"/>
  <c r="AF50" i="6"/>
  <c r="AC50" i="6"/>
  <c r="AD50" i="6"/>
  <c r="AB50" i="6"/>
  <c r="AC99" i="23"/>
  <c r="AB99" i="23"/>
  <c r="AE99" i="23"/>
  <c r="AF99" i="23"/>
  <c r="AD99" i="23"/>
  <c r="D47" i="6"/>
  <c r="D11" i="6" s="1"/>
  <c r="K63" i="23"/>
  <c r="K43" i="6"/>
  <c r="D65" i="23"/>
  <c r="D29" i="23" s="1"/>
  <c r="AB9" i="23"/>
  <c r="AE9" i="23"/>
  <c r="AF9" i="23"/>
  <c r="AC9" i="23"/>
  <c r="AD9" i="23"/>
  <c r="K88" i="23"/>
  <c r="K79" i="6"/>
  <c r="D81" i="6"/>
  <c r="D85" i="23"/>
  <c r="AD65" i="36"/>
  <c r="AF65" i="36"/>
  <c r="AB65" i="36"/>
  <c r="AE65" i="36"/>
  <c r="AC65" i="36"/>
  <c r="K29" i="36"/>
  <c r="AF57" i="25"/>
  <c r="AD57" i="25"/>
  <c r="AB57" i="25"/>
  <c r="AE57" i="25"/>
  <c r="K21" i="25"/>
  <c r="AC57" i="25"/>
  <c r="AC72" i="37"/>
  <c r="AE72" i="37"/>
  <c r="AD72" i="37"/>
  <c r="AF72" i="37"/>
  <c r="AB72" i="37"/>
  <c r="AF8" i="36"/>
  <c r="AD8" i="36"/>
  <c r="AE8" i="36"/>
  <c r="AC8" i="36"/>
  <c r="AB8" i="36"/>
  <c r="AB12" i="25"/>
  <c r="AF12" i="25"/>
  <c r="AE12" i="25"/>
  <c r="AD12" i="25"/>
  <c r="AC12" i="25"/>
  <c r="K77" i="23"/>
  <c r="K84" i="6"/>
  <c r="D89" i="37"/>
  <c r="D73" i="36"/>
  <c r="D99" i="6"/>
  <c r="K60" i="36"/>
  <c r="K87" i="37"/>
  <c r="D83" i="23"/>
  <c r="AF55" i="25"/>
  <c r="AE55" i="25"/>
  <c r="AD55" i="25"/>
  <c r="AB55" i="25"/>
  <c r="K19" i="25"/>
  <c r="AC55" i="25"/>
  <c r="AF70" i="36"/>
  <c r="AE70" i="36"/>
  <c r="AB70" i="36"/>
  <c r="AD70" i="36"/>
  <c r="AC70" i="36"/>
  <c r="K34" i="36"/>
  <c r="D52" i="6"/>
  <c r="D16" i="6" s="1"/>
  <c r="K59" i="6"/>
  <c r="AB113" i="23"/>
  <c r="AC113" i="23"/>
  <c r="AD113" i="23"/>
  <c r="AE113" i="23"/>
  <c r="AF113" i="23"/>
  <c r="AD55" i="36"/>
  <c r="AB55" i="36"/>
  <c r="AF55" i="36"/>
  <c r="AE55" i="36"/>
  <c r="AC55" i="36"/>
  <c r="K19" i="36"/>
  <c r="K17" i="23"/>
  <c r="AC53" i="23"/>
  <c r="AB53" i="23"/>
  <c r="AF53" i="23"/>
  <c r="AD53" i="23"/>
  <c r="AE53" i="23"/>
  <c r="AD19" i="36"/>
  <c r="AC19" i="36"/>
  <c r="AF19" i="36"/>
  <c r="AE19" i="36"/>
  <c r="AB19" i="36"/>
  <c r="AE45" i="6"/>
  <c r="AF45" i="6"/>
  <c r="AD45" i="6"/>
  <c r="AC45" i="6"/>
  <c r="AB45" i="6"/>
  <c r="AF102" i="6"/>
  <c r="AE102" i="6"/>
  <c r="AB102" i="6"/>
  <c r="AD102" i="6"/>
  <c r="AC102" i="6"/>
  <c r="C84" i="19"/>
  <c r="D56" i="25"/>
  <c r="D20" i="25" s="1"/>
  <c r="K60" i="25"/>
  <c r="AD77" i="36"/>
  <c r="AF77" i="36"/>
  <c r="AE77" i="36"/>
  <c r="AB77" i="36"/>
  <c r="AC77" i="36"/>
  <c r="AF18" i="36"/>
  <c r="AD18" i="36"/>
  <c r="AE18" i="36"/>
  <c r="AB18" i="36"/>
  <c r="AC18" i="36"/>
  <c r="K56" i="23"/>
  <c r="D63" i="23"/>
  <c r="D27" i="23" s="1"/>
  <c r="AB92" i="23"/>
  <c r="AC92" i="23"/>
  <c r="AF92" i="23"/>
  <c r="AE92" i="23"/>
  <c r="AD92" i="23"/>
  <c r="AD35" i="25"/>
  <c r="AB35" i="25"/>
  <c r="AE35" i="25"/>
  <c r="AF35" i="25"/>
  <c r="AC35" i="25"/>
  <c r="AF56" i="5"/>
  <c r="AD56" i="5"/>
  <c r="AB56" i="5"/>
  <c r="AC56" i="5"/>
  <c r="AE56" i="5"/>
  <c r="AF17" i="25"/>
  <c r="AE17" i="25"/>
  <c r="AB17" i="25"/>
  <c r="AD17" i="25"/>
  <c r="AC17" i="25"/>
  <c r="AC94" i="23"/>
  <c r="AB94" i="23"/>
  <c r="AE94" i="23"/>
  <c r="AD94" i="23"/>
  <c r="AF94" i="23"/>
  <c r="AE103" i="6"/>
  <c r="AF103" i="6"/>
  <c r="AB103" i="6"/>
  <c r="AD103" i="6"/>
  <c r="AC103" i="6"/>
  <c r="AD73" i="36"/>
  <c r="AB73" i="36"/>
  <c r="AF73" i="36"/>
  <c r="AE73" i="36"/>
  <c r="AC73" i="36"/>
  <c r="AD57" i="36"/>
  <c r="AF57" i="36"/>
  <c r="AE57" i="36"/>
  <c r="AB57" i="36"/>
  <c r="K21" i="36"/>
  <c r="AC57" i="36"/>
  <c r="AB73" i="25"/>
  <c r="AF73" i="25"/>
  <c r="AE73" i="25"/>
  <c r="AD73" i="25"/>
  <c r="AC73" i="25"/>
  <c r="AC55" i="37"/>
  <c r="AB55" i="37"/>
  <c r="AE55" i="37"/>
  <c r="AD55" i="37"/>
  <c r="AF55" i="37"/>
  <c r="K19" i="37"/>
  <c r="AB109" i="23"/>
  <c r="AC109" i="23"/>
  <c r="AD109" i="23"/>
  <c r="AF109" i="23"/>
  <c r="AE109" i="23"/>
  <c r="AE14" i="23"/>
  <c r="AD14" i="23"/>
  <c r="AB14" i="23"/>
  <c r="AF14" i="23"/>
  <c r="AC14" i="23"/>
  <c r="AD72" i="25"/>
  <c r="AE72" i="25"/>
  <c r="AF72" i="25"/>
  <c r="AB72" i="25"/>
  <c r="AC72" i="25"/>
  <c r="AE98" i="6"/>
  <c r="AF98" i="6"/>
  <c r="AB98" i="6"/>
  <c r="AD98" i="6"/>
  <c r="AC98" i="6"/>
  <c r="AE44" i="6"/>
  <c r="AF44" i="6"/>
  <c r="AC44" i="6"/>
  <c r="AD44" i="6"/>
  <c r="AB44" i="6"/>
  <c r="AF26" i="25"/>
  <c r="AE26" i="25"/>
  <c r="AD26" i="25"/>
  <c r="AB26" i="25"/>
  <c r="AC26" i="25"/>
  <c r="AB43" i="37"/>
  <c r="AE43" i="37"/>
  <c r="AD43" i="37"/>
  <c r="AF43" i="37"/>
  <c r="AC43" i="37"/>
  <c r="K7" i="37"/>
  <c r="AF71" i="36"/>
  <c r="AB71" i="36"/>
  <c r="AD71" i="36"/>
  <c r="AE71" i="36"/>
  <c r="K35" i="36"/>
  <c r="AC71" i="36"/>
  <c r="AB91" i="23"/>
  <c r="AC91" i="23"/>
  <c r="AD91" i="23"/>
  <c r="AE91" i="23"/>
  <c r="AF91" i="23"/>
  <c r="AF33" i="36"/>
  <c r="AC33" i="36"/>
  <c r="AB33" i="36"/>
  <c r="AE33" i="36"/>
  <c r="AD33" i="36"/>
  <c r="AF16" i="25"/>
  <c r="AD16" i="25"/>
  <c r="AE16" i="25"/>
  <c r="AB16" i="25"/>
  <c r="AC16" i="25"/>
  <c r="AD11" i="23"/>
  <c r="AB11" i="23"/>
  <c r="AE11" i="23"/>
  <c r="AC11" i="23"/>
  <c r="AF11" i="23"/>
  <c r="AD77" i="37"/>
  <c r="AB77" i="37"/>
  <c r="AE77" i="37"/>
  <c r="AC77" i="37"/>
  <c r="AF77" i="37"/>
  <c r="AE10" i="37"/>
  <c r="AC10" i="37"/>
  <c r="AB10" i="37"/>
  <c r="AD10" i="37"/>
  <c r="AF10" i="37"/>
  <c r="AF62" i="36"/>
  <c r="AB62" i="36"/>
  <c r="AD62" i="36"/>
  <c r="AE62" i="36"/>
  <c r="K26" i="36"/>
  <c r="AC62" i="36"/>
  <c r="AF85" i="6"/>
  <c r="AE85" i="6"/>
  <c r="AB85" i="6"/>
  <c r="AC85" i="6"/>
  <c r="AD85" i="6"/>
  <c r="C18" i="17"/>
  <c r="D53" i="5"/>
  <c r="D17" i="5" s="1"/>
  <c r="AE17" i="5" s="1"/>
  <c r="K47" i="23"/>
  <c r="D60" i="37"/>
  <c r="D24" i="37" s="1"/>
  <c r="K64" i="37"/>
  <c r="K65" i="5"/>
  <c r="K29" i="5" s="1"/>
  <c r="D49" i="23"/>
  <c r="D13" i="23" s="1"/>
  <c r="AB74" i="25"/>
  <c r="AD74" i="25"/>
  <c r="AF74" i="25"/>
  <c r="AE74" i="25"/>
  <c r="AC74" i="25"/>
  <c r="AE52" i="6"/>
  <c r="AF52" i="6"/>
  <c r="AD52" i="6"/>
  <c r="AC52" i="6"/>
  <c r="AB52" i="6"/>
  <c r="AF48" i="36"/>
  <c r="AE48" i="36"/>
  <c r="AB48" i="36"/>
  <c r="AD48" i="36"/>
  <c r="AC48" i="36"/>
  <c r="K12" i="36"/>
  <c r="AB93" i="23"/>
  <c r="AC93" i="23"/>
  <c r="AD93" i="23"/>
  <c r="AE93" i="23"/>
  <c r="AF93" i="23"/>
  <c r="AE45" i="25"/>
  <c r="AD45" i="25"/>
  <c r="AB45" i="25"/>
  <c r="AF45" i="25"/>
  <c r="K9" i="25"/>
  <c r="AC45" i="25"/>
  <c r="AE59" i="37"/>
  <c r="AC59" i="37"/>
  <c r="AD59" i="37"/>
  <c r="AB59" i="37"/>
  <c r="AF59" i="37"/>
  <c r="K23" i="37"/>
  <c r="AE17" i="37"/>
  <c r="AF17" i="37"/>
  <c r="AD17" i="37"/>
  <c r="AB17" i="37"/>
  <c r="AC17" i="37"/>
  <c r="AB108" i="23"/>
  <c r="AC108" i="23"/>
  <c r="AD108" i="23"/>
  <c r="AE108" i="23"/>
  <c r="AF108" i="23"/>
  <c r="K76" i="5"/>
  <c r="K67" i="23"/>
  <c r="K48" i="6"/>
  <c r="D43" i="6"/>
  <c r="D7" i="6" s="1"/>
  <c r="D50" i="36"/>
  <c r="D14" i="36" s="1"/>
  <c r="D51" i="5"/>
  <c r="D15" i="5" s="1"/>
  <c r="AB15" i="5" s="1"/>
  <c r="K76" i="36"/>
  <c r="D52" i="23"/>
  <c r="D16" i="23" s="1"/>
  <c r="AE9" i="37"/>
  <c r="AB9" i="37"/>
  <c r="AF9" i="37"/>
  <c r="AC9" i="37"/>
  <c r="AD9" i="37"/>
  <c r="AE82" i="6"/>
  <c r="AF82" i="6"/>
  <c r="AB82" i="6"/>
  <c r="AD82" i="6"/>
  <c r="AC82" i="6"/>
  <c r="AC104" i="23"/>
  <c r="AB104" i="23"/>
  <c r="AF104" i="23"/>
  <c r="AE104" i="23"/>
  <c r="AD104" i="23"/>
  <c r="K7" i="23"/>
  <c r="AC43" i="23"/>
  <c r="AB43" i="23"/>
  <c r="AD43" i="23"/>
  <c r="AE43" i="23"/>
  <c r="AF43" i="23"/>
  <c r="AD23" i="25"/>
  <c r="AC23" i="25"/>
  <c r="AB23" i="25"/>
  <c r="AF23" i="25"/>
  <c r="AE23" i="25"/>
  <c r="AC11" i="36"/>
  <c r="AF11" i="36"/>
  <c r="AE11" i="36"/>
  <c r="AD11" i="36"/>
  <c r="AB11" i="36"/>
  <c r="AE73" i="37"/>
  <c r="AF73" i="37"/>
  <c r="AD73" i="37"/>
  <c r="AB73" i="37"/>
  <c r="AC73" i="37"/>
  <c r="AE78" i="6"/>
  <c r="AF78" i="6"/>
  <c r="AD78" i="6"/>
  <c r="AB78" i="6"/>
  <c r="AC78" i="6"/>
  <c r="AF46" i="5"/>
  <c r="AD46" i="5"/>
  <c r="AE46" i="5"/>
  <c r="AC46" i="5"/>
  <c r="AB46" i="5"/>
  <c r="AB100" i="23"/>
  <c r="AC100" i="23"/>
  <c r="AE100" i="23"/>
  <c r="AD100" i="23"/>
  <c r="AF100" i="23"/>
  <c r="AB10" i="25"/>
  <c r="AF10" i="25"/>
  <c r="AE10" i="25"/>
  <c r="AD10" i="25"/>
  <c r="AC10" i="25"/>
  <c r="AB95" i="23"/>
  <c r="AC95" i="23"/>
  <c r="AE95" i="23"/>
  <c r="AD95" i="23"/>
  <c r="AF95" i="23"/>
  <c r="AF25" i="6"/>
  <c r="AC25" i="6"/>
  <c r="AE25" i="6"/>
  <c r="AC27" i="6"/>
  <c r="AF27" i="6"/>
  <c r="AE27" i="6"/>
  <c r="AE13" i="6"/>
  <c r="AF13" i="6"/>
  <c r="AC13" i="6"/>
  <c r="AC8" i="6"/>
  <c r="AF8" i="6"/>
  <c r="AE8" i="6"/>
  <c r="AE12" i="6"/>
  <c r="AF12" i="6"/>
  <c r="AC12" i="6"/>
  <c r="M36" i="41"/>
  <c r="AB8" i="6"/>
  <c r="AD8" i="6"/>
  <c r="K14" i="6"/>
  <c r="AB28" i="5"/>
  <c r="AD28" i="5"/>
  <c r="AC28" i="5"/>
  <c r="AF28" i="5"/>
  <c r="AE28" i="5"/>
  <c r="AC64" i="5"/>
  <c r="AE64" i="5"/>
  <c r="AB64" i="5"/>
  <c r="AD64" i="5"/>
  <c r="AF64" i="5"/>
  <c r="K34" i="6"/>
  <c r="AB25" i="6"/>
  <c r="AD25" i="6"/>
  <c r="K24" i="6"/>
  <c r="AB71" i="5"/>
  <c r="AE71" i="5"/>
  <c r="AF71" i="5"/>
  <c r="K35" i="5"/>
  <c r="AD71" i="5"/>
  <c r="AC71" i="5"/>
  <c r="AD51" i="5"/>
  <c r="AB51" i="5"/>
  <c r="AF51" i="5"/>
  <c r="AC51" i="5"/>
  <c r="AE51" i="5"/>
  <c r="K15" i="5"/>
  <c r="AC33" i="5"/>
  <c r="AB33" i="5"/>
  <c r="AF33" i="5"/>
  <c r="AE33" i="5"/>
  <c r="AD33" i="5"/>
  <c r="AF78" i="5"/>
  <c r="AB78" i="5"/>
  <c r="AD78" i="5"/>
  <c r="AE78" i="5"/>
  <c r="AC78" i="5"/>
  <c r="AB34" i="5"/>
  <c r="AF34" i="5"/>
  <c r="AC34" i="5"/>
  <c r="AE34" i="5"/>
  <c r="AD34" i="5"/>
  <c r="AE72" i="5"/>
  <c r="AF72" i="5"/>
  <c r="AD72" i="5"/>
  <c r="AB72" i="5"/>
  <c r="AC72" i="5"/>
  <c r="AD45" i="5"/>
  <c r="AB45" i="5"/>
  <c r="AF45" i="5"/>
  <c r="AE45" i="5"/>
  <c r="AC45" i="5"/>
  <c r="C14" i="19"/>
  <c r="O12" i="34" s="1"/>
  <c r="K18" i="5"/>
  <c r="D11" i="5"/>
  <c r="AB27" i="6"/>
  <c r="AD27" i="6"/>
  <c r="C52" i="19"/>
  <c r="AC63" i="5"/>
  <c r="AB63" i="5"/>
  <c r="AF63" i="5"/>
  <c r="AE63" i="5"/>
  <c r="AD63" i="5"/>
  <c r="K16" i="6"/>
  <c r="AD85" i="5"/>
  <c r="AE85" i="5"/>
  <c r="AB85" i="5"/>
  <c r="AF85" i="5"/>
  <c r="AC85" i="5"/>
  <c r="AF58" i="5"/>
  <c r="AE58" i="5"/>
  <c r="AC58" i="5"/>
  <c r="AB58" i="5"/>
  <c r="AD58" i="5"/>
  <c r="D9" i="5"/>
  <c r="C73" i="19"/>
  <c r="D23" i="5"/>
  <c r="AE23" i="5" s="1"/>
  <c r="AE70" i="5"/>
  <c r="K34" i="5"/>
  <c r="AF70" i="5"/>
  <c r="AD70" i="5"/>
  <c r="AC70" i="5"/>
  <c r="AB70" i="5"/>
  <c r="AF86" i="5"/>
  <c r="AC86" i="5"/>
  <c r="AD86" i="5"/>
  <c r="AE86" i="5"/>
  <c r="AB86" i="5"/>
  <c r="AE48" i="5"/>
  <c r="AD48" i="5"/>
  <c r="AF48" i="5"/>
  <c r="AC48" i="5"/>
  <c r="AB48" i="5"/>
  <c r="AB12" i="6"/>
  <c r="AD12" i="6"/>
  <c r="C28" i="19"/>
  <c r="O26" i="34" s="1"/>
  <c r="AB13" i="6"/>
  <c r="AD13" i="6"/>
  <c r="K8" i="6"/>
  <c r="AB35" i="5"/>
  <c r="AF35" i="5"/>
  <c r="AE35" i="5"/>
  <c r="AD35" i="5"/>
  <c r="AC35" i="5"/>
  <c r="AD61" i="5"/>
  <c r="AE61" i="5"/>
  <c r="AF61" i="5"/>
  <c r="AB61" i="5"/>
  <c r="AC61" i="5"/>
  <c r="K9" i="6"/>
  <c r="AF6" i="5"/>
  <c r="AC6" i="5"/>
  <c r="AB6" i="5"/>
  <c r="AE6" i="5"/>
  <c r="AD6" i="5"/>
  <c r="AF21" i="5"/>
  <c r="AE21" i="5"/>
  <c r="AD21" i="5"/>
  <c r="AB21" i="5"/>
  <c r="AC21" i="5"/>
  <c r="AE27" i="5"/>
  <c r="AD27" i="5"/>
  <c r="AC27" i="5"/>
  <c r="AB27" i="5"/>
  <c r="AF27" i="5"/>
  <c r="AF30" i="5"/>
  <c r="AE30" i="5"/>
  <c r="AC30" i="5"/>
  <c r="AB30" i="5"/>
  <c r="AD30" i="5"/>
  <c r="C89" i="19"/>
  <c r="C74" i="19"/>
  <c r="C12" i="21"/>
  <c r="C19" i="19"/>
  <c r="O17" i="34" s="1"/>
  <c r="C50" i="19"/>
  <c r="C27" i="19"/>
  <c r="O25" i="34" s="1"/>
  <c r="C102" i="19"/>
  <c r="C24" i="19"/>
  <c r="O22" i="34" s="1"/>
  <c r="C111" i="17"/>
  <c r="C112" i="17"/>
  <c r="D25" i="5"/>
  <c r="K8" i="5"/>
  <c r="K6" i="5"/>
  <c r="K31" i="5"/>
  <c r="K25" i="5"/>
  <c r="K27" i="5"/>
  <c r="D12" i="5"/>
  <c r="K21" i="5"/>
  <c r="K23" i="5"/>
  <c r="G92" i="17"/>
  <c r="N14" i="20"/>
  <c r="B12" i="20"/>
  <c r="C12" i="20"/>
  <c r="C18" i="34" s="1"/>
  <c r="D15" i="20"/>
  <c r="C15" i="20"/>
  <c r="C21" i="34" s="1"/>
  <c r="D16" i="20"/>
  <c r="AP8" i="25" l="1"/>
  <c r="AP18" i="25" s="1"/>
  <c r="AQ8" i="25"/>
  <c r="AQ18" i="25" s="1"/>
  <c r="AR8" i="25"/>
  <c r="AR18" i="25" s="1"/>
  <c r="AN8" i="25"/>
  <c r="AN18" i="25" s="1"/>
  <c r="AO8" i="25"/>
  <c r="AO18" i="25" s="1"/>
  <c r="AG65" i="36"/>
  <c r="AG59" i="36"/>
  <c r="AG45" i="25"/>
  <c r="AG55" i="36"/>
  <c r="AG45" i="36"/>
  <c r="AG68" i="36"/>
  <c r="AG57" i="36"/>
  <c r="AG54" i="25"/>
  <c r="AG48" i="36"/>
  <c r="AG57" i="25"/>
  <c r="AG73" i="36"/>
  <c r="AG64" i="25"/>
  <c r="AG80" i="36"/>
  <c r="AG71" i="36"/>
  <c r="AG77" i="36"/>
  <c r="AF17" i="5"/>
  <c r="AC15" i="5"/>
  <c r="AF15" i="5"/>
  <c r="AD15" i="5"/>
  <c r="AE15" i="5"/>
  <c r="AE79" i="6"/>
  <c r="AF79" i="6"/>
  <c r="AC79" i="6"/>
  <c r="AD79" i="6"/>
  <c r="AB79" i="6"/>
  <c r="AL21" i="36"/>
  <c r="AJ21" i="36"/>
  <c r="AK21" i="36"/>
  <c r="AI21" i="36"/>
  <c r="AH21" i="36"/>
  <c r="AC83" i="23"/>
  <c r="AB83" i="23"/>
  <c r="AD83" i="23"/>
  <c r="AF83" i="23"/>
  <c r="AE83" i="23"/>
  <c r="AL12" i="36"/>
  <c r="AK12" i="36"/>
  <c r="AJ12" i="36"/>
  <c r="AI12" i="36"/>
  <c r="AH12" i="36"/>
  <c r="AF58" i="6"/>
  <c r="AE58" i="6"/>
  <c r="AB58" i="6"/>
  <c r="AD58" i="6"/>
  <c r="AC58" i="6"/>
  <c r="AB60" i="36"/>
  <c r="AE60" i="36"/>
  <c r="AD60" i="36"/>
  <c r="AF60" i="36"/>
  <c r="K24" i="36"/>
  <c r="AC60" i="36"/>
  <c r="AF64" i="36"/>
  <c r="AD64" i="36"/>
  <c r="AE64" i="36"/>
  <c r="AB64" i="36"/>
  <c r="K28" i="36"/>
  <c r="AC64" i="36"/>
  <c r="AB29" i="23"/>
  <c r="AD29" i="23"/>
  <c r="AE29" i="23"/>
  <c r="AC29" i="23"/>
  <c r="AF29" i="23"/>
  <c r="K15" i="23"/>
  <c r="AC51" i="23"/>
  <c r="AB51" i="23"/>
  <c r="AF51" i="23"/>
  <c r="AD51" i="23"/>
  <c r="AE51" i="23"/>
  <c r="AH28" i="25"/>
  <c r="AL28" i="25"/>
  <c r="AJ28" i="25"/>
  <c r="AK28" i="25"/>
  <c r="AI28" i="25"/>
  <c r="AB53" i="37"/>
  <c r="AC53" i="37"/>
  <c r="AF53" i="37"/>
  <c r="AE53" i="37"/>
  <c r="AD53" i="37"/>
  <c r="K17" i="37"/>
  <c r="K27" i="23"/>
  <c r="R27" i="23" s="1"/>
  <c r="AB63" i="23"/>
  <c r="AC63" i="23"/>
  <c r="AE63" i="23"/>
  <c r="AF63" i="23"/>
  <c r="AD63" i="23"/>
  <c r="AF76" i="36"/>
  <c r="AD76" i="36"/>
  <c r="AB76" i="36"/>
  <c r="AE76" i="36"/>
  <c r="AC76" i="36"/>
  <c r="AK19" i="37"/>
  <c r="AH19" i="37"/>
  <c r="AI19" i="37"/>
  <c r="AJ19" i="37"/>
  <c r="AL19" i="37"/>
  <c r="AC77" i="23"/>
  <c r="AB77" i="23"/>
  <c r="AD77" i="23"/>
  <c r="AF77" i="23"/>
  <c r="AE77" i="23"/>
  <c r="AG50" i="25"/>
  <c r="AH33" i="23"/>
  <c r="AJ33" i="23"/>
  <c r="AK33" i="23"/>
  <c r="AL33" i="23"/>
  <c r="AI33" i="23"/>
  <c r="AJ18" i="23"/>
  <c r="AH18" i="23"/>
  <c r="AL18" i="23"/>
  <c r="AI18" i="23"/>
  <c r="AK18" i="23"/>
  <c r="AL27" i="36"/>
  <c r="AJ27" i="36"/>
  <c r="AK27" i="36"/>
  <c r="AI27" i="36"/>
  <c r="AH27" i="36"/>
  <c r="AH34" i="36"/>
  <c r="AJ34" i="36"/>
  <c r="AL34" i="36"/>
  <c r="AI34" i="36"/>
  <c r="AK34" i="36"/>
  <c r="AJ14" i="25"/>
  <c r="AL14" i="25"/>
  <c r="AI14" i="25"/>
  <c r="AK14" i="25"/>
  <c r="AH14" i="25"/>
  <c r="AC26" i="23"/>
  <c r="AB26" i="23"/>
  <c r="AE26" i="23"/>
  <c r="AD26" i="23"/>
  <c r="AF26" i="23"/>
  <c r="AG63" i="36"/>
  <c r="AB14" i="36"/>
  <c r="AD14" i="36"/>
  <c r="AE14" i="36"/>
  <c r="AC14" i="36"/>
  <c r="AF14" i="36"/>
  <c r="AG62" i="36"/>
  <c r="AG70" i="36"/>
  <c r="AL29" i="36"/>
  <c r="AK29" i="36"/>
  <c r="AJ29" i="36"/>
  <c r="AI29" i="36"/>
  <c r="AH29" i="36"/>
  <c r="K21" i="23"/>
  <c r="AB57" i="23"/>
  <c r="AC57" i="23"/>
  <c r="AF57" i="23"/>
  <c r="AD57" i="23"/>
  <c r="AE57" i="23"/>
  <c r="AH32" i="36"/>
  <c r="AI32" i="36"/>
  <c r="AK32" i="36"/>
  <c r="AJ32" i="36"/>
  <c r="AL32" i="36"/>
  <c r="AD65" i="5"/>
  <c r="AC65" i="5"/>
  <c r="AB65" i="5"/>
  <c r="AF65" i="5"/>
  <c r="AE65" i="5"/>
  <c r="AC27" i="23"/>
  <c r="AD27" i="23"/>
  <c r="AB27" i="23"/>
  <c r="AF27" i="23"/>
  <c r="AE27" i="23"/>
  <c r="K20" i="23"/>
  <c r="AC56" i="23"/>
  <c r="AB56" i="23"/>
  <c r="AD56" i="23"/>
  <c r="AF56" i="23"/>
  <c r="AE56" i="23"/>
  <c r="AJ18" i="25"/>
  <c r="AI18" i="25"/>
  <c r="AK18" i="25"/>
  <c r="AH18" i="25"/>
  <c r="AL18" i="25"/>
  <c r="AH23" i="37"/>
  <c r="AI23" i="37"/>
  <c r="AK23" i="37"/>
  <c r="AJ23" i="37"/>
  <c r="AL23" i="37"/>
  <c r="AJ21" i="25"/>
  <c r="AH21" i="25"/>
  <c r="AL21" i="25"/>
  <c r="AK21" i="25"/>
  <c r="AI21" i="25"/>
  <c r="AF43" i="6"/>
  <c r="AE43" i="6"/>
  <c r="AC43" i="6"/>
  <c r="AB43" i="6"/>
  <c r="AD43" i="6"/>
  <c r="AE59" i="6"/>
  <c r="AF59" i="6"/>
  <c r="AB59" i="6"/>
  <c r="AC59" i="6"/>
  <c r="AD59" i="6"/>
  <c r="AH26" i="36"/>
  <c r="AL26" i="36"/>
  <c r="AK26" i="36"/>
  <c r="AI26" i="36"/>
  <c r="AJ26" i="36"/>
  <c r="AE48" i="6"/>
  <c r="AF48" i="6"/>
  <c r="AD48" i="6"/>
  <c r="AB48" i="6"/>
  <c r="AC48" i="6"/>
  <c r="AK7" i="37"/>
  <c r="AI7" i="37"/>
  <c r="AH7" i="37"/>
  <c r="AJ7" i="37"/>
  <c r="AL7" i="37"/>
  <c r="AK18" i="36"/>
  <c r="AH18" i="36"/>
  <c r="AJ18" i="36"/>
  <c r="AL18" i="36"/>
  <c r="AI18" i="36"/>
  <c r="AG73" i="25"/>
  <c r="AG66" i="25"/>
  <c r="AB13" i="23"/>
  <c r="AC13" i="23"/>
  <c r="AD13" i="23"/>
  <c r="AE13" i="23"/>
  <c r="AF13" i="23"/>
  <c r="AL9" i="36"/>
  <c r="AH9" i="36"/>
  <c r="AI9" i="36"/>
  <c r="AJ9" i="36"/>
  <c r="AK9" i="36"/>
  <c r="AC88" i="23"/>
  <c r="AB88" i="23"/>
  <c r="AD88" i="23"/>
  <c r="AF88" i="23"/>
  <c r="AE88" i="23"/>
  <c r="AE64" i="37"/>
  <c r="AB64" i="37"/>
  <c r="AF64" i="37"/>
  <c r="AD64" i="37"/>
  <c r="AC64" i="37"/>
  <c r="K28" i="37"/>
  <c r="AD18" i="37"/>
  <c r="AF18" i="37"/>
  <c r="AC18" i="37"/>
  <c r="AE18" i="37"/>
  <c r="AB18" i="37"/>
  <c r="AL35" i="36"/>
  <c r="AJ35" i="36"/>
  <c r="AI35" i="36"/>
  <c r="AK35" i="36"/>
  <c r="AH35" i="36"/>
  <c r="AE84" i="6"/>
  <c r="AF84" i="6"/>
  <c r="AC84" i="6"/>
  <c r="AB84" i="6"/>
  <c r="AD84" i="6"/>
  <c r="AC17" i="5"/>
  <c r="AB17" i="5"/>
  <c r="AJ17" i="23"/>
  <c r="AH17" i="23"/>
  <c r="AL17" i="23"/>
  <c r="AI17" i="23"/>
  <c r="AK17" i="23"/>
  <c r="AG55" i="25"/>
  <c r="AL30" i="25"/>
  <c r="AK30" i="25"/>
  <c r="AJ30" i="25"/>
  <c r="AI30" i="25"/>
  <c r="AH30" i="25"/>
  <c r="AG53" i="25"/>
  <c r="AK20" i="37"/>
  <c r="AI20" i="37"/>
  <c r="AH20" i="37"/>
  <c r="AL20" i="37"/>
  <c r="AJ20" i="37"/>
  <c r="AC23" i="23"/>
  <c r="AB23" i="23"/>
  <c r="AD23" i="23"/>
  <c r="AF23" i="23"/>
  <c r="AE23" i="23"/>
  <c r="AE24" i="37"/>
  <c r="AF24" i="37"/>
  <c r="AC24" i="37"/>
  <c r="AB24" i="37"/>
  <c r="AD24" i="37"/>
  <c r="AF21" i="36"/>
  <c r="AE21" i="36"/>
  <c r="AD21" i="36"/>
  <c r="AC21" i="36"/>
  <c r="AB21" i="36"/>
  <c r="K11" i="23"/>
  <c r="AC47" i="23"/>
  <c r="AB47" i="23"/>
  <c r="AD47" i="23"/>
  <c r="AF47" i="23"/>
  <c r="AE47" i="23"/>
  <c r="AF87" i="37"/>
  <c r="AD87" i="37"/>
  <c r="AE87" i="37"/>
  <c r="AC87" i="37"/>
  <c r="AB87" i="37"/>
  <c r="AL6" i="23"/>
  <c r="AI6" i="23"/>
  <c r="AK6" i="23"/>
  <c r="AH6" i="23"/>
  <c r="AJ6" i="23"/>
  <c r="AE21" i="37"/>
  <c r="AD21" i="37"/>
  <c r="AB21" i="37"/>
  <c r="AF21" i="37"/>
  <c r="AC21" i="37"/>
  <c r="AB16" i="23"/>
  <c r="AC16" i="23"/>
  <c r="AD16" i="23"/>
  <c r="AF16" i="23"/>
  <c r="AE16" i="23"/>
  <c r="AE50" i="37"/>
  <c r="AF50" i="37"/>
  <c r="AC50" i="37"/>
  <c r="AB50" i="37"/>
  <c r="AD50" i="37"/>
  <c r="K14" i="37"/>
  <c r="AH7" i="23"/>
  <c r="AJ7" i="23"/>
  <c r="AL7" i="23"/>
  <c r="AI7" i="23"/>
  <c r="AK7" i="23"/>
  <c r="R23" i="23"/>
  <c r="AK6" i="37"/>
  <c r="AI6" i="37"/>
  <c r="AH6" i="37"/>
  <c r="AJ6" i="37"/>
  <c r="AL6" i="37"/>
  <c r="R23" i="37"/>
  <c r="AJ23" i="36"/>
  <c r="AK23" i="36"/>
  <c r="AI23" i="36"/>
  <c r="AH23" i="36"/>
  <c r="AL23" i="36"/>
  <c r="AJ9" i="25"/>
  <c r="AH9" i="25"/>
  <c r="AL9" i="25"/>
  <c r="AK9" i="25"/>
  <c r="AI9" i="25"/>
  <c r="AB60" i="25"/>
  <c r="AE60" i="25"/>
  <c r="AD60" i="25"/>
  <c r="AF60" i="25"/>
  <c r="K24" i="25"/>
  <c r="AC60" i="25"/>
  <c r="AG54" i="36"/>
  <c r="K31" i="23"/>
  <c r="AB67" i="23"/>
  <c r="AC67" i="23"/>
  <c r="AE67" i="23"/>
  <c r="AD67" i="23"/>
  <c r="AF67" i="23"/>
  <c r="AG74" i="25"/>
  <c r="AG72" i="25"/>
  <c r="AF20" i="25"/>
  <c r="AB20" i="25"/>
  <c r="AD20" i="25"/>
  <c r="AE20" i="25"/>
  <c r="AC20" i="25"/>
  <c r="AD17" i="5"/>
  <c r="AL19" i="36"/>
  <c r="AH19" i="36"/>
  <c r="AK19" i="36"/>
  <c r="AJ19" i="36"/>
  <c r="AI19" i="36"/>
  <c r="AL19" i="25"/>
  <c r="AH19" i="25"/>
  <c r="AK19" i="25"/>
  <c r="AJ19" i="25"/>
  <c r="AI19" i="25"/>
  <c r="AH17" i="25"/>
  <c r="AL17" i="25"/>
  <c r="AJ17" i="25"/>
  <c r="AK17" i="25"/>
  <c r="AI17" i="25"/>
  <c r="AI16" i="6"/>
  <c r="AJ16" i="6"/>
  <c r="AK16" i="6"/>
  <c r="AL16" i="6"/>
  <c r="AF11" i="6"/>
  <c r="AE11" i="6"/>
  <c r="AC11" i="6"/>
  <c r="AF17" i="6"/>
  <c r="AE17" i="6"/>
  <c r="AC17" i="6"/>
  <c r="AI9" i="6"/>
  <c r="AJ9" i="6"/>
  <c r="AK9" i="6"/>
  <c r="AL9" i="6"/>
  <c r="R24" i="6"/>
  <c r="AK8" i="6"/>
  <c r="AL8" i="6"/>
  <c r="AI8" i="6"/>
  <c r="AJ8" i="6"/>
  <c r="AF16" i="6"/>
  <c r="AE16" i="6"/>
  <c r="AC16" i="6"/>
  <c r="AI24" i="6"/>
  <c r="AK24" i="6"/>
  <c r="AL24" i="6"/>
  <c r="AJ24" i="6"/>
  <c r="AF7" i="6"/>
  <c r="AC7" i="6"/>
  <c r="AE7" i="6"/>
  <c r="AI14" i="6"/>
  <c r="AJ14" i="6"/>
  <c r="AK14" i="6"/>
  <c r="AL14" i="6"/>
  <c r="AI34" i="6"/>
  <c r="AJ34" i="6"/>
  <c r="AK34" i="6"/>
  <c r="AL34" i="6"/>
  <c r="AG51" i="5"/>
  <c r="AC23" i="5"/>
  <c r="AD23" i="5"/>
  <c r="AG70" i="5"/>
  <c r="AG72" i="5"/>
  <c r="AB23" i="5"/>
  <c r="AJ35" i="5"/>
  <c r="AL35" i="5"/>
  <c r="AH35" i="5"/>
  <c r="AK35" i="5"/>
  <c r="AI35" i="5"/>
  <c r="AH34" i="6"/>
  <c r="AG78" i="5"/>
  <c r="AJ15" i="5"/>
  <c r="AL15" i="5"/>
  <c r="AH15" i="5"/>
  <c r="AK15" i="5"/>
  <c r="AI15" i="5"/>
  <c r="AH14" i="6"/>
  <c r="AH24" i="6"/>
  <c r="AG71" i="5"/>
  <c r="AI34" i="5"/>
  <c r="AJ34" i="5"/>
  <c r="AL34" i="5"/>
  <c r="AH34" i="5"/>
  <c r="AK34" i="5"/>
  <c r="K7" i="6"/>
  <c r="AF23" i="5"/>
  <c r="AH9" i="6"/>
  <c r="AB16" i="6"/>
  <c r="AD16" i="6"/>
  <c r="AD81" i="5"/>
  <c r="AB81" i="5"/>
  <c r="AF81" i="5"/>
  <c r="AE81" i="5"/>
  <c r="AC81" i="5"/>
  <c r="AH8" i="6"/>
  <c r="AD17" i="6"/>
  <c r="AB17" i="6"/>
  <c r="K12" i="6"/>
  <c r="AF62" i="5"/>
  <c r="AC62" i="5"/>
  <c r="AB62" i="5"/>
  <c r="AD62" i="5"/>
  <c r="AE62" i="5"/>
  <c r="AG86" i="5"/>
  <c r="AF9" i="5"/>
  <c r="AB9" i="5"/>
  <c r="AC9" i="5"/>
  <c r="AE9" i="5"/>
  <c r="AD9" i="5"/>
  <c r="AF77" i="5"/>
  <c r="AD77" i="5"/>
  <c r="AE77" i="5"/>
  <c r="AB77" i="5"/>
  <c r="AC77" i="5"/>
  <c r="AD11" i="6"/>
  <c r="AB11" i="6"/>
  <c r="AG85" i="5"/>
  <c r="AF79" i="5"/>
  <c r="AE79" i="5"/>
  <c r="AB79" i="5"/>
  <c r="AC79" i="5"/>
  <c r="AD79" i="5"/>
  <c r="AD7" i="6"/>
  <c r="AB7" i="6"/>
  <c r="AF83" i="5"/>
  <c r="AB83" i="5"/>
  <c r="AC83" i="5"/>
  <c r="AD83" i="5"/>
  <c r="AE83" i="5"/>
  <c r="AC43" i="5"/>
  <c r="AD43" i="5"/>
  <c r="AF43" i="5"/>
  <c r="AE43" i="5"/>
  <c r="AB43" i="5"/>
  <c r="K22" i="6"/>
  <c r="K23" i="6"/>
  <c r="AF54" i="5"/>
  <c r="AD54" i="5"/>
  <c r="AB54" i="5"/>
  <c r="AE54" i="5"/>
  <c r="AC54" i="5"/>
  <c r="AH16" i="6"/>
  <c r="AF25" i="5"/>
  <c r="AE25" i="5"/>
  <c r="AD25" i="5"/>
  <c r="AB25" i="5"/>
  <c r="AC25" i="5"/>
  <c r="AE12" i="5"/>
  <c r="AD12" i="5"/>
  <c r="AB12" i="5"/>
  <c r="AC12" i="5"/>
  <c r="AF12" i="5"/>
  <c r="AE11" i="5"/>
  <c r="AD11" i="5"/>
  <c r="AC11" i="5"/>
  <c r="AB11" i="5"/>
  <c r="AF11" i="5"/>
  <c r="AK23" i="5"/>
  <c r="AJ23" i="5"/>
  <c r="AI23" i="5"/>
  <c r="AH23" i="5"/>
  <c r="AL23" i="5"/>
  <c r="R10" i="5"/>
  <c r="AL21" i="5"/>
  <c r="AK21" i="5"/>
  <c r="AJ21" i="5"/>
  <c r="AI21" i="5"/>
  <c r="AH21" i="5"/>
  <c r="R26" i="5"/>
  <c r="AK27" i="5"/>
  <c r="AJ27" i="5"/>
  <c r="AI27" i="5"/>
  <c r="AH27" i="5"/>
  <c r="AL27" i="5"/>
  <c r="AK25" i="5"/>
  <c r="AJ25" i="5"/>
  <c r="AL25" i="5"/>
  <c r="AI25" i="5"/>
  <c r="AH25" i="5"/>
  <c r="AK31" i="5"/>
  <c r="AJ31" i="5"/>
  <c r="AI31" i="5"/>
  <c r="AH31" i="5"/>
  <c r="AL31" i="5"/>
  <c r="AL29" i="5"/>
  <c r="AJ29" i="5"/>
  <c r="AK29" i="5"/>
  <c r="AI29" i="5"/>
  <c r="AH29" i="5"/>
  <c r="AI18" i="5"/>
  <c r="AH18" i="5"/>
  <c r="AL18" i="5"/>
  <c r="AJ18" i="5"/>
  <c r="AK18" i="5"/>
  <c r="AJ6" i="5"/>
  <c r="AK6" i="5"/>
  <c r="AI6" i="5"/>
  <c r="AH6" i="5"/>
  <c r="AL6" i="5"/>
  <c r="AJ8" i="5"/>
  <c r="AI8" i="5"/>
  <c r="AH8" i="5"/>
  <c r="AL8" i="5"/>
  <c r="AK8" i="5"/>
  <c r="M68" i="19"/>
  <c r="M22" i="19"/>
  <c r="M67" i="19"/>
  <c r="M76" i="19"/>
  <c r="M77" i="19"/>
  <c r="M45" i="19"/>
  <c r="M57" i="19"/>
  <c r="M42" i="19"/>
  <c r="M104" i="19"/>
  <c r="M79" i="19"/>
  <c r="M102" i="19"/>
  <c r="M19" i="19"/>
  <c r="M30" i="19"/>
  <c r="M40" i="19"/>
  <c r="M12" i="19"/>
  <c r="M101" i="19"/>
  <c r="M69" i="19"/>
  <c r="M38" i="19"/>
  <c r="M36" i="19"/>
  <c r="M28" i="19"/>
  <c r="M10" i="19"/>
  <c r="M44" i="19"/>
  <c r="M50" i="19"/>
  <c r="M65" i="19"/>
  <c r="M91" i="19"/>
  <c r="M29" i="19"/>
  <c r="M60" i="19"/>
  <c r="M18" i="19"/>
  <c r="M25" i="19"/>
  <c r="M58" i="19"/>
  <c r="M103" i="19"/>
  <c r="M43" i="19"/>
  <c r="M9" i="19"/>
  <c r="M96" i="19"/>
  <c r="M37" i="19"/>
  <c r="M70" i="19"/>
  <c r="M24" i="19"/>
  <c r="M82" i="19"/>
  <c r="M83" i="19"/>
  <c r="M20" i="19"/>
  <c r="M35" i="19"/>
  <c r="M89" i="19"/>
  <c r="M66" i="19"/>
  <c r="M39" i="19"/>
  <c r="M56" i="19"/>
  <c r="M27" i="19"/>
  <c r="M75" i="19"/>
  <c r="M13" i="19"/>
  <c r="M32" i="19"/>
  <c r="M14" i="19"/>
  <c r="M21" i="19"/>
  <c r="M15" i="19"/>
  <c r="M55" i="19"/>
  <c r="M54" i="19"/>
  <c r="M52" i="19"/>
  <c r="M59" i="19"/>
  <c r="M51" i="19"/>
  <c r="M85" i="19"/>
  <c r="M11" i="19"/>
  <c r="M80" i="19"/>
  <c r="M48" i="19"/>
  <c r="M17" i="19"/>
  <c r="M16" i="19"/>
  <c r="M71" i="19"/>
  <c r="M46" i="19"/>
  <c r="M61" i="19"/>
  <c r="M73" i="19"/>
  <c r="M74" i="19"/>
  <c r="M97" i="19"/>
  <c r="M84" i="19"/>
  <c r="M100" i="19"/>
  <c r="M23" i="19"/>
  <c r="M26" i="19"/>
  <c r="M41" i="19"/>
  <c r="M93" i="19"/>
  <c r="M34" i="19"/>
  <c r="M99" i="19"/>
  <c r="M92" i="19"/>
  <c r="M85" i="17"/>
  <c r="M138" i="17"/>
  <c r="M24" i="17"/>
  <c r="M37" i="17"/>
  <c r="M139" i="17"/>
  <c r="M132" i="17"/>
  <c r="M20" i="17"/>
  <c r="M137" i="17"/>
  <c r="M140" i="17"/>
  <c r="M119" i="17"/>
  <c r="M136" i="17"/>
  <c r="M82" i="17"/>
  <c r="M89" i="17"/>
  <c r="M18" i="17"/>
  <c r="M111" i="17"/>
  <c r="M91" i="17"/>
  <c r="M117" i="17"/>
  <c r="M130" i="17"/>
  <c r="M36" i="17"/>
  <c r="M75" i="17"/>
  <c r="K9" i="5"/>
  <c r="AG67" i="5"/>
  <c r="K10" i="5"/>
  <c r="AG61" i="5"/>
  <c r="K22" i="5"/>
  <c r="AG42" i="5"/>
  <c r="AG44" i="5"/>
  <c r="AG63" i="5"/>
  <c r="K7" i="5"/>
  <c r="R8" i="5" s="1"/>
  <c r="AG57" i="5"/>
  <c r="AG59" i="5"/>
  <c r="K28" i="5"/>
  <c r="F12" i="20"/>
  <c r="F15" i="20"/>
  <c r="F16" i="20"/>
  <c r="L33" i="19"/>
  <c r="K134" i="17"/>
  <c r="K76" i="17"/>
  <c r="K47" i="17"/>
  <c r="K54" i="17"/>
  <c r="K109" i="17"/>
  <c r="G121" i="17"/>
  <c r="G131" i="17"/>
  <c r="G49" i="17"/>
  <c r="G126" i="17"/>
  <c r="G33" i="19"/>
  <c r="N17" i="20"/>
  <c r="I143" i="17"/>
  <c r="G141" i="17"/>
  <c r="G26" i="17"/>
  <c r="G143" i="17"/>
  <c r="G142" i="17"/>
  <c r="G10" i="17"/>
  <c r="G129" i="17"/>
  <c r="G122" i="17"/>
  <c r="G71" i="17"/>
  <c r="G127" i="17"/>
  <c r="G53" i="17"/>
  <c r="G35" i="17"/>
  <c r="G116" i="17"/>
  <c r="I122" i="17"/>
  <c r="G133" i="17"/>
  <c r="I99" i="17"/>
  <c r="J142" i="17"/>
  <c r="J10" i="17"/>
  <c r="J129" i="17"/>
  <c r="J131" i="17"/>
  <c r="J122" i="17"/>
  <c r="J126" i="17"/>
  <c r="J35" i="17"/>
  <c r="J53" i="17"/>
  <c r="J49" i="17"/>
  <c r="J116" i="17"/>
  <c r="J121" i="17"/>
  <c r="J92" i="17"/>
  <c r="J56" i="17"/>
  <c r="J143" i="17"/>
  <c r="J99" i="17"/>
  <c r="J26" i="17"/>
  <c r="J127" i="17"/>
  <c r="J71" i="17"/>
  <c r="J141" i="17"/>
  <c r="J133" i="17"/>
  <c r="I127" i="17"/>
  <c r="I141" i="17"/>
  <c r="I71" i="17"/>
  <c r="F122" i="17"/>
  <c r="F35" i="17"/>
  <c r="F116" i="17"/>
  <c r="F47" i="17"/>
  <c r="F71" i="17"/>
  <c r="F127" i="17"/>
  <c r="F143" i="17"/>
  <c r="F49" i="17"/>
  <c r="F141" i="17"/>
  <c r="F121" i="17"/>
  <c r="F92" i="17"/>
  <c r="F54" i="17"/>
  <c r="F124" i="17"/>
  <c r="F56" i="17"/>
  <c r="F76" i="17"/>
  <c r="F53" i="17"/>
  <c r="F131" i="17"/>
  <c r="F26" i="17"/>
  <c r="F128" i="17"/>
  <c r="F129" i="17"/>
  <c r="F142" i="17"/>
  <c r="F109" i="17"/>
  <c r="F126" i="17"/>
  <c r="F10" i="17"/>
  <c r="F133" i="17"/>
  <c r="I126" i="17"/>
  <c r="I133" i="17"/>
  <c r="F33" i="19"/>
  <c r="H33" i="19"/>
  <c r="G56" i="17"/>
  <c r="G54" i="17"/>
  <c r="I26" i="17"/>
  <c r="I92" i="17"/>
  <c r="K124" i="17"/>
  <c r="I131" i="17"/>
  <c r="K131" i="17"/>
  <c r="K142" i="17"/>
  <c r="K10" i="17"/>
  <c r="K129" i="17"/>
  <c r="K141" i="17"/>
  <c r="K133" i="17"/>
  <c r="K35" i="17"/>
  <c r="K53" i="17"/>
  <c r="K126" i="17"/>
  <c r="K116" i="17"/>
  <c r="K121" i="17"/>
  <c r="K92" i="17"/>
  <c r="K49" i="17"/>
  <c r="K59" i="17"/>
  <c r="K56" i="17"/>
  <c r="K143" i="17"/>
  <c r="K26" i="17"/>
  <c r="K99" i="17"/>
  <c r="K122" i="17"/>
  <c r="K127" i="17"/>
  <c r="K71" i="17"/>
  <c r="K70" i="17"/>
  <c r="K123" i="17"/>
  <c r="N16" i="20"/>
  <c r="N15" i="20"/>
  <c r="N12" i="20"/>
  <c r="N18" i="20"/>
  <c r="I49" i="17"/>
  <c r="I53" i="17"/>
  <c r="I142" i="17"/>
  <c r="I129" i="17"/>
  <c r="I56" i="17"/>
  <c r="I33" i="19"/>
  <c r="G15" i="20"/>
  <c r="N10" i="20"/>
  <c r="H10" i="17"/>
  <c r="H129" i="17"/>
  <c r="H131" i="17"/>
  <c r="H35" i="17"/>
  <c r="H122" i="17"/>
  <c r="H127" i="17"/>
  <c r="H143" i="17"/>
  <c r="H49" i="17"/>
  <c r="H116" i="17"/>
  <c r="H53" i="17"/>
  <c r="H56" i="17"/>
  <c r="H76" i="17"/>
  <c r="H121" i="17"/>
  <c r="H92" i="17"/>
  <c r="H99" i="17"/>
  <c r="H126" i="17"/>
  <c r="H142" i="17"/>
  <c r="H128" i="17"/>
  <c r="H71" i="17"/>
  <c r="H141" i="17"/>
  <c r="H133" i="17"/>
  <c r="H26" i="17"/>
  <c r="N9" i="20"/>
  <c r="N33" i="19"/>
  <c r="N143" i="17"/>
  <c r="N35" i="17"/>
  <c r="N99" i="17"/>
  <c r="N10" i="17"/>
  <c r="N141" i="17"/>
  <c r="N53" i="17"/>
  <c r="N131" i="17"/>
  <c r="N126" i="17"/>
  <c r="N56" i="17"/>
  <c r="N122" i="17"/>
  <c r="N121" i="17"/>
  <c r="N127" i="17"/>
  <c r="N133" i="17"/>
  <c r="N49" i="17"/>
  <c r="N26" i="17"/>
  <c r="N142" i="17"/>
  <c r="N129" i="17"/>
  <c r="N71" i="17"/>
  <c r="N92" i="17"/>
  <c r="N54" i="17"/>
  <c r="N124" i="17"/>
  <c r="N123" i="17"/>
  <c r="N47" i="17"/>
  <c r="N109" i="17"/>
  <c r="N70" i="17"/>
  <c r="N134" i="17"/>
  <c r="N128" i="17"/>
  <c r="N76" i="17"/>
  <c r="N116" i="17"/>
  <c r="M35" i="17"/>
  <c r="M53" i="17"/>
  <c r="M121" i="17"/>
  <c r="M116" i="17"/>
  <c r="M92" i="17"/>
  <c r="M123" i="17"/>
  <c r="M70" i="17"/>
  <c r="M143" i="17"/>
  <c r="M99" i="17"/>
  <c r="M131" i="17"/>
  <c r="M56" i="17"/>
  <c r="M10" i="17"/>
  <c r="M127" i="17"/>
  <c r="M26" i="17"/>
  <c r="M129" i="17"/>
  <c r="M128" i="17"/>
  <c r="M124" i="17"/>
  <c r="M47" i="17"/>
  <c r="M141" i="17"/>
  <c r="M126" i="17"/>
  <c r="M122" i="17"/>
  <c r="M133" i="17"/>
  <c r="M142" i="17"/>
  <c r="M71" i="17"/>
  <c r="M76" i="17"/>
  <c r="M109" i="17"/>
  <c r="M134" i="17"/>
  <c r="M49" i="17"/>
  <c r="M54" i="17"/>
  <c r="M33" i="19"/>
  <c r="L71" i="17"/>
  <c r="L35" i="17"/>
  <c r="L53" i="17"/>
  <c r="L127" i="17"/>
  <c r="L116" i="17"/>
  <c r="L92" i="17"/>
  <c r="L143" i="17"/>
  <c r="L99" i="17"/>
  <c r="L141" i="17"/>
  <c r="L131" i="17"/>
  <c r="L126" i="17"/>
  <c r="L56" i="17"/>
  <c r="L122" i="17"/>
  <c r="L133" i="17"/>
  <c r="L49" i="17"/>
  <c r="L142" i="17"/>
  <c r="L10" i="17"/>
  <c r="L121" i="17"/>
  <c r="L26" i="17"/>
  <c r="L129" i="17"/>
  <c r="L54" i="17"/>
  <c r="L109" i="17"/>
  <c r="L134" i="17"/>
  <c r="L47" i="17"/>
  <c r="L70" i="17"/>
  <c r="L76" i="17"/>
  <c r="L128" i="17"/>
  <c r="L124" i="17"/>
  <c r="L123" i="17"/>
  <c r="K33" i="19"/>
  <c r="K128" i="17"/>
  <c r="G123" i="17"/>
  <c r="G134" i="17"/>
  <c r="G128" i="17"/>
  <c r="G109" i="17"/>
  <c r="G76" i="17"/>
  <c r="G47" i="17"/>
  <c r="G124" i="17"/>
  <c r="J54" i="17"/>
  <c r="J128" i="17"/>
  <c r="J76" i="17"/>
  <c r="J33" i="19"/>
  <c r="J70" i="17"/>
  <c r="J109" i="17"/>
  <c r="J123" i="17"/>
  <c r="J47" i="17"/>
  <c r="J134" i="17"/>
  <c r="J124" i="17"/>
  <c r="H47" i="17"/>
  <c r="H123" i="17"/>
  <c r="H134" i="17"/>
  <c r="H54" i="17"/>
  <c r="H124" i="17"/>
  <c r="H70" i="17"/>
  <c r="H109" i="17"/>
  <c r="G12" i="20"/>
  <c r="G16" i="20"/>
  <c r="D83" i="17"/>
  <c r="D108" i="17"/>
  <c r="D52" i="17"/>
  <c r="D138" i="17"/>
  <c r="D59" i="17"/>
  <c r="F135" i="35"/>
  <c r="F96" i="35"/>
  <c r="F156" i="35"/>
  <c r="F134" i="35"/>
  <c r="F23" i="35"/>
  <c r="F81" i="35"/>
  <c r="F185" i="35"/>
  <c r="F71" i="35"/>
  <c r="F211" i="35"/>
  <c r="F70" i="35"/>
  <c r="F152" i="35"/>
  <c r="F18" i="35"/>
  <c r="C54" i="19" s="1"/>
  <c r="F20" i="35"/>
  <c r="F153" i="35"/>
  <c r="F107" i="35"/>
  <c r="F101" i="35"/>
  <c r="F161" i="35"/>
  <c r="F68" i="35"/>
  <c r="F82" i="35"/>
  <c r="F141" i="35"/>
  <c r="F28" i="35"/>
  <c r="F75" i="35"/>
  <c r="F159" i="35"/>
  <c r="F147" i="35"/>
  <c r="F219" i="35"/>
  <c r="F108" i="35"/>
  <c r="F86" i="35"/>
  <c r="F87" i="35"/>
  <c r="P134" i="17" l="1"/>
  <c r="AG60" i="25"/>
  <c r="AG65" i="5"/>
  <c r="AH24" i="25"/>
  <c r="AL24" i="25"/>
  <c r="AK24" i="25"/>
  <c r="AJ24" i="25"/>
  <c r="AI24" i="25"/>
  <c r="K94" i="37"/>
  <c r="D92" i="37"/>
  <c r="K90" i="23"/>
  <c r="D96" i="23"/>
  <c r="AG76" i="36"/>
  <c r="AG60" i="36"/>
  <c r="K90" i="37"/>
  <c r="K71" i="23"/>
  <c r="D82" i="37"/>
  <c r="D68" i="36"/>
  <c r="D32" i="36" s="1"/>
  <c r="K78" i="36"/>
  <c r="D67" i="23"/>
  <c r="D31" i="23" s="1"/>
  <c r="K82" i="23"/>
  <c r="K52" i="37"/>
  <c r="K75" i="5"/>
  <c r="D56" i="37"/>
  <c r="D20" i="37" s="1"/>
  <c r="K43" i="36"/>
  <c r="D72" i="23"/>
  <c r="AL24" i="36"/>
  <c r="AK24" i="36"/>
  <c r="AI24" i="36"/>
  <c r="AH24" i="36"/>
  <c r="AJ24" i="36"/>
  <c r="K69" i="36"/>
  <c r="K47" i="37"/>
  <c r="K96" i="6"/>
  <c r="K60" i="23"/>
  <c r="D83" i="6"/>
  <c r="D50" i="5"/>
  <c r="D14" i="5" s="1"/>
  <c r="K70" i="25"/>
  <c r="D51" i="25"/>
  <c r="D15" i="25" s="1"/>
  <c r="D58" i="36"/>
  <c r="D22" i="36" s="1"/>
  <c r="K52" i="5"/>
  <c r="D43" i="37"/>
  <c r="D7" i="37" s="1"/>
  <c r="D60" i="23"/>
  <c r="D24" i="23" s="1"/>
  <c r="AK14" i="37"/>
  <c r="AH14" i="37"/>
  <c r="AI14" i="37"/>
  <c r="AJ14" i="37"/>
  <c r="AL14" i="37"/>
  <c r="K95" i="37"/>
  <c r="D93" i="37"/>
  <c r="K50" i="5"/>
  <c r="K87" i="6"/>
  <c r="D52" i="5"/>
  <c r="D16" i="5" s="1"/>
  <c r="K50" i="23"/>
  <c r="D96" i="6"/>
  <c r="D58" i="23"/>
  <c r="D22" i="23" s="1"/>
  <c r="K68" i="25"/>
  <c r="D70" i="25"/>
  <c r="D34" i="25" s="1"/>
  <c r="K105" i="23"/>
  <c r="D107" i="23"/>
  <c r="AH31" i="23"/>
  <c r="AJ31" i="23"/>
  <c r="AI31" i="23"/>
  <c r="AL31" i="23"/>
  <c r="AK31" i="23"/>
  <c r="AL28" i="36"/>
  <c r="AK28" i="36"/>
  <c r="AJ28" i="36"/>
  <c r="AH28" i="36"/>
  <c r="AI28" i="36"/>
  <c r="K112" i="23"/>
  <c r="K79" i="36"/>
  <c r="D112" i="23"/>
  <c r="K73" i="5"/>
  <c r="AJ20" i="23"/>
  <c r="AH20" i="23"/>
  <c r="AL20" i="23"/>
  <c r="AK20" i="23"/>
  <c r="AI20" i="23"/>
  <c r="R25" i="23"/>
  <c r="AJ21" i="23"/>
  <c r="AH21" i="23"/>
  <c r="AK21" i="23"/>
  <c r="AL21" i="23"/>
  <c r="AI21" i="23"/>
  <c r="K45" i="37"/>
  <c r="D59" i="36"/>
  <c r="D23" i="36" s="1"/>
  <c r="D64" i="37"/>
  <c r="D28" i="37" s="1"/>
  <c r="K58" i="36"/>
  <c r="D57" i="25"/>
  <c r="D21" i="25" s="1"/>
  <c r="D95" i="6"/>
  <c r="K91" i="6"/>
  <c r="K69" i="25"/>
  <c r="AK28" i="37"/>
  <c r="AH28" i="37"/>
  <c r="AI28" i="37"/>
  <c r="AJ28" i="37"/>
  <c r="AL28" i="37"/>
  <c r="AJ15" i="23"/>
  <c r="AH15" i="23"/>
  <c r="AK15" i="23"/>
  <c r="AI15" i="23"/>
  <c r="AL15" i="23"/>
  <c r="K101" i="23"/>
  <c r="D105" i="23"/>
  <c r="K59" i="25"/>
  <c r="D56" i="5"/>
  <c r="D20" i="5" s="1"/>
  <c r="K66" i="5"/>
  <c r="D44" i="25"/>
  <c r="D8" i="25" s="1"/>
  <c r="C135" i="17"/>
  <c r="K51" i="37"/>
  <c r="K110" i="23"/>
  <c r="D55" i="37"/>
  <c r="D19" i="37" s="1"/>
  <c r="D109" i="23"/>
  <c r="K75" i="37"/>
  <c r="D73" i="37"/>
  <c r="K82" i="36"/>
  <c r="D65" i="36"/>
  <c r="D29" i="36" s="1"/>
  <c r="D56" i="36"/>
  <c r="D20" i="36" s="1"/>
  <c r="D60" i="6"/>
  <c r="D24" i="6" s="1"/>
  <c r="D76" i="37"/>
  <c r="K80" i="23"/>
  <c r="D54" i="25"/>
  <c r="D18" i="25" s="1"/>
  <c r="K65" i="25"/>
  <c r="K61" i="6"/>
  <c r="K50" i="36"/>
  <c r="K85" i="37"/>
  <c r="D78" i="23"/>
  <c r="D79" i="36"/>
  <c r="D47" i="25"/>
  <c r="D11" i="25" s="1"/>
  <c r="K52" i="25"/>
  <c r="K42" i="25"/>
  <c r="K107" i="23"/>
  <c r="K94" i="6"/>
  <c r="D79" i="6"/>
  <c r="D87" i="23"/>
  <c r="D78" i="6"/>
  <c r="K106" i="23"/>
  <c r="K95" i="6"/>
  <c r="D86" i="23"/>
  <c r="AH27" i="23"/>
  <c r="AJ27" i="23"/>
  <c r="AK27" i="23"/>
  <c r="AI27" i="23"/>
  <c r="R26" i="23"/>
  <c r="AL27" i="23"/>
  <c r="D42" i="37"/>
  <c r="D6" i="37" s="1"/>
  <c r="K55" i="5"/>
  <c r="K44" i="23"/>
  <c r="D46" i="5"/>
  <c r="D10" i="5" s="1"/>
  <c r="K49" i="25"/>
  <c r="D42" i="25"/>
  <c r="D6" i="25" s="1"/>
  <c r="K46" i="37"/>
  <c r="D42" i="23"/>
  <c r="D6" i="23" s="1"/>
  <c r="AK17" i="37"/>
  <c r="AH17" i="37"/>
  <c r="AI17" i="37"/>
  <c r="AL17" i="37"/>
  <c r="AJ17" i="37"/>
  <c r="K46" i="23"/>
  <c r="K69" i="5"/>
  <c r="K42" i="36"/>
  <c r="D48" i="23"/>
  <c r="D12" i="23" s="1"/>
  <c r="AJ11" i="23"/>
  <c r="AH11" i="23"/>
  <c r="AK11" i="23"/>
  <c r="AL11" i="23"/>
  <c r="AI11" i="23"/>
  <c r="AG64" i="36"/>
  <c r="AQ7" i="5"/>
  <c r="AO7" i="5"/>
  <c r="AP7" i="5"/>
  <c r="AN7" i="5"/>
  <c r="AR7" i="5"/>
  <c r="AK23" i="6"/>
  <c r="AL23" i="6"/>
  <c r="AI23" i="6"/>
  <c r="AJ23" i="6"/>
  <c r="AI12" i="6"/>
  <c r="AJ12" i="6"/>
  <c r="AK12" i="6"/>
  <c r="AL12" i="6"/>
  <c r="AI7" i="6"/>
  <c r="AJ7" i="6"/>
  <c r="AK7" i="6"/>
  <c r="AL7" i="6"/>
  <c r="R23" i="6"/>
  <c r="AI22" i="6"/>
  <c r="AJ22" i="6"/>
  <c r="AK22" i="6"/>
  <c r="AL22" i="6"/>
  <c r="D19" i="5"/>
  <c r="C109" i="17"/>
  <c r="C26" i="19"/>
  <c r="O24" i="34" s="1"/>
  <c r="AG54" i="5"/>
  <c r="C41" i="19"/>
  <c r="O39" i="34" s="1"/>
  <c r="AG79" i="5"/>
  <c r="AH23" i="6"/>
  <c r="D29" i="5"/>
  <c r="AF68" i="5"/>
  <c r="AE68" i="5"/>
  <c r="AD68" i="5"/>
  <c r="AC68" i="5"/>
  <c r="AB68" i="5"/>
  <c r="AH22" i="6"/>
  <c r="D32" i="5"/>
  <c r="C47" i="17"/>
  <c r="D22" i="5"/>
  <c r="C29" i="19"/>
  <c r="O27" i="34" s="1"/>
  <c r="AG81" i="5"/>
  <c r="C34" i="19"/>
  <c r="O32" i="34" s="1"/>
  <c r="AG77" i="5"/>
  <c r="C11" i="19"/>
  <c r="O9" i="34" s="1"/>
  <c r="D7" i="5"/>
  <c r="AG83" i="5"/>
  <c r="AH12" i="6"/>
  <c r="AH7" i="6"/>
  <c r="AF87" i="5"/>
  <c r="AD87" i="5"/>
  <c r="AE87" i="5"/>
  <c r="AC87" i="5"/>
  <c r="AB87" i="5"/>
  <c r="R11" i="5"/>
  <c r="AK7" i="5"/>
  <c r="AJ7" i="5"/>
  <c r="AI7" i="5"/>
  <c r="AH7" i="5"/>
  <c r="AL7" i="5"/>
  <c r="AJ22" i="5"/>
  <c r="AI22" i="5"/>
  <c r="AH22" i="5"/>
  <c r="AL22" i="5"/>
  <c r="AK22" i="5"/>
  <c r="AJ10" i="5"/>
  <c r="AH10" i="5"/>
  <c r="AL10" i="5"/>
  <c r="AK10" i="5"/>
  <c r="AI10" i="5"/>
  <c r="AO9" i="5"/>
  <c r="AR9" i="5"/>
  <c r="AQ9" i="5"/>
  <c r="AP9" i="5"/>
  <c r="AN9" i="5"/>
  <c r="AK9" i="5"/>
  <c r="AJ9" i="5"/>
  <c r="AL9" i="5"/>
  <c r="AI9" i="5"/>
  <c r="AH9" i="5"/>
  <c r="AH28" i="5"/>
  <c r="AL28" i="5"/>
  <c r="AK28" i="5"/>
  <c r="AJ28" i="5"/>
  <c r="AI28" i="5"/>
  <c r="P123" i="17"/>
  <c r="O134" i="17"/>
  <c r="O123" i="17"/>
  <c r="C36" i="19"/>
  <c r="O34" i="34" s="1"/>
  <c r="C21" i="19"/>
  <c r="O19" i="34" s="1"/>
  <c r="C18" i="19"/>
  <c r="O16" i="34" s="1"/>
  <c r="C22" i="19"/>
  <c r="O20" i="34" s="1"/>
  <c r="C99" i="19"/>
  <c r="C58" i="19"/>
  <c r="C25" i="19"/>
  <c r="O23" i="34" s="1"/>
  <c r="C51" i="19"/>
  <c r="C13" i="21"/>
  <c r="C13" i="19"/>
  <c r="O11" i="34" s="1"/>
  <c r="C15" i="19"/>
  <c r="O13" i="34" s="1"/>
  <c r="C117" i="17"/>
  <c r="C82" i="19"/>
  <c r="C104" i="19"/>
  <c r="C80" i="19"/>
  <c r="C16" i="21"/>
  <c r="C85" i="19"/>
  <c r="C10" i="19"/>
  <c r="C134" i="17"/>
  <c r="C124" i="17"/>
  <c r="AG46" i="5"/>
  <c r="AG45" i="5"/>
  <c r="AG64" i="5"/>
  <c r="D31" i="5"/>
  <c r="D18" i="5"/>
  <c r="AG43" i="5"/>
  <c r="AG58" i="5"/>
  <c r="D8" i="5"/>
  <c r="D26" i="5"/>
  <c r="D13" i="5"/>
  <c r="I74" i="35"/>
  <c r="I72" i="35"/>
  <c r="I7" i="35"/>
  <c r="I75" i="35"/>
  <c r="I69" i="35"/>
  <c r="N13" i="20"/>
  <c r="B11" i="20"/>
  <c r="F17" i="20"/>
  <c r="D13" i="20"/>
  <c r="D18" i="20"/>
  <c r="F18" i="20"/>
  <c r="F10" i="20"/>
  <c r="F9" i="20"/>
  <c r="B14" i="20"/>
  <c r="F14" i="20"/>
  <c r="M16" i="20"/>
  <c r="M12" i="20"/>
  <c r="M15" i="20"/>
  <c r="L16" i="20"/>
  <c r="L15" i="20"/>
  <c r="L12" i="20"/>
  <c r="K12" i="20"/>
  <c r="K15" i="20"/>
  <c r="K16" i="20"/>
  <c r="I12" i="20"/>
  <c r="I15" i="20"/>
  <c r="I16" i="20"/>
  <c r="J12" i="20"/>
  <c r="J16" i="20"/>
  <c r="J15" i="20"/>
  <c r="H16" i="20"/>
  <c r="H12" i="20"/>
  <c r="H15" i="20"/>
  <c r="C144" i="17"/>
  <c r="C104" i="17"/>
  <c r="C125" i="17"/>
  <c r="C83" i="17"/>
  <c r="C17" i="20"/>
  <c r="C23" i="34" s="1"/>
  <c r="C59" i="17"/>
  <c r="C10" i="20"/>
  <c r="C9" i="20"/>
  <c r="C11" i="20"/>
  <c r="C17" i="34" s="1"/>
  <c r="D125" i="17"/>
  <c r="B13" i="20"/>
  <c r="B9" i="20"/>
  <c r="C13" i="20"/>
  <c r="C19" i="34" s="1"/>
  <c r="D11" i="20"/>
  <c r="C110" i="17"/>
  <c r="C65" i="17"/>
  <c r="C14" i="20"/>
  <c r="C20" i="34" s="1"/>
  <c r="D14" i="20"/>
  <c r="B17" i="20"/>
  <c r="B10" i="20"/>
  <c r="D17" i="20"/>
  <c r="J204" i="35"/>
  <c r="D65" i="17"/>
  <c r="D110" i="17"/>
  <c r="D104" i="17"/>
  <c r="C108" i="17"/>
  <c r="D144" i="17"/>
  <c r="C18" i="20"/>
  <c r="C24" i="34" s="1"/>
  <c r="D10" i="20"/>
  <c r="D9" i="20"/>
  <c r="B18" i="20"/>
  <c r="D105" i="19"/>
  <c r="C105" i="19"/>
  <c r="D106" i="19"/>
  <c r="C106" i="19"/>
  <c r="D88" i="19"/>
  <c r="C88" i="19"/>
  <c r="C52" i="17"/>
  <c r="C138" i="17"/>
  <c r="D56" i="17"/>
  <c r="C56" i="17"/>
  <c r="D106" i="17"/>
  <c r="C106" i="17"/>
  <c r="D115" i="17"/>
  <c r="C115" i="17"/>
  <c r="D119" i="17"/>
  <c r="C119" i="17"/>
  <c r="D122" i="17"/>
  <c r="C122" i="17"/>
  <c r="D127" i="17"/>
  <c r="C127" i="17"/>
  <c r="D31" i="17"/>
  <c r="C31" i="17"/>
  <c r="D81" i="17"/>
  <c r="C81" i="17"/>
  <c r="D133" i="17"/>
  <c r="C133" i="17"/>
  <c r="D142" i="17"/>
  <c r="C142" i="17"/>
  <c r="D34" i="17"/>
  <c r="C34" i="17"/>
  <c r="D132" i="17"/>
  <c r="C132" i="17"/>
  <c r="D43" i="17"/>
  <c r="C43" i="17"/>
  <c r="D131" i="17"/>
  <c r="C131" i="17"/>
  <c r="D126" i="17"/>
  <c r="C126" i="17"/>
  <c r="D118" i="17"/>
  <c r="C118" i="17"/>
  <c r="D17" i="17"/>
  <c r="C17" i="17"/>
  <c r="D105" i="17"/>
  <c r="C105" i="17"/>
  <c r="D107" i="17"/>
  <c r="C107" i="17"/>
  <c r="D113" i="17"/>
  <c r="C113" i="17"/>
  <c r="D49" i="17"/>
  <c r="C49" i="17"/>
  <c r="D26" i="17"/>
  <c r="C26" i="17"/>
  <c r="D92" i="17"/>
  <c r="C92" i="17"/>
  <c r="D35" i="17"/>
  <c r="C35" i="17"/>
  <c r="D69" i="17"/>
  <c r="C69" i="17"/>
  <c r="D11" i="17"/>
  <c r="C11" i="17"/>
  <c r="D28" i="17"/>
  <c r="C28" i="17"/>
  <c r="D58" i="17"/>
  <c r="C58" i="17"/>
  <c r="D129" i="17"/>
  <c r="C129" i="17"/>
  <c r="D143" i="17"/>
  <c r="C143" i="17"/>
  <c r="D99" i="17"/>
  <c r="C99" i="17"/>
  <c r="D55" i="17"/>
  <c r="C55" i="17"/>
  <c r="D85" i="17"/>
  <c r="C85" i="17"/>
  <c r="D121" i="17"/>
  <c r="C121" i="17"/>
  <c r="D114" i="17"/>
  <c r="C114" i="17"/>
  <c r="D23" i="17"/>
  <c r="C23" i="17"/>
  <c r="D103" i="17"/>
  <c r="C103" i="17"/>
  <c r="D37" i="17"/>
  <c r="C37" i="17"/>
  <c r="D116" i="17"/>
  <c r="C116" i="17"/>
  <c r="D71" i="17"/>
  <c r="C71" i="17"/>
  <c r="D20" i="17"/>
  <c r="C20" i="17"/>
  <c r="O8" i="34" l="1"/>
  <c r="AF46" i="37"/>
  <c r="AD46" i="37"/>
  <c r="AC46" i="37"/>
  <c r="AE46" i="37"/>
  <c r="AB46" i="37"/>
  <c r="K10" i="37"/>
  <c r="AD6" i="25"/>
  <c r="AF6" i="25"/>
  <c r="AB6" i="25"/>
  <c r="AE6" i="25"/>
  <c r="AC6" i="25"/>
  <c r="AF49" i="25"/>
  <c r="AE49" i="25"/>
  <c r="AB49" i="25"/>
  <c r="AD49" i="25"/>
  <c r="K13" i="25"/>
  <c r="AC49" i="25"/>
  <c r="AE91" i="6"/>
  <c r="AF91" i="6"/>
  <c r="AB91" i="6"/>
  <c r="AD91" i="6"/>
  <c r="AC91" i="6"/>
  <c r="AE79" i="36"/>
  <c r="AF79" i="36"/>
  <c r="AD79" i="36"/>
  <c r="AB79" i="36"/>
  <c r="AC79" i="36"/>
  <c r="AF96" i="6"/>
  <c r="AE96" i="6"/>
  <c r="AD96" i="6"/>
  <c r="AB96" i="6"/>
  <c r="AC96" i="6"/>
  <c r="AF10" i="5"/>
  <c r="AC10" i="5"/>
  <c r="AB10" i="5"/>
  <c r="AE10" i="5"/>
  <c r="AD10" i="5"/>
  <c r="AF11" i="25"/>
  <c r="AE11" i="25"/>
  <c r="AD11" i="25"/>
  <c r="AB11" i="25"/>
  <c r="AC11" i="25"/>
  <c r="AC112" i="23"/>
  <c r="AB112" i="23"/>
  <c r="AF112" i="23"/>
  <c r="AD112" i="23"/>
  <c r="AE112" i="23"/>
  <c r="AF16" i="5"/>
  <c r="AE16" i="5"/>
  <c r="AB16" i="5"/>
  <c r="AC16" i="5"/>
  <c r="AD16" i="5"/>
  <c r="AC47" i="37"/>
  <c r="AF47" i="37"/>
  <c r="AD47" i="37"/>
  <c r="AB47" i="37"/>
  <c r="AE47" i="37"/>
  <c r="K11" i="37"/>
  <c r="K8" i="23"/>
  <c r="AC44" i="23"/>
  <c r="AB44" i="23"/>
  <c r="AE44" i="23"/>
  <c r="AF44" i="23"/>
  <c r="AD44" i="23"/>
  <c r="AB21" i="25"/>
  <c r="AF21" i="25"/>
  <c r="AE21" i="25"/>
  <c r="AD21" i="25"/>
  <c r="AC21" i="25"/>
  <c r="AE87" i="6"/>
  <c r="AF87" i="6"/>
  <c r="AD87" i="6"/>
  <c r="AB87" i="6"/>
  <c r="AC87" i="6"/>
  <c r="AF69" i="36"/>
  <c r="AB69" i="36"/>
  <c r="AD69" i="36"/>
  <c r="AE69" i="36"/>
  <c r="AC69" i="36"/>
  <c r="K33" i="36"/>
  <c r="AD55" i="5"/>
  <c r="AB55" i="5"/>
  <c r="K19" i="5"/>
  <c r="AC55" i="5"/>
  <c r="AF55" i="5"/>
  <c r="AE55" i="5"/>
  <c r="AF8" i="25"/>
  <c r="AE8" i="25"/>
  <c r="AB8" i="25"/>
  <c r="AD8" i="25"/>
  <c r="AC8" i="25"/>
  <c r="AF58" i="36"/>
  <c r="AB58" i="36"/>
  <c r="AE58" i="36"/>
  <c r="AD58" i="36"/>
  <c r="AC58" i="36"/>
  <c r="K22" i="36"/>
  <c r="AF50" i="5"/>
  <c r="AE50" i="5"/>
  <c r="AD50" i="5"/>
  <c r="AC50" i="5"/>
  <c r="AB50" i="5"/>
  <c r="K14" i="5"/>
  <c r="AE6" i="37"/>
  <c r="AD6" i="37"/>
  <c r="AB6" i="37"/>
  <c r="AC6" i="37"/>
  <c r="AF6" i="37"/>
  <c r="AF85" i="37"/>
  <c r="AC85" i="37"/>
  <c r="AB85" i="37"/>
  <c r="AD85" i="37"/>
  <c r="AE85" i="37"/>
  <c r="AE66" i="5"/>
  <c r="AF66" i="5"/>
  <c r="AD66" i="5"/>
  <c r="AC66" i="5"/>
  <c r="AB66" i="5"/>
  <c r="AF28" i="37"/>
  <c r="AC28" i="37"/>
  <c r="AD28" i="37"/>
  <c r="AB28" i="37"/>
  <c r="AE28" i="37"/>
  <c r="AC90" i="23"/>
  <c r="AB90" i="23"/>
  <c r="AD90" i="23"/>
  <c r="AF90" i="23"/>
  <c r="AE90" i="23"/>
  <c r="AD50" i="36"/>
  <c r="AF50" i="36"/>
  <c r="AB50" i="36"/>
  <c r="AE50" i="36"/>
  <c r="AC50" i="36"/>
  <c r="K14" i="36"/>
  <c r="AC23" i="36"/>
  <c r="AF23" i="36"/>
  <c r="AD23" i="36"/>
  <c r="AB23" i="36"/>
  <c r="AE23" i="36"/>
  <c r="AD95" i="37"/>
  <c r="AC95" i="37"/>
  <c r="AF95" i="37"/>
  <c r="AB95" i="37"/>
  <c r="AE95" i="37"/>
  <c r="AC22" i="23"/>
  <c r="AB22" i="23"/>
  <c r="AD22" i="23"/>
  <c r="AF22" i="23"/>
  <c r="AE22" i="23"/>
  <c r="AD69" i="25"/>
  <c r="AB69" i="25"/>
  <c r="AE69" i="25"/>
  <c r="AF69" i="25"/>
  <c r="K33" i="25"/>
  <c r="AC69" i="25"/>
  <c r="K24" i="23"/>
  <c r="AC60" i="23"/>
  <c r="AB60" i="23"/>
  <c r="AD60" i="23"/>
  <c r="AF60" i="23"/>
  <c r="AE60" i="23"/>
  <c r="AD59" i="25"/>
  <c r="AB59" i="25"/>
  <c r="AE59" i="25"/>
  <c r="AF59" i="25"/>
  <c r="K23" i="25"/>
  <c r="R24" i="25" s="1"/>
  <c r="AC59" i="25"/>
  <c r="AF18" i="25"/>
  <c r="AE18" i="25"/>
  <c r="AD18" i="25"/>
  <c r="AB18" i="25"/>
  <c r="AC18" i="25"/>
  <c r="AF82" i="36"/>
  <c r="AD82" i="36"/>
  <c r="AB82" i="36"/>
  <c r="AE82" i="36"/>
  <c r="AC82" i="36"/>
  <c r="AF22" i="36"/>
  <c r="AE22" i="36"/>
  <c r="AD22" i="36"/>
  <c r="AC22" i="36"/>
  <c r="AB22" i="36"/>
  <c r="AD31" i="23"/>
  <c r="AC31" i="23"/>
  <c r="AB31" i="23"/>
  <c r="AE31" i="23"/>
  <c r="AF31" i="23"/>
  <c r="AF6" i="23"/>
  <c r="AD6" i="23"/>
  <c r="AB6" i="23"/>
  <c r="AE6" i="23"/>
  <c r="AC6" i="23"/>
  <c r="AF94" i="6"/>
  <c r="AE94" i="6"/>
  <c r="AB94" i="6"/>
  <c r="AC94" i="6"/>
  <c r="AD94" i="6"/>
  <c r="AF14" i="5"/>
  <c r="AE14" i="5"/>
  <c r="AD14" i="5"/>
  <c r="AC14" i="5"/>
  <c r="AB14" i="5"/>
  <c r="AB107" i="23"/>
  <c r="AC107" i="23"/>
  <c r="AE107" i="23"/>
  <c r="AD107" i="23"/>
  <c r="AF107" i="23"/>
  <c r="AF42" i="25"/>
  <c r="AD42" i="25"/>
  <c r="AB42" i="25"/>
  <c r="AE42" i="25"/>
  <c r="K6" i="25"/>
  <c r="R23" i="25" s="1"/>
  <c r="AC42" i="25"/>
  <c r="AD52" i="25"/>
  <c r="AF52" i="25"/>
  <c r="AE52" i="25"/>
  <c r="AB52" i="25"/>
  <c r="K16" i="25"/>
  <c r="AC52" i="25"/>
  <c r="K14" i="23"/>
  <c r="AB50" i="23"/>
  <c r="AC50" i="23"/>
  <c r="AF50" i="23"/>
  <c r="AE50" i="23"/>
  <c r="AD50" i="23"/>
  <c r="AE45" i="37"/>
  <c r="AC45" i="37"/>
  <c r="AB45" i="37"/>
  <c r="AD45" i="37"/>
  <c r="AF45" i="37"/>
  <c r="K9" i="37"/>
  <c r="AF65" i="25"/>
  <c r="AB65" i="25"/>
  <c r="AE65" i="25"/>
  <c r="AD65" i="25"/>
  <c r="K29" i="25"/>
  <c r="AC65" i="25"/>
  <c r="AC101" i="23"/>
  <c r="AB101" i="23"/>
  <c r="AE101" i="23"/>
  <c r="AD101" i="23"/>
  <c r="AF101" i="23"/>
  <c r="AF42" i="36"/>
  <c r="AE42" i="36"/>
  <c r="AB42" i="36"/>
  <c r="AD42" i="36"/>
  <c r="AC42" i="36"/>
  <c r="K6" i="36"/>
  <c r="R23" i="36" s="1"/>
  <c r="AE69" i="5"/>
  <c r="AB69" i="5"/>
  <c r="AF69" i="5"/>
  <c r="AD69" i="5"/>
  <c r="AC69" i="5"/>
  <c r="K10" i="23"/>
  <c r="AC46" i="23"/>
  <c r="AB46" i="23"/>
  <c r="AD46" i="23"/>
  <c r="AE46" i="23"/>
  <c r="AF46" i="23"/>
  <c r="AC20" i="36"/>
  <c r="AB20" i="36"/>
  <c r="AD20" i="36"/>
  <c r="AF20" i="36"/>
  <c r="AE20" i="36"/>
  <c r="AB106" i="23"/>
  <c r="AC106" i="23"/>
  <c r="AF106" i="23"/>
  <c r="AE106" i="23"/>
  <c r="AD106" i="23"/>
  <c r="AC52" i="5"/>
  <c r="K16" i="5"/>
  <c r="AD52" i="5"/>
  <c r="AF52" i="5"/>
  <c r="AB52" i="5"/>
  <c r="AE52" i="5"/>
  <c r="AC105" i="23"/>
  <c r="AB105" i="23"/>
  <c r="AD105" i="23"/>
  <c r="AF105" i="23"/>
  <c r="AE105" i="23"/>
  <c r="AB15" i="25"/>
  <c r="AF15" i="25"/>
  <c r="AE15" i="25"/>
  <c r="AD15" i="25"/>
  <c r="AC15" i="25"/>
  <c r="AD78" i="36"/>
  <c r="AB78" i="36"/>
  <c r="AE78" i="36"/>
  <c r="AF78" i="36"/>
  <c r="AC78" i="36"/>
  <c r="AD68" i="25"/>
  <c r="AF68" i="25"/>
  <c r="AB68" i="25"/>
  <c r="AE68" i="25"/>
  <c r="K32" i="25"/>
  <c r="AC68" i="25"/>
  <c r="AB19" i="37"/>
  <c r="AD19" i="37"/>
  <c r="AE19" i="37"/>
  <c r="AF19" i="37"/>
  <c r="AC19" i="37"/>
  <c r="AB73" i="5"/>
  <c r="AE73" i="5"/>
  <c r="AD73" i="5"/>
  <c r="AF73" i="5"/>
  <c r="AC73" i="5"/>
  <c r="K35" i="23"/>
  <c r="AB71" i="23"/>
  <c r="AC71" i="23"/>
  <c r="AD71" i="23"/>
  <c r="AE71" i="23"/>
  <c r="AF71" i="23"/>
  <c r="AC110" i="23"/>
  <c r="AB110" i="23"/>
  <c r="AD110" i="23"/>
  <c r="AE110" i="23"/>
  <c r="AF110" i="23"/>
  <c r="AD90" i="37"/>
  <c r="AE90" i="37"/>
  <c r="AC90" i="37"/>
  <c r="AF90" i="37"/>
  <c r="AB90" i="37"/>
  <c r="AE51" i="37"/>
  <c r="AF51" i="37"/>
  <c r="AD51" i="37"/>
  <c r="AB51" i="37"/>
  <c r="AC51" i="37"/>
  <c r="K15" i="37"/>
  <c r="AE61" i="6"/>
  <c r="AF61" i="6"/>
  <c r="AD61" i="6"/>
  <c r="AC61" i="6"/>
  <c r="AB61" i="6"/>
  <c r="AE94" i="37"/>
  <c r="AF94" i="37"/>
  <c r="AC94" i="37"/>
  <c r="AD94" i="37"/>
  <c r="AB94" i="37"/>
  <c r="AF12" i="23"/>
  <c r="AB12" i="23"/>
  <c r="AC12" i="23"/>
  <c r="AD12" i="23"/>
  <c r="AE12" i="23"/>
  <c r="AC80" i="23"/>
  <c r="AB80" i="23"/>
  <c r="AD80" i="23"/>
  <c r="AE80" i="23"/>
  <c r="AF80" i="23"/>
  <c r="AD43" i="36"/>
  <c r="AE43" i="36"/>
  <c r="AF43" i="36"/>
  <c r="AB43" i="36"/>
  <c r="AC43" i="36"/>
  <c r="K7" i="36"/>
  <c r="R24" i="36" s="1"/>
  <c r="AE20" i="37"/>
  <c r="AD20" i="37"/>
  <c r="AB20" i="37"/>
  <c r="AC20" i="37"/>
  <c r="AF20" i="37"/>
  <c r="AC24" i="23"/>
  <c r="AD24" i="23"/>
  <c r="AE24" i="23"/>
  <c r="AF24" i="23"/>
  <c r="AB24" i="23"/>
  <c r="AC75" i="5"/>
  <c r="AD75" i="5"/>
  <c r="AE75" i="5"/>
  <c r="AF75" i="5"/>
  <c r="AB75" i="5"/>
  <c r="AE95" i="6"/>
  <c r="AF95" i="6"/>
  <c r="AB95" i="6"/>
  <c r="AD95" i="6"/>
  <c r="AC95" i="6"/>
  <c r="AE7" i="37"/>
  <c r="AD7" i="37"/>
  <c r="AB7" i="37"/>
  <c r="AC7" i="37"/>
  <c r="AF7" i="37"/>
  <c r="AE52" i="37"/>
  <c r="AB52" i="37"/>
  <c r="AF52" i="37"/>
  <c r="AD52" i="37"/>
  <c r="AC52" i="37"/>
  <c r="K16" i="37"/>
  <c r="AD29" i="36"/>
  <c r="AE29" i="36"/>
  <c r="AB29" i="36"/>
  <c r="AC29" i="36"/>
  <c r="AF29" i="36"/>
  <c r="AC82" i="23"/>
  <c r="AB82" i="23"/>
  <c r="AD82" i="23"/>
  <c r="AE82" i="23"/>
  <c r="AF82" i="23"/>
  <c r="AC75" i="37"/>
  <c r="AB75" i="37"/>
  <c r="AF75" i="37"/>
  <c r="AE75" i="37"/>
  <c r="AD75" i="37"/>
  <c r="AD34" i="25"/>
  <c r="AF34" i="25"/>
  <c r="AE34" i="25"/>
  <c r="AB34" i="25"/>
  <c r="AC34" i="25"/>
  <c r="AD70" i="25"/>
  <c r="AF70" i="25"/>
  <c r="AB70" i="25"/>
  <c r="AE70" i="25"/>
  <c r="K34" i="25"/>
  <c r="AC70" i="25"/>
  <c r="AD32" i="36"/>
  <c r="AE32" i="36"/>
  <c r="AC32" i="36"/>
  <c r="AF32" i="36"/>
  <c r="AB32" i="36"/>
  <c r="AF24" i="6"/>
  <c r="AF36" i="6" s="1"/>
  <c r="AE24" i="6"/>
  <c r="AE36" i="6" s="1"/>
  <c r="AC24" i="6"/>
  <c r="AC36" i="6" s="1"/>
  <c r="AE60" i="5"/>
  <c r="AF60" i="5"/>
  <c r="AD60" i="5"/>
  <c r="AC60" i="5"/>
  <c r="AB60" i="5"/>
  <c r="K24" i="5"/>
  <c r="AB24" i="6"/>
  <c r="AB36" i="6" s="1"/>
  <c r="AD24" i="6"/>
  <c r="AD36" i="6" s="1"/>
  <c r="K25" i="6"/>
  <c r="AE22" i="5"/>
  <c r="AC22" i="5"/>
  <c r="AB22" i="5"/>
  <c r="AF22" i="5"/>
  <c r="AD22" i="5"/>
  <c r="AF74" i="5"/>
  <c r="AD74" i="5"/>
  <c r="AE74" i="5"/>
  <c r="AB74" i="5"/>
  <c r="AC74" i="5"/>
  <c r="AB53" i="5"/>
  <c r="AD53" i="5"/>
  <c r="AF53" i="5"/>
  <c r="AE53" i="5"/>
  <c r="AC53" i="5"/>
  <c r="AE84" i="5"/>
  <c r="AF84" i="5"/>
  <c r="AB84" i="5"/>
  <c r="AC84" i="5"/>
  <c r="AD84" i="5"/>
  <c r="AF29" i="5"/>
  <c r="AC29" i="5"/>
  <c r="AE29" i="5"/>
  <c r="AD29" i="5"/>
  <c r="AB29" i="5"/>
  <c r="AB32" i="5"/>
  <c r="AE32" i="5"/>
  <c r="AF32" i="5"/>
  <c r="AD32" i="5"/>
  <c r="AC32" i="5"/>
  <c r="AG87" i="5"/>
  <c r="AE76" i="5"/>
  <c r="AD76" i="5"/>
  <c r="AC76" i="5"/>
  <c r="AB76" i="5"/>
  <c r="AF76" i="5"/>
  <c r="AE80" i="5"/>
  <c r="AF80" i="5"/>
  <c r="AD80" i="5"/>
  <c r="AC80" i="5"/>
  <c r="AB80" i="5"/>
  <c r="AD49" i="5"/>
  <c r="AB49" i="5"/>
  <c r="AF49" i="5"/>
  <c r="AE49" i="5"/>
  <c r="AC49" i="5"/>
  <c r="K13" i="5"/>
  <c r="AF82" i="5"/>
  <c r="AC82" i="5"/>
  <c r="AD82" i="5"/>
  <c r="AB82" i="5"/>
  <c r="AE82" i="5"/>
  <c r="AB7" i="5"/>
  <c r="AF7" i="5"/>
  <c r="AC7" i="5"/>
  <c r="AE7" i="5"/>
  <c r="AD7" i="5"/>
  <c r="AD20" i="5"/>
  <c r="AF20" i="5"/>
  <c r="AC20" i="5"/>
  <c r="AB20" i="5"/>
  <c r="AE20" i="5"/>
  <c r="AF13" i="5"/>
  <c r="AE13" i="5"/>
  <c r="AD13" i="5"/>
  <c r="AB13" i="5"/>
  <c r="AC13" i="5"/>
  <c r="AF18" i="5"/>
  <c r="AE18" i="5"/>
  <c r="AD18" i="5"/>
  <c r="AC18" i="5"/>
  <c r="AB18" i="5"/>
  <c r="AF26" i="5"/>
  <c r="AE26" i="5"/>
  <c r="AD26" i="5"/>
  <c r="AC26" i="5"/>
  <c r="AB26" i="5"/>
  <c r="AD8" i="5"/>
  <c r="AC8" i="5"/>
  <c r="AB8" i="5"/>
  <c r="AF8" i="5"/>
  <c r="AE8" i="5"/>
  <c r="AE31" i="5"/>
  <c r="AD31" i="5"/>
  <c r="AC31" i="5"/>
  <c r="AB31" i="5"/>
  <c r="AF31" i="5"/>
  <c r="AE19" i="5"/>
  <c r="AD19" i="5"/>
  <c r="AC19" i="5"/>
  <c r="AB19" i="5"/>
  <c r="AF19" i="5"/>
  <c r="AP10" i="5"/>
  <c r="AO10" i="5"/>
  <c r="AN10" i="5"/>
  <c r="AR10" i="5"/>
  <c r="AQ10" i="5"/>
  <c r="M15" i="21"/>
  <c r="M10" i="21"/>
  <c r="M17" i="21"/>
  <c r="M13" i="21"/>
  <c r="M12" i="21"/>
  <c r="M16" i="21"/>
  <c r="M11" i="21"/>
  <c r="I32" i="34"/>
  <c r="I19" i="34"/>
  <c r="I16" i="34"/>
  <c r="I23" i="34"/>
  <c r="I7" i="34"/>
  <c r="I27" i="34"/>
  <c r="I30" i="34"/>
  <c r="I9" i="34"/>
  <c r="I29" i="34"/>
  <c r="I25" i="34"/>
  <c r="I8" i="34"/>
  <c r="I10" i="34"/>
  <c r="I33" i="34"/>
  <c r="I24" i="34"/>
  <c r="I35" i="34"/>
  <c r="I21" i="34"/>
  <c r="I17" i="34"/>
  <c r="I18" i="34"/>
  <c r="I28" i="34"/>
  <c r="I14" i="34"/>
  <c r="I34" i="34"/>
  <c r="I20" i="34"/>
  <c r="I36" i="34"/>
  <c r="I22" i="34"/>
  <c r="I11" i="34"/>
  <c r="I31" i="34"/>
  <c r="I12" i="34"/>
  <c r="I26" i="34"/>
  <c r="I13" i="34"/>
  <c r="I15" i="34"/>
  <c r="K12" i="5"/>
  <c r="R23" i="5" s="1"/>
  <c r="K11" i="5"/>
  <c r="R7" i="5" s="1"/>
  <c r="AP6" i="5" s="1"/>
  <c r="K20" i="5"/>
  <c r="K17" i="5"/>
  <c r="K30" i="5"/>
  <c r="K33" i="5"/>
  <c r="K32" i="5"/>
  <c r="K26" i="5"/>
  <c r="AG65" i="25" l="1"/>
  <c r="AG82" i="36"/>
  <c r="AG49" i="25"/>
  <c r="AG58" i="36"/>
  <c r="AG52" i="25"/>
  <c r="AG69" i="36"/>
  <c r="AG78" i="36"/>
  <c r="AD36" i="23"/>
  <c r="X17" i="23" s="1"/>
  <c r="AC121" i="23"/>
  <c r="X7" i="23" s="1"/>
  <c r="E19" i="3" s="1"/>
  <c r="AG68" i="25"/>
  <c r="AG50" i="36"/>
  <c r="AG69" i="25"/>
  <c r="AG43" i="36"/>
  <c r="AG70" i="25"/>
  <c r="AE36" i="23"/>
  <c r="X18" i="23" s="1"/>
  <c r="AG75" i="5"/>
  <c r="AB36" i="23"/>
  <c r="X15" i="23" s="1"/>
  <c r="AC36" i="23"/>
  <c r="X16" i="23" s="1"/>
  <c r="AH8" i="23"/>
  <c r="AJ8" i="23"/>
  <c r="AI8" i="23"/>
  <c r="AL8" i="23"/>
  <c r="AK8" i="23"/>
  <c r="AK11" i="37"/>
  <c r="AI11" i="37"/>
  <c r="AH11" i="37"/>
  <c r="AL11" i="37"/>
  <c r="AJ11" i="37"/>
  <c r="AK29" i="25"/>
  <c r="AJ29" i="25"/>
  <c r="AL29" i="25"/>
  <c r="AH29" i="25"/>
  <c r="AI29" i="25"/>
  <c r="AJ10" i="23"/>
  <c r="AH10" i="23"/>
  <c r="AL10" i="23"/>
  <c r="AK10" i="23"/>
  <c r="AI10" i="23"/>
  <c r="R24" i="23"/>
  <c r="AJ14" i="36"/>
  <c r="AI14" i="36"/>
  <c r="AH14" i="36"/>
  <c r="AL14" i="36"/>
  <c r="AK14" i="36"/>
  <c r="AI6" i="25"/>
  <c r="AK6" i="25"/>
  <c r="AJ6" i="25"/>
  <c r="AL6" i="25"/>
  <c r="AH6" i="25"/>
  <c r="AI16" i="5"/>
  <c r="AH16" i="5"/>
  <c r="AL16" i="5"/>
  <c r="AJ16" i="5"/>
  <c r="AK16" i="5"/>
  <c r="AE121" i="25"/>
  <c r="X9" i="25" s="1"/>
  <c r="F21" i="3" s="1"/>
  <c r="AB121" i="25"/>
  <c r="AJ6" i="36"/>
  <c r="AL6" i="36"/>
  <c r="AK6" i="36"/>
  <c r="AI6" i="36"/>
  <c r="AH6" i="36"/>
  <c r="AF121" i="25"/>
  <c r="X10" i="25" s="1"/>
  <c r="F17" i="3" s="1"/>
  <c r="AF36" i="23"/>
  <c r="X19" i="23" s="1"/>
  <c r="AB36" i="25"/>
  <c r="X15" i="25" s="1"/>
  <c r="AJ35" i="23"/>
  <c r="AH35" i="23"/>
  <c r="AL35" i="23"/>
  <c r="AK35" i="23"/>
  <c r="AI35" i="23"/>
  <c r="AG42" i="36"/>
  <c r="AC121" i="36"/>
  <c r="X7" i="36" s="1"/>
  <c r="H19" i="3" s="1"/>
  <c r="AC121" i="37"/>
  <c r="X7" i="37" s="1"/>
  <c r="G19" i="3" s="1"/>
  <c r="AG59" i="25"/>
  <c r="AF36" i="37"/>
  <c r="X19" i="37" s="1"/>
  <c r="AF36" i="25"/>
  <c r="X19" i="25" s="1"/>
  <c r="AK16" i="37"/>
  <c r="AH16" i="37"/>
  <c r="AI16" i="37"/>
  <c r="AJ16" i="37"/>
  <c r="AL16" i="37"/>
  <c r="R24" i="37"/>
  <c r="AD121" i="36"/>
  <c r="X8" i="36" s="1"/>
  <c r="H20" i="3" s="1"/>
  <c r="AE121" i="37"/>
  <c r="X9" i="37" s="1"/>
  <c r="G21" i="3" s="1"/>
  <c r="AI23" i="25"/>
  <c r="AJ23" i="25"/>
  <c r="AH23" i="25"/>
  <c r="AK23" i="25"/>
  <c r="AL23" i="25"/>
  <c r="AC36" i="37"/>
  <c r="X16" i="37" s="1"/>
  <c r="AG79" i="36"/>
  <c r="AD36" i="25"/>
  <c r="X17" i="25" s="1"/>
  <c r="AI33" i="36"/>
  <c r="AL33" i="36"/>
  <c r="AJ33" i="36"/>
  <c r="AH33" i="36"/>
  <c r="AK33" i="36"/>
  <c r="AD121" i="37"/>
  <c r="X8" i="37" s="1"/>
  <c r="G20" i="3" s="1"/>
  <c r="AI14" i="5"/>
  <c r="AJ14" i="5"/>
  <c r="AK14" i="5"/>
  <c r="AH14" i="5"/>
  <c r="AL14" i="5"/>
  <c r="AI19" i="5"/>
  <c r="AL19" i="5"/>
  <c r="AJ19" i="5"/>
  <c r="AK19" i="5"/>
  <c r="AH19" i="5"/>
  <c r="AF121" i="23"/>
  <c r="X10" i="23" s="1"/>
  <c r="E17" i="3" s="1"/>
  <c r="AH32" i="25"/>
  <c r="AK32" i="25"/>
  <c r="AJ32" i="25"/>
  <c r="AL32" i="25"/>
  <c r="AI32" i="25"/>
  <c r="AG52" i="5"/>
  <c r="AJ33" i="25"/>
  <c r="AH33" i="25"/>
  <c r="AL33" i="25"/>
  <c r="AK33" i="25"/>
  <c r="AI33" i="25"/>
  <c r="AJ34" i="25"/>
  <c r="AI34" i="25"/>
  <c r="AH34" i="25"/>
  <c r="AL34" i="25"/>
  <c r="AK34" i="25"/>
  <c r="AC36" i="25"/>
  <c r="X16" i="25" s="1"/>
  <c r="AE36" i="25"/>
  <c r="X18" i="25" s="1"/>
  <c r="AB121" i="37"/>
  <c r="AB121" i="36"/>
  <c r="X6" i="36" s="1"/>
  <c r="H18" i="3" s="1"/>
  <c r="AK10" i="37"/>
  <c r="AI10" i="37"/>
  <c r="AH10" i="37"/>
  <c r="AL10" i="37"/>
  <c r="AJ10" i="37"/>
  <c r="AE121" i="36"/>
  <c r="X9" i="36" s="1"/>
  <c r="H21" i="3" s="1"/>
  <c r="AF121" i="36"/>
  <c r="X10" i="36" s="1"/>
  <c r="H17" i="3" s="1"/>
  <c r="AE36" i="37"/>
  <c r="X18" i="37" s="1"/>
  <c r="AD121" i="23"/>
  <c r="X8" i="23" s="1"/>
  <c r="E20" i="3" s="1"/>
  <c r="AG73" i="5"/>
  <c r="AD36" i="36"/>
  <c r="X17" i="36" s="1"/>
  <c r="AB36" i="36"/>
  <c r="X15" i="36" s="1"/>
  <c r="AG50" i="5"/>
  <c r="AG55" i="5"/>
  <c r="AE121" i="23"/>
  <c r="X9" i="23" s="1"/>
  <c r="E21" i="3" s="1"/>
  <c r="AL16" i="25"/>
  <c r="AH16" i="25"/>
  <c r="AJ16" i="25"/>
  <c r="AK16" i="25"/>
  <c r="AI16" i="25"/>
  <c r="AJ24" i="23"/>
  <c r="AH24" i="23"/>
  <c r="AK24" i="23"/>
  <c r="AL24" i="23"/>
  <c r="AI24" i="23"/>
  <c r="AH22" i="36"/>
  <c r="AL22" i="36"/>
  <c r="AK22" i="36"/>
  <c r="AJ22" i="36"/>
  <c r="AI22" i="36"/>
  <c r="AL7" i="36"/>
  <c r="AK7" i="36"/>
  <c r="AJ7" i="36"/>
  <c r="AI7" i="36"/>
  <c r="AH7" i="36"/>
  <c r="AH13" i="25"/>
  <c r="AL13" i="25"/>
  <c r="AJ13" i="25"/>
  <c r="AK13" i="25"/>
  <c r="AI13" i="25"/>
  <c r="AG42" i="25"/>
  <c r="AC121" i="25"/>
  <c r="X7" i="25" s="1"/>
  <c r="F19" i="3" s="1"/>
  <c r="AK9" i="37"/>
  <c r="AH9" i="37"/>
  <c r="AI9" i="37"/>
  <c r="AL9" i="37"/>
  <c r="AJ9" i="37"/>
  <c r="AF121" i="37"/>
  <c r="X10" i="37" s="1"/>
  <c r="G17" i="3" s="1"/>
  <c r="AD121" i="25"/>
  <c r="X8" i="25" s="1"/>
  <c r="F20" i="3" s="1"/>
  <c r="AK15" i="37"/>
  <c r="AH15" i="37"/>
  <c r="AI15" i="37"/>
  <c r="AL15" i="37"/>
  <c r="AJ15" i="37"/>
  <c r="AB36" i="37"/>
  <c r="X15" i="37" s="1"/>
  <c r="AE36" i="36"/>
  <c r="X18" i="36" s="1"/>
  <c r="AD36" i="37"/>
  <c r="X17" i="37" s="1"/>
  <c r="AF36" i="36"/>
  <c r="X19" i="36" s="1"/>
  <c r="AC36" i="36"/>
  <c r="X16" i="36" s="1"/>
  <c r="AH14" i="23"/>
  <c r="AJ14" i="23"/>
  <c r="AK14" i="23"/>
  <c r="AL14" i="23"/>
  <c r="AI14" i="23"/>
  <c r="AB121" i="23"/>
  <c r="X18" i="6"/>
  <c r="X16" i="6"/>
  <c r="X17" i="6"/>
  <c r="X19" i="6"/>
  <c r="X15" i="6"/>
  <c r="AI25" i="6"/>
  <c r="AI36" i="6" s="1"/>
  <c r="AJ25" i="6"/>
  <c r="AJ36" i="6" s="1"/>
  <c r="AK25" i="6"/>
  <c r="AK36" i="6" s="1"/>
  <c r="AL25" i="6"/>
  <c r="AL36" i="6" s="1"/>
  <c r="AC121" i="6"/>
  <c r="X7" i="6" s="1"/>
  <c r="C19" i="3" s="1"/>
  <c r="AE121" i="6"/>
  <c r="X9" i="6" s="1"/>
  <c r="C21" i="3" s="1"/>
  <c r="AG60" i="5"/>
  <c r="AH25" i="6"/>
  <c r="AH36" i="6" s="1"/>
  <c r="Y15" i="6" s="1"/>
  <c r="AK24" i="5"/>
  <c r="AJ24" i="5"/>
  <c r="AL24" i="5"/>
  <c r="AI24" i="5"/>
  <c r="AH24" i="5"/>
  <c r="AF121" i="6"/>
  <c r="X10" i="6" s="1"/>
  <c r="AD121" i="6"/>
  <c r="X8" i="6" s="1"/>
  <c r="C20" i="3" s="1"/>
  <c r="AB121" i="6"/>
  <c r="AG74" i="5"/>
  <c r="AG82" i="5"/>
  <c r="AG49" i="5"/>
  <c r="AG84" i="5"/>
  <c r="AG80" i="5"/>
  <c r="AG76" i="5"/>
  <c r="AH13" i="5"/>
  <c r="AL13" i="5"/>
  <c r="AK13" i="5"/>
  <c r="AJ13" i="5"/>
  <c r="AI13" i="5"/>
  <c r="AB36" i="5"/>
  <c r="X15" i="5" s="1"/>
  <c r="AC36" i="5"/>
  <c r="X16" i="5" s="1"/>
  <c r="AE36" i="5"/>
  <c r="X18" i="5" s="1"/>
  <c r="AF36" i="5"/>
  <c r="X19" i="5" s="1"/>
  <c r="AD36" i="5"/>
  <c r="X17" i="5" s="1"/>
  <c r="AQ6" i="5"/>
  <c r="AR6" i="5"/>
  <c r="AN6" i="5"/>
  <c r="AO6" i="5"/>
  <c r="AL20" i="5"/>
  <c r="AK20" i="5"/>
  <c r="AJ20" i="5"/>
  <c r="AI20" i="5"/>
  <c r="AH20" i="5"/>
  <c r="AK17" i="5"/>
  <c r="AJ17" i="5"/>
  <c r="AL17" i="5"/>
  <c r="AH17" i="5"/>
  <c r="AI17" i="5"/>
  <c r="R9" i="5"/>
  <c r="AL12" i="5"/>
  <c r="AK12" i="5"/>
  <c r="AJ12" i="5"/>
  <c r="AI12" i="5"/>
  <c r="AH12" i="5"/>
  <c r="R25" i="5"/>
  <c r="AL32" i="5"/>
  <c r="AK32" i="5"/>
  <c r="AJ32" i="5"/>
  <c r="AI32" i="5"/>
  <c r="AH32" i="5"/>
  <c r="AI30" i="5"/>
  <c r="AL30" i="5"/>
  <c r="AK30" i="5"/>
  <c r="AJ30" i="5"/>
  <c r="AH30" i="5"/>
  <c r="AK11" i="5"/>
  <c r="AJ11" i="5"/>
  <c r="AI11" i="5"/>
  <c r="AH11" i="5"/>
  <c r="AL11" i="5"/>
  <c r="AJ26" i="5"/>
  <c r="AI26" i="5"/>
  <c r="AH26" i="5"/>
  <c r="AL26" i="5"/>
  <c r="AK26" i="5"/>
  <c r="AK33" i="5"/>
  <c r="AL33" i="5"/>
  <c r="AJ33" i="5"/>
  <c r="AI33" i="5"/>
  <c r="AH33" i="5"/>
  <c r="AG53" i="5"/>
  <c r="AG66" i="5"/>
  <c r="AG62" i="5"/>
  <c r="AG68" i="5"/>
  <c r="AG69" i="5"/>
  <c r="AG56" i="5"/>
  <c r="R24" i="5"/>
  <c r="AC121" i="5"/>
  <c r="X7" i="5" s="1"/>
  <c r="D19" i="3" s="1"/>
  <c r="AD121" i="5"/>
  <c r="X8" i="5" s="1"/>
  <c r="D20" i="3" s="1"/>
  <c r="AG48" i="5"/>
  <c r="AG47" i="5"/>
  <c r="AB121" i="5"/>
  <c r="AF121" i="5"/>
  <c r="X10" i="5" s="1"/>
  <c r="D17" i="3" s="1"/>
  <c r="AE121" i="5"/>
  <c r="X9" i="5" s="1"/>
  <c r="D21" i="3" s="1"/>
  <c r="I3" i="21"/>
  <c r="K3" i="21"/>
  <c r="G3" i="21"/>
  <c r="I3" i="20"/>
  <c r="H3" i="20"/>
  <c r="M3" i="20"/>
  <c r="L3" i="20"/>
  <c r="K3" i="20"/>
  <c r="N3" i="20"/>
  <c r="G3" i="20"/>
  <c r="F3" i="20"/>
  <c r="O2" i="17"/>
  <c r="A2" i="17"/>
  <c r="A1" i="17"/>
  <c r="G14" i="20"/>
  <c r="H14" i="20"/>
  <c r="J14" i="20"/>
  <c r="I14" i="20"/>
  <c r="K14" i="20"/>
  <c r="L14" i="20"/>
  <c r="M14" i="20"/>
  <c r="G10" i="20"/>
  <c r="H10" i="20"/>
  <c r="J10" i="20"/>
  <c r="I10" i="20"/>
  <c r="K10" i="20"/>
  <c r="L10" i="20"/>
  <c r="M10" i="20"/>
  <c r="F120" i="17"/>
  <c r="G120" i="17"/>
  <c r="N120" i="17"/>
  <c r="H120" i="17"/>
  <c r="J120" i="17"/>
  <c r="K120" i="17"/>
  <c r="L120" i="17"/>
  <c r="M120" i="17"/>
  <c r="F23" i="17"/>
  <c r="G23" i="17"/>
  <c r="N23" i="17"/>
  <c r="H23" i="17"/>
  <c r="J23" i="17"/>
  <c r="K23" i="17"/>
  <c r="L23" i="17"/>
  <c r="M23" i="17"/>
  <c r="M31" i="17"/>
  <c r="F58" i="17"/>
  <c r="G58" i="17"/>
  <c r="N58" i="17"/>
  <c r="H58" i="17"/>
  <c r="J58" i="17"/>
  <c r="K58" i="17"/>
  <c r="L58" i="17"/>
  <c r="M58" i="17"/>
  <c r="F31" i="17"/>
  <c r="G31" i="17"/>
  <c r="N31" i="17"/>
  <c r="H31" i="17"/>
  <c r="J31" i="17"/>
  <c r="K31" i="17"/>
  <c r="L31" i="17"/>
  <c r="K28" i="17"/>
  <c r="K115" i="17"/>
  <c r="K112" i="17"/>
  <c r="K113" i="17"/>
  <c r="G9" i="20"/>
  <c r="G118" i="17"/>
  <c r="K103" i="17"/>
  <c r="B15" i="34"/>
  <c r="K125" i="17"/>
  <c r="K135" i="17"/>
  <c r="K55" i="17"/>
  <c r="K52" i="17"/>
  <c r="K83" i="17"/>
  <c r="K3" i="17"/>
  <c r="L3" i="17"/>
  <c r="I3" i="17"/>
  <c r="J3" i="17"/>
  <c r="F524" i="41"/>
  <c r="E524" i="41"/>
  <c r="D524" i="41"/>
  <c r="C524" i="41"/>
  <c r="B524" i="41"/>
  <c r="A524" i="41"/>
  <c r="F523" i="41"/>
  <c r="E523" i="41"/>
  <c r="D523" i="41"/>
  <c r="C523" i="41"/>
  <c r="B523" i="41"/>
  <c r="A523" i="41"/>
  <c r="F522" i="41"/>
  <c r="E522" i="41"/>
  <c r="D522" i="41"/>
  <c r="C522" i="41"/>
  <c r="B522" i="41"/>
  <c r="A522" i="41"/>
  <c r="F521" i="41"/>
  <c r="E521" i="41"/>
  <c r="D521" i="41"/>
  <c r="C521" i="41"/>
  <c r="B521" i="41"/>
  <c r="A521" i="41"/>
  <c r="F524" i="39"/>
  <c r="E524" i="39"/>
  <c r="D524" i="39"/>
  <c r="C524" i="39"/>
  <c r="B524" i="39"/>
  <c r="A524" i="39"/>
  <c r="F523" i="39"/>
  <c r="E523" i="39"/>
  <c r="D523" i="39"/>
  <c r="C523" i="39"/>
  <c r="B523" i="39"/>
  <c r="A523" i="39"/>
  <c r="F522" i="39"/>
  <c r="E522" i="39"/>
  <c r="D522" i="39"/>
  <c r="C522" i="39"/>
  <c r="B522" i="39"/>
  <c r="A522" i="39"/>
  <c r="F521" i="39"/>
  <c r="E521" i="39"/>
  <c r="D521" i="39"/>
  <c r="C521" i="39"/>
  <c r="B521" i="39"/>
  <c r="A521" i="39"/>
  <c r="M3" i="17"/>
  <c r="F522" i="37"/>
  <c r="E522" i="37"/>
  <c r="D522" i="37"/>
  <c r="C522" i="37"/>
  <c r="B522" i="37"/>
  <c r="A522" i="37"/>
  <c r="F521" i="37"/>
  <c r="E521" i="37"/>
  <c r="D521" i="37"/>
  <c r="C521" i="37"/>
  <c r="B521" i="37"/>
  <c r="A521" i="37"/>
  <c r="F524" i="36"/>
  <c r="E524" i="36"/>
  <c r="D524" i="36"/>
  <c r="C524" i="36"/>
  <c r="B524" i="36"/>
  <c r="A524" i="36"/>
  <c r="F523" i="36"/>
  <c r="E523" i="36"/>
  <c r="D523" i="36"/>
  <c r="C523" i="36"/>
  <c r="B523" i="36"/>
  <c r="A523" i="36"/>
  <c r="F522" i="36"/>
  <c r="E522" i="36"/>
  <c r="D522" i="36"/>
  <c r="C522" i="36"/>
  <c r="B522" i="36"/>
  <c r="A522" i="36"/>
  <c r="F521" i="36"/>
  <c r="E521" i="36"/>
  <c r="D521" i="36"/>
  <c r="C521" i="36"/>
  <c r="B521" i="36"/>
  <c r="A521" i="36"/>
  <c r="H22" i="3" l="1"/>
  <c r="X6" i="5"/>
  <c r="D18" i="3" s="1"/>
  <c r="Z121" i="5"/>
  <c r="X6" i="25"/>
  <c r="F18" i="3" s="1"/>
  <c r="Z121" i="25"/>
  <c r="D22" i="3"/>
  <c r="F22" i="3"/>
  <c r="X20" i="23"/>
  <c r="AL36" i="37"/>
  <c r="Y19" i="37" s="1"/>
  <c r="Z19" i="37" s="1"/>
  <c r="G7" i="3" s="1"/>
  <c r="AI36" i="37"/>
  <c r="Y16" i="37" s="1"/>
  <c r="Z16" i="37" s="1"/>
  <c r="G9" i="3" s="1"/>
  <c r="AJ36" i="36"/>
  <c r="Y17" i="36" s="1"/>
  <c r="Z17" i="36" s="1"/>
  <c r="H10" i="3" s="1"/>
  <c r="X6" i="23"/>
  <c r="Z121" i="23"/>
  <c r="X6" i="37"/>
  <c r="Z121" i="37"/>
  <c r="X20" i="37"/>
  <c r="AJ36" i="25"/>
  <c r="Y17" i="25" s="1"/>
  <c r="Z17" i="25" s="1"/>
  <c r="F10" i="3" s="1"/>
  <c r="AK36" i="25"/>
  <c r="Y18" i="25" s="1"/>
  <c r="Z18" i="25" s="1"/>
  <c r="F11" i="3" s="1"/>
  <c r="X20" i="25"/>
  <c r="AI36" i="25"/>
  <c r="Y16" i="25" s="1"/>
  <c r="Z16" i="25" s="1"/>
  <c r="F9" i="3" s="1"/>
  <c r="AL36" i="25"/>
  <c r="Y19" i="25" s="1"/>
  <c r="Z19" i="25" s="1"/>
  <c r="F7" i="3" s="1"/>
  <c r="AI36" i="36"/>
  <c r="Y16" i="36" s="1"/>
  <c r="Z16" i="36" s="1"/>
  <c r="H9" i="3" s="1"/>
  <c r="AH36" i="37"/>
  <c r="Y15" i="37" s="1"/>
  <c r="AK36" i="37"/>
  <c r="Y18" i="37" s="1"/>
  <c r="Z18" i="37" s="1"/>
  <c r="G11" i="3" s="1"/>
  <c r="X11" i="25"/>
  <c r="AI36" i="23"/>
  <c r="Y16" i="23" s="1"/>
  <c r="Z16" i="23" s="1"/>
  <c r="E9" i="3" s="1"/>
  <c r="AH36" i="25"/>
  <c r="Y15" i="25" s="1"/>
  <c r="AK36" i="23"/>
  <c r="Y18" i="23" s="1"/>
  <c r="Z18" i="23" s="1"/>
  <c r="E11" i="3" s="1"/>
  <c r="AL36" i="23"/>
  <c r="Y19" i="23" s="1"/>
  <c r="Z19" i="23" s="1"/>
  <c r="E7" i="3" s="1"/>
  <c r="AK36" i="36"/>
  <c r="Y18" i="36" s="1"/>
  <c r="Z18" i="36" s="1"/>
  <c r="H11" i="3" s="1"/>
  <c r="AJ36" i="23"/>
  <c r="Y17" i="23" s="1"/>
  <c r="Z17" i="23" s="1"/>
  <c r="E10" i="3" s="1"/>
  <c r="X11" i="36"/>
  <c r="X20" i="36"/>
  <c r="AH36" i="36"/>
  <c r="Y15" i="36" s="1"/>
  <c r="AJ36" i="37"/>
  <c r="Y17" i="37" s="1"/>
  <c r="Z17" i="37" s="1"/>
  <c r="G10" i="3" s="1"/>
  <c r="AL36" i="36"/>
  <c r="Y19" i="36" s="1"/>
  <c r="Z19" i="36" s="1"/>
  <c r="H7" i="3" s="1"/>
  <c r="AH36" i="23"/>
  <c r="Y15" i="23" s="1"/>
  <c r="X20" i="6"/>
  <c r="Y19" i="6"/>
  <c r="Z19" i="6" s="1"/>
  <c r="C7" i="3" s="1"/>
  <c r="AL38" i="6"/>
  <c r="Y17" i="6"/>
  <c r="Z17" i="6" s="1"/>
  <c r="C10" i="3" s="1"/>
  <c r="AJ38" i="6"/>
  <c r="Y16" i="6"/>
  <c r="AI38" i="6"/>
  <c r="Y18" i="6"/>
  <c r="Z18" i="6" s="1"/>
  <c r="C11" i="3" s="1"/>
  <c r="AK38" i="6"/>
  <c r="AH38" i="6"/>
  <c r="Z15" i="6"/>
  <c r="C8" i="3" s="1"/>
  <c r="X6" i="6"/>
  <c r="Z121" i="6"/>
  <c r="AP8" i="5"/>
  <c r="AP18" i="5" s="1"/>
  <c r="AQ8" i="5"/>
  <c r="AQ18" i="5" s="1"/>
  <c r="AO8" i="5"/>
  <c r="AO18" i="5" s="1"/>
  <c r="AR8" i="5"/>
  <c r="AR18" i="5" s="1"/>
  <c r="AN8" i="5"/>
  <c r="AN18" i="5" s="1"/>
  <c r="X20" i="5"/>
  <c r="X11" i="5"/>
  <c r="AH36" i="5"/>
  <c r="AJ36" i="5"/>
  <c r="AK36" i="5"/>
  <c r="AI36" i="5"/>
  <c r="AL36" i="5"/>
  <c r="N3" i="21"/>
  <c r="M3" i="21"/>
  <c r="L3" i="21"/>
  <c r="J3" i="21"/>
  <c r="H3" i="21"/>
  <c r="F3" i="21"/>
  <c r="J72" i="19"/>
  <c r="J4" i="19" s="1"/>
  <c r="L72" i="19"/>
  <c r="L4" i="19" s="1"/>
  <c r="K118" i="17"/>
  <c r="K107" i="17"/>
  <c r="K43" i="17"/>
  <c r="K65" i="17"/>
  <c r="K34" i="17"/>
  <c r="K110" i="17"/>
  <c r="B16" i="34"/>
  <c r="K72" i="19"/>
  <c r="K4" i="19" s="1"/>
  <c r="I72" i="19"/>
  <c r="I4" i="19" s="1"/>
  <c r="K11" i="17"/>
  <c r="K108" i="17"/>
  <c r="K144" i="17"/>
  <c r="K81" i="17"/>
  <c r="K68" i="17"/>
  <c r="K69" i="17"/>
  <c r="K104" i="17"/>
  <c r="K105" i="17"/>
  <c r="K106" i="17"/>
  <c r="K114" i="17"/>
  <c r="K17" i="17"/>
  <c r="H28" i="17"/>
  <c r="G28" i="17"/>
  <c r="H115" i="17"/>
  <c r="N115" i="17"/>
  <c r="G115" i="17"/>
  <c r="J115" i="17"/>
  <c r="F115" i="17"/>
  <c r="N28" i="17"/>
  <c r="J28" i="17"/>
  <c r="F28" i="17"/>
  <c r="N34" i="17"/>
  <c r="N112" i="17"/>
  <c r="L110" i="17"/>
  <c r="N110" i="17"/>
  <c r="J110" i="17"/>
  <c r="G110" i="17"/>
  <c r="H110" i="17"/>
  <c r="F110" i="17"/>
  <c r="J112" i="17"/>
  <c r="G112" i="17"/>
  <c r="H112" i="17"/>
  <c r="F112" i="17"/>
  <c r="N114" i="17"/>
  <c r="G34" i="17"/>
  <c r="H34" i="17"/>
  <c r="F34" i="17"/>
  <c r="G114" i="17"/>
  <c r="H114" i="17"/>
  <c r="F114" i="17"/>
  <c r="N107" i="17"/>
  <c r="G107" i="17"/>
  <c r="H107" i="17"/>
  <c r="F107" i="17"/>
  <c r="G13" i="20"/>
  <c r="G17" i="20"/>
  <c r="F13" i="20"/>
  <c r="G72" i="19"/>
  <c r="G4" i="19" s="1"/>
  <c r="F72" i="19"/>
  <c r="F4" i="19" s="1"/>
  <c r="N72" i="19"/>
  <c r="N4" i="19" s="1"/>
  <c r="G113" i="17"/>
  <c r="F106" i="17"/>
  <c r="F113" i="17"/>
  <c r="N106" i="17"/>
  <c r="G106" i="17"/>
  <c r="N113" i="17"/>
  <c r="N43" i="17"/>
  <c r="G43" i="17"/>
  <c r="F43" i="17"/>
  <c r="N11" i="17"/>
  <c r="N68" i="17"/>
  <c r="F105" i="17"/>
  <c r="N81" i="17"/>
  <c r="F103" i="17"/>
  <c r="G103" i="17"/>
  <c r="N103" i="17"/>
  <c r="N118" i="17"/>
  <c r="F118" i="17"/>
  <c r="N105" i="17"/>
  <c r="G105" i="17"/>
  <c r="G65" i="17"/>
  <c r="L125" i="17"/>
  <c r="N52" i="17"/>
  <c r="F125" i="17"/>
  <c r="N144" i="17"/>
  <c r="F144" i="17"/>
  <c r="N135" i="17"/>
  <c r="N125" i="17"/>
  <c r="M52" i="17"/>
  <c r="N55" i="17"/>
  <c r="N104" i="17"/>
  <c r="M65" i="17"/>
  <c r="L65" i="17"/>
  <c r="N65" i="17"/>
  <c r="M59" i="17"/>
  <c r="N59" i="17"/>
  <c r="N83" i="17"/>
  <c r="N69" i="17"/>
  <c r="N17" i="17"/>
  <c r="J17" i="17"/>
  <c r="E18" i="3" l="1"/>
  <c r="X11" i="23"/>
  <c r="C18" i="3"/>
  <c r="X11" i="6"/>
  <c r="G18" i="3"/>
  <c r="X11" i="37"/>
  <c r="Y20" i="25"/>
  <c r="Y20" i="23"/>
  <c r="Z15" i="23"/>
  <c r="Y20" i="36"/>
  <c r="Y20" i="37"/>
  <c r="Z15" i="25"/>
  <c r="Z15" i="37"/>
  <c r="Z15" i="36"/>
  <c r="Y20" i="6"/>
  <c r="Y21" i="6" s="1"/>
  <c r="Z16" i="6"/>
  <c r="C9" i="3" s="1"/>
  <c r="Y18" i="5"/>
  <c r="Z18" i="5" s="1"/>
  <c r="D11" i="3" s="1"/>
  <c r="Y17" i="5"/>
  <c r="Z17" i="5" s="1"/>
  <c r="D10" i="3" s="1"/>
  <c r="Y16" i="5"/>
  <c r="Z16" i="5" s="1"/>
  <c r="D9" i="3" s="1"/>
  <c r="Y19" i="5"/>
  <c r="Z19" i="5" s="1"/>
  <c r="D7" i="3" s="1"/>
  <c r="Y15" i="5"/>
  <c r="Z15" i="5" s="1"/>
  <c r="C16" i="34"/>
  <c r="M72" i="19"/>
  <c r="M4" i="19" s="1"/>
  <c r="M9" i="20"/>
  <c r="M18" i="20"/>
  <c r="M13" i="20"/>
  <c r="M17" i="20"/>
  <c r="M17" i="17"/>
  <c r="M11" i="17"/>
  <c r="M83" i="17"/>
  <c r="M113" i="17"/>
  <c r="M107" i="17"/>
  <c r="M114" i="17"/>
  <c r="M34" i="17"/>
  <c r="M43" i="17"/>
  <c r="M112" i="17"/>
  <c r="M28" i="17"/>
  <c r="M115" i="17"/>
  <c r="M135" i="17"/>
  <c r="M68" i="17"/>
  <c r="M55" i="17"/>
  <c r="M104" i="17"/>
  <c r="M144" i="17"/>
  <c r="M125" i="17"/>
  <c r="M118" i="17"/>
  <c r="M69" i="17"/>
  <c r="M105" i="17"/>
  <c r="M103" i="17"/>
  <c r="M81" i="17"/>
  <c r="M106" i="17"/>
  <c r="M110" i="17"/>
  <c r="L11" i="17"/>
  <c r="L68" i="17"/>
  <c r="L103" i="17"/>
  <c r="L43" i="17"/>
  <c r="L69" i="17"/>
  <c r="L52" i="17"/>
  <c r="L144" i="17"/>
  <c r="L17" i="17"/>
  <c r="L104" i="17"/>
  <c r="L135" i="17"/>
  <c r="L107" i="17"/>
  <c r="L115" i="17"/>
  <c r="L113" i="17"/>
  <c r="L34" i="17"/>
  <c r="L59" i="17"/>
  <c r="L83" i="17"/>
  <c r="L55" i="17"/>
  <c r="L118" i="17"/>
  <c r="L81" i="17"/>
  <c r="L105" i="17"/>
  <c r="L106" i="17"/>
  <c r="L114" i="17"/>
  <c r="L112" i="17"/>
  <c r="L28" i="17"/>
  <c r="L18" i="20"/>
  <c r="L13" i="20"/>
  <c r="L17" i="20"/>
  <c r="L9" i="20"/>
  <c r="I83" i="17"/>
  <c r="I144" i="17"/>
  <c r="K9" i="20"/>
  <c r="K13" i="20"/>
  <c r="K18" i="20"/>
  <c r="K17" i="20"/>
  <c r="I9" i="20"/>
  <c r="I13" i="20"/>
  <c r="I18" i="20"/>
  <c r="I17" i="20"/>
  <c r="J17" i="20"/>
  <c r="J13" i="20"/>
  <c r="J9" i="20"/>
  <c r="J18" i="20"/>
  <c r="J68" i="17"/>
  <c r="J11" i="17"/>
  <c r="J103" i="17"/>
  <c r="J83" i="17"/>
  <c r="J55" i="17"/>
  <c r="J52" i="17"/>
  <c r="J118" i="17"/>
  <c r="J106" i="17"/>
  <c r="J113" i="17"/>
  <c r="J34" i="17"/>
  <c r="J125" i="17"/>
  <c r="J69" i="17"/>
  <c r="J107" i="17"/>
  <c r="J59" i="17"/>
  <c r="J135" i="17"/>
  <c r="J104" i="17"/>
  <c r="J65" i="17"/>
  <c r="J144" i="17"/>
  <c r="J105" i="17"/>
  <c r="J81" i="17"/>
  <c r="J43" i="17"/>
  <c r="J114" i="17"/>
  <c r="C15" i="34"/>
  <c r="G144" i="17"/>
  <c r="G81" i="17"/>
  <c r="G59" i="17"/>
  <c r="G83" i="17"/>
  <c r="G125" i="17"/>
  <c r="G11" i="17"/>
  <c r="G55" i="17"/>
  <c r="G104" i="17"/>
  <c r="G52" i="17"/>
  <c r="G17" i="17"/>
  <c r="G69" i="17"/>
  <c r="G18" i="20"/>
  <c r="K3" i="19"/>
  <c r="Z20" i="36" l="1"/>
  <c r="H8" i="3"/>
  <c r="Z20" i="25"/>
  <c r="F8" i="3"/>
  <c r="E8" i="3"/>
  <c r="Z20" i="23"/>
  <c r="Z20" i="37"/>
  <c r="G8" i="3"/>
  <c r="Z20" i="6"/>
  <c r="Y20" i="5"/>
  <c r="Z20" i="5"/>
  <c r="D8" i="3"/>
  <c r="I4" i="20"/>
  <c r="K4" i="17"/>
  <c r="I4" i="17"/>
  <c r="I3" i="19"/>
  <c r="J3" i="19"/>
  <c r="N8" i="3" l="1"/>
  <c r="C8" i="34" s="1"/>
  <c r="O2" i="21"/>
  <c r="A2" i="21"/>
  <c r="O2" i="20"/>
  <c r="A2" i="20"/>
  <c r="O2" i="19"/>
  <c r="A2" i="19"/>
  <c r="F69" i="17" l="1"/>
  <c r="F81" i="17"/>
  <c r="F59" i="17"/>
  <c r="F55" i="17"/>
  <c r="F52" i="17"/>
  <c r="F65" i="17"/>
  <c r="F104" i="17"/>
  <c r="F11" i="17"/>
  <c r="F83" i="17"/>
  <c r="F17" i="17"/>
  <c r="A1" i="21" l="1"/>
  <c r="A1" i="20"/>
  <c r="A1" i="19"/>
  <c r="B1" i="3"/>
  <c r="C1" i="35"/>
  <c r="A1" i="34"/>
  <c r="F3" i="17" l="1"/>
  <c r="E3" i="17" l="1"/>
  <c r="N3" i="19" l="1"/>
  <c r="F524" i="26"/>
  <c r="E524" i="26"/>
  <c r="D524" i="26"/>
  <c r="C524" i="26"/>
  <c r="B524" i="26"/>
  <c r="A524" i="26"/>
  <c r="F523" i="26"/>
  <c r="E523" i="26"/>
  <c r="D523" i="26"/>
  <c r="C523" i="26"/>
  <c r="B523" i="26"/>
  <c r="A523" i="26"/>
  <c r="F522" i="26"/>
  <c r="E522" i="26"/>
  <c r="D522" i="26"/>
  <c r="C522" i="26"/>
  <c r="B522" i="26"/>
  <c r="A522" i="26"/>
  <c r="F521" i="26"/>
  <c r="E521" i="26"/>
  <c r="D521" i="26"/>
  <c r="C521" i="26"/>
  <c r="B521" i="26"/>
  <c r="A521" i="26"/>
  <c r="F521" i="25" l="1"/>
  <c r="E521" i="25"/>
  <c r="D521" i="25"/>
  <c r="C521" i="25"/>
  <c r="B521" i="25"/>
  <c r="A521" i="25"/>
  <c r="O3" i="34" l="1"/>
  <c r="H9" i="20" l="1"/>
  <c r="H72" i="19"/>
  <c r="H4" i="19" s="1"/>
  <c r="H13" i="20"/>
  <c r="H17" i="20"/>
  <c r="H18" i="20"/>
  <c r="H65" i="17"/>
  <c r="H59" i="17"/>
  <c r="H55" i="17"/>
  <c r="H106" i="17"/>
  <c r="H113" i="17"/>
  <c r="H43" i="17"/>
  <c r="H125" i="17"/>
  <c r="H17" i="17"/>
  <c r="H81" i="17"/>
  <c r="H135" i="17"/>
  <c r="H104" i="17"/>
  <c r="H11" i="17"/>
  <c r="H103" i="17"/>
  <c r="H68" i="17"/>
  <c r="H118" i="17"/>
  <c r="H69" i="17"/>
  <c r="H144" i="17"/>
  <c r="H52" i="17"/>
  <c r="H83" i="17"/>
  <c r="H105" i="17"/>
  <c r="H3" i="19" l="1"/>
  <c r="L108" i="17" l="1"/>
  <c r="L4" i="17" s="1"/>
  <c r="J108" i="17"/>
  <c r="J4" i="17" s="1"/>
  <c r="M108" i="17"/>
  <c r="M4" i="17" s="1"/>
  <c r="N108" i="17"/>
  <c r="N4" i="17" s="1"/>
  <c r="F108" i="17"/>
  <c r="F4" i="17" s="1"/>
  <c r="H108" i="17"/>
  <c r="H4" i="17" s="1"/>
  <c r="E20" i="17" l="1"/>
  <c r="E37" i="17"/>
  <c r="E24" i="17"/>
  <c r="E140" i="17"/>
  <c r="E138" i="17"/>
  <c r="E85" i="17"/>
  <c r="E139" i="17"/>
  <c r="E132" i="17"/>
  <c r="E137" i="17"/>
  <c r="E68" i="19"/>
  <c r="O68" i="19" s="1"/>
  <c r="E42" i="19"/>
  <c r="O42" i="19" s="1"/>
  <c r="Q40" i="34" s="1"/>
  <c r="E45" i="19"/>
  <c r="O45" i="19" s="1"/>
  <c r="Q43" i="34" s="1"/>
  <c r="E67" i="19"/>
  <c r="O67" i="19" s="1"/>
  <c r="E77" i="19"/>
  <c r="O77" i="19" s="1"/>
  <c r="E76" i="19"/>
  <c r="O76" i="19" s="1"/>
  <c r="E22" i="19"/>
  <c r="O22" i="19" s="1"/>
  <c r="Q20" i="34" s="1"/>
  <c r="E57" i="19"/>
  <c r="O57" i="19" s="1"/>
  <c r="E104" i="19"/>
  <c r="O104" i="19" s="1"/>
  <c r="E102" i="19"/>
  <c r="O102" i="19" s="1"/>
  <c r="E79" i="19"/>
  <c r="O79" i="19" s="1"/>
  <c r="E13" i="19"/>
  <c r="O13" i="19" s="1"/>
  <c r="Q11" i="34" s="1"/>
  <c r="E44" i="19"/>
  <c r="O44" i="19" s="1"/>
  <c r="Q42" i="34" s="1"/>
  <c r="E11" i="19"/>
  <c r="E16" i="19"/>
  <c r="O16" i="19" s="1"/>
  <c r="Q14" i="34" s="1"/>
  <c r="E103" i="19"/>
  <c r="O103" i="19" s="1"/>
  <c r="E20" i="19"/>
  <c r="O20" i="19" s="1"/>
  <c r="Q18" i="34" s="1"/>
  <c r="E46" i="19"/>
  <c r="O46" i="19" s="1"/>
  <c r="Q44" i="34" s="1"/>
  <c r="E85" i="19"/>
  <c r="O85" i="19" s="1"/>
  <c r="E58" i="19"/>
  <c r="O58" i="19" s="1"/>
  <c r="E69" i="19"/>
  <c r="O69" i="19" s="1"/>
  <c r="E10" i="19"/>
  <c r="O10" i="19" s="1"/>
  <c r="E50" i="19"/>
  <c r="O50" i="19" s="1"/>
  <c r="E99" i="19"/>
  <c r="O99" i="19" s="1"/>
  <c r="E41" i="19"/>
  <c r="O41" i="19" s="1"/>
  <c r="Q39" i="34" s="1"/>
  <c r="E74" i="19"/>
  <c r="O74" i="19" s="1"/>
  <c r="E80" i="19"/>
  <c r="O80" i="19" s="1"/>
  <c r="E75" i="19"/>
  <c r="O75" i="19" s="1"/>
  <c r="E52" i="19"/>
  <c r="O52" i="19" s="1"/>
  <c r="E89" i="19"/>
  <c r="O89" i="19" s="1"/>
  <c r="E60" i="19"/>
  <c r="O60" i="19" s="1"/>
  <c r="E27" i="19"/>
  <c r="O27" i="19" s="1"/>
  <c r="Q25" i="34" s="1"/>
  <c r="E25" i="19"/>
  <c r="O25" i="19" s="1"/>
  <c r="Q23" i="34" s="1"/>
  <c r="E97" i="19"/>
  <c r="O97" i="19" s="1"/>
  <c r="E70" i="19"/>
  <c r="O70" i="19" s="1"/>
  <c r="E92" i="19"/>
  <c r="O92" i="19" s="1"/>
  <c r="E40" i="19"/>
  <c r="O40" i="19" s="1"/>
  <c r="Q38" i="34" s="1"/>
  <c r="E66" i="19"/>
  <c r="O66" i="19" s="1"/>
  <c r="E24" i="19"/>
  <c r="O24" i="19" s="1"/>
  <c r="Q22" i="34" s="1"/>
  <c r="E38" i="19"/>
  <c r="O38" i="19" s="1"/>
  <c r="Q36" i="34" s="1"/>
  <c r="E17" i="19"/>
  <c r="O17" i="19" s="1"/>
  <c r="Q15" i="34" s="1"/>
  <c r="E96" i="19"/>
  <c r="O96" i="19" s="1"/>
  <c r="E65" i="19"/>
  <c r="O65" i="19" s="1"/>
  <c r="E12" i="19"/>
  <c r="O12" i="19" s="1"/>
  <c r="Q10" i="34" s="1"/>
  <c r="E83" i="19"/>
  <c r="O83" i="19" s="1"/>
  <c r="E29" i="19"/>
  <c r="O29" i="19" s="1"/>
  <c r="Q27" i="34" s="1"/>
  <c r="E9" i="19"/>
  <c r="E32" i="19"/>
  <c r="O32" i="19" s="1"/>
  <c r="Q30" i="34" s="1"/>
  <c r="E100" i="19"/>
  <c r="O100" i="19" s="1"/>
  <c r="E15" i="19"/>
  <c r="O15" i="19" s="1"/>
  <c r="Q13" i="34" s="1"/>
  <c r="E56" i="19"/>
  <c r="O56" i="19" s="1"/>
  <c r="E55" i="19"/>
  <c r="O55" i="19" s="1"/>
  <c r="E82" i="19"/>
  <c r="O82" i="19" s="1"/>
  <c r="E14" i="19"/>
  <c r="O14" i="19" s="1"/>
  <c r="Q12" i="34" s="1"/>
  <c r="E84" i="19"/>
  <c r="O84" i="19" s="1"/>
  <c r="E23" i="19"/>
  <c r="O23" i="19" s="1"/>
  <c r="Q21" i="34" s="1"/>
  <c r="E59" i="19"/>
  <c r="O59" i="19" s="1"/>
  <c r="E51" i="19"/>
  <c r="O51" i="19" s="1"/>
  <c r="E19" i="19"/>
  <c r="O19" i="19" s="1"/>
  <c r="Q17" i="34" s="1"/>
  <c r="E43" i="19"/>
  <c r="O43" i="19" s="1"/>
  <c r="Q41" i="34" s="1"/>
  <c r="E73" i="19"/>
  <c r="O73" i="19" s="1"/>
  <c r="E30" i="19"/>
  <c r="O30" i="19" s="1"/>
  <c r="Q28" i="34" s="1"/>
  <c r="E101" i="19"/>
  <c r="O101" i="19" s="1"/>
  <c r="E28" i="19"/>
  <c r="O28" i="19" s="1"/>
  <c r="Q26" i="34" s="1"/>
  <c r="E18" i="19"/>
  <c r="O18" i="19" s="1"/>
  <c r="Q16" i="34" s="1"/>
  <c r="E61" i="19"/>
  <c r="O61" i="19" s="1"/>
  <c r="E35" i="19"/>
  <c r="O35" i="19" s="1"/>
  <c r="Q33" i="34" s="1"/>
  <c r="E91" i="19"/>
  <c r="O91" i="19" s="1"/>
  <c r="E39" i="19"/>
  <c r="O39" i="19" s="1"/>
  <c r="Q37" i="34" s="1"/>
  <c r="E21" i="19"/>
  <c r="O21" i="19" s="1"/>
  <c r="Q19" i="34" s="1"/>
  <c r="E48" i="19"/>
  <c r="O48" i="19" s="1"/>
  <c r="Q46" i="34" s="1"/>
  <c r="E54" i="19"/>
  <c r="O54" i="19" s="1"/>
  <c r="E26" i="19"/>
  <c r="O26" i="19" s="1"/>
  <c r="Q24" i="34" s="1"/>
  <c r="E71" i="19"/>
  <c r="O71" i="19" s="1"/>
  <c r="E36" i="19"/>
  <c r="O36" i="19" s="1"/>
  <c r="Q34" i="34" s="1"/>
  <c r="E93" i="19"/>
  <c r="O93" i="19" s="1"/>
  <c r="E37" i="19"/>
  <c r="O37" i="19" s="1"/>
  <c r="Q35" i="34" s="1"/>
  <c r="E34" i="19"/>
  <c r="O34" i="19" s="1"/>
  <c r="Q32" i="34" s="1"/>
  <c r="E119" i="17"/>
  <c r="E136" i="17"/>
  <c r="E99" i="17"/>
  <c r="E91" i="17"/>
  <c r="E36" i="17"/>
  <c r="E75" i="17"/>
  <c r="E111" i="17"/>
  <c r="E130" i="17"/>
  <c r="E89" i="17"/>
  <c r="E117" i="17"/>
  <c r="E18" i="17"/>
  <c r="E82" i="17"/>
  <c r="E70" i="17"/>
  <c r="E135" i="17"/>
  <c r="P135" i="17" s="1"/>
  <c r="E68" i="17"/>
  <c r="P88" i="19"/>
  <c r="K146" i="35"/>
  <c r="E33" i="19"/>
  <c r="O33" i="19" s="1"/>
  <c r="Q31" i="34" s="1"/>
  <c r="P78" i="19"/>
  <c r="E72" i="19"/>
  <c r="E122" i="17"/>
  <c r="E127" i="17"/>
  <c r="E141" i="17"/>
  <c r="E143" i="17"/>
  <c r="E49" i="17"/>
  <c r="E35" i="17"/>
  <c r="E116" i="17"/>
  <c r="E47" i="17"/>
  <c r="E71" i="17"/>
  <c r="E54" i="17"/>
  <c r="E53" i="17"/>
  <c r="E76" i="17"/>
  <c r="E124" i="17"/>
  <c r="E56" i="17"/>
  <c r="E131" i="17"/>
  <c r="E104" i="17"/>
  <c r="E26" i="17"/>
  <c r="E128" i="17"/>
  <c r="E129" i="17"/>
  <c r="E142" i="17"/>
  <c r="E109" i="17"/>
  <c r="E126" i="17"/>
  <c r="E10" i="17"/>
  <c r="E121" i="17"/>
  <c r="E133" i="17"/>
  <c r="E92" i="17"/>
  <c r="P106" i="19"/>
  <c r="E13" i="20"/>
  <c r="P105" i="19"/>
  <c r="N7" i="34"/>
  <c r="E17" i="20"/>
  <c r="O17" i="20" s="1"/>
  <c r="E21" i="34" s="1"/>
  <c r="E15" i="20"/>
  <c r="O15" i="20" s="1"/>
  <c r="E9" i="20"/>
  <c r="O9" i="20" s="1"/>
  <c r="E16" i="20"/>
  <c r="O16" i="20" s="1"/>
  <c r="E18" i="20"/>
  <c r="O18" i="20" s="1"/>
  <c r="E24" i="34" s="1"/>
  <c r="E12" i="20"/>
  <c r="O12" i="20" s="1"/>
  <c r="E10" i="20"/>
  <c r="O10" i="20" s="1"/>
  <c r="E14" i="20"/>
  <c r="E108" i="17"/>
  <c r="E23" i="17"/>
  <c r="E120" i="17"/>
  <c r="E31" i="17"/>
  <c r="E58" i="17"/>
  <c r="E52" i="17"/>
  <c r="E112" i="17"/>
  <c r="E103" i="17"/>
  <c r="E125" i="17"/>
  <c r="E17" i="17"/>
  <c r="E43" i="17"/>
  <c r="E55" i="17"/>
  <c r="E34" i="17"/>
  <c r="E110" i="17"/>
  <c r="E114" i="17"/>
  <c r="E113" i="17"/>
  <c r="E59" i="17"/>
  <c r="E81" i="17"/>
  <c r="E144" i="17"/>
  <c r="E106" i="17"/>
  <c r="E28" i="17"/>
  <c r="E115" i="17"/>
  <c r="E107" i="17"/>
  <c r="E105" i="17"/>
  <c r="E118" i="17"/>
  <c r="E65" i="17"/>
  <c r="E11" i="17"/>
  <c r="E69" i="17"/>
  <c r="E83" i="17"/>
  <c r="H4" i="20"/>
  <c r="L4" i="20"/>
  <c r="K4" i="20"/>
  <c r="J4" i="20"/>
  <c r="M4" i="20"/>
  <c r="N4" i="20"/>
  <c r="F4" i="20"/>
  <c r="G4" i="20"/>
  <c r="G108" i="17"/>
  <c r="E23" i="34" l="1"/>
  <c r="O9" i="19"/>
  <c r="E4" i="19"/>
  <c r="K258" i="35"/>
  <c r="K220" i="35"/>
  <c r="K156" i="35"/>
  <c r="K144" i="35"/>
  <c r="K166" i="35"/>
  <c r="O54" i="17"/>
  <c r="P54" i="17"/>
  <c r="O83" i="17"/>
  <c r="P83" i="17"/>
  <c r="O71" i="17"/>
  <c r="P71" i="17"/>
  <c r="J94" i="35" s="1"/>
  <c r="O70" i="17"/>
  <c r="P70" i="17"/>
  <c r="O132" i="17"/>
  <c r="P132" i="17"/>
  <c r="O69" i="17"/>
  <c r="P69" i="17"/>
  <c r="O92" i="17"/>
  <c r="P92" i="17"/>
  <c r="O82" i="17"/>
  <c r="P82" i="17"/>
  <c r="O139" i="17"/>
  <c r="P139" i="17"/>
  <c r="O133" i="17"/>
  <c r="P133" i="17"/>
  <c r="O129" i="17"/>
  <c r="P129" i="17"/>
  <c r="O125" i="17"/>
  <c r="P125" i="17"/>
  <c r="O128" i="17"/>
  <c r="P128" i="17"/>
  <c r="O91" i="17"/>
  <c r="P91" i="17"/>
  <c r="O28" i="17"/>
  <c r="P28" i="17"/>
  <c r="O26" i="17"/>
  <c r="P26" i="17"/>
  <c r="O99" i="17"/>
  <c r="P99" i="17"/>
  <c r="O136" i="17"/>
  <c r="P136" i="17"/>
  <c r="O52" i="17"/>
  <c r="P52" i="17"/>
  <c r="O131" i="17"/>
  <c r="P131" i="17"/>
  <c r="O144" i="17"/>
  <c r="P144" i="17"/>
  <c r="O56" i="17"/>
  <c r="P56" i="17"/>
  <c r="O59" i="17"/>
  <c r="P59" i="17"/>
  <c r="O76" i="17"/>
  <c r="P76" i="17"/>
  <c r="O53" i="17"/>
  <c r="P53" i="17"/>
  <c r="O68" i="17"/>
  <c r="P68" i="17"/>
  <c r="O137" i="17"/>
  <c r="P137" i="17"/>
  <c r="O11" i="17"/>
  <c r="P11" i="17"/>
  <c r="O138" i="17"/>
  <c r="P138" i="17"/>
  <c r="O34" i="17"/>
  <c r="P34" i="17"/>
  <c r="O10" i="17"/>
  <c r="P10" i="17"/>
  <c r="O49" i="17"/>
  <c r="P49" i="17"/>
  <c r="O140" i="17"/>
  <c r="P140" i="17"/>
  <c r="O55" i="17"/>
  <c r="P55" i="17"/>
  <c r="O126" i="17"/>
  <c r="P126" i="17"/>
  <c r="O143" i="17"/>
  <c r="P143" i="17"/>
  <c r="O130" i="17"/>
  <c r="P130" i="17"/>
  <c r="O24" i="17"/>
  <c r="P24" i="17"/>
  <c r="O141" i="17"/>
  <c r="P141" i="17"/>
  <c r="O142" i="17"/>
  <c r="P142" i="17"/>
  <c r="O37" i="17"/>
  <c r="P37" i="17"/>
  <c r="O127" i="17"/>
  <c r="P127" i="17"/>
  <c r="O106" i="17"/>
  <c r="P106" i="17"/>
  <c r="J16" i="35" s="1"/>
  <c r="O11" i="19"/>
  <c r="Q9" i="34" s="1"/>
  <c r="P11" i="19"/>
  <c r="P9" i="34" s="1"/>
  <c r="O112" i="17"/>
  <c r="P112" i="17"/>
  <c r="O104" i="17"/>
  <c r="P104" i="17"/>
  <c r="J242" i="35" s="1"/>
  <c r="O58" i="17"/>
  <c r="P58" i="17"/>
  <c r="O81" i="17"/>
  <c r="P81" i="17"/>
  <c r="O120" i="17"/>
  <c r="P120" i="17"/>
  <c r="O23" i="17"/>
  <c r="P23" i="17"/>
  <c r="J46" i="35" s="1"/>
  <c r="O119" i="17"/>
  <c r="P119" i="17"/>
  <c r="J33" i="35" s="1"/>
  <c r="O113" i="17"/>
  <c r="P113" i="17"/>
  <c r="J26" i="35" s="1"/>
  <c r="O114" i="17"/>
  <c r="P114" i="17"/>
  <c r="J244" i="35" s="1"/>
  <c r="O116" i="17"/>
  <c r="P116" i="17"/>
  <c r="J247" i="35" s="1"/>
  <c r="O121" i="17"/>
  <c r="P121" i="17"/>
  <c r="J240" i="35"/>
  <c r="O109" i="17"/>
  <c r="P109" i="17"/>
  <c r="O85" i="17"/>
  <c r="P85" i="17"/>
  <c r="O17" i="17"/>
  <c r="P17" i="17"/>
  <c r="O105" i="17"/>
  <c r="P105" i="17"/>
  <c r="O122" i="17"/>
  <c r="P122" i="17"/>
  <c r="J38" i="35" s="1"/>
  <c r="O111" i="17"/>
  <c r="P111" i="17"/>
  <c r="J226" i="35" s="1"/>
  <c r="O36" i="17"/>
  <c r="P36" i="17"/>
  <c r="O31" i="17"/>
  <c r="P31" i="17"/>
  <c r="O124" i="17"/>
  <c r="P124" i="17"/>
  <c r="J48" i="35" s="1"/>
  <c r="J227" i="35"/>
  <c r="O108" i="17"/>
  <c r="P108" i="17"/>
  <c r="O47" i="17"/>
  <c r="P47" i="17"/>
  <c r="O110" i="17"/>
  <c r="P110" i="17"/>
  <c r="J23" i="35" s="1"/>
  <c r="O65" i="17"/>
  <c r="P65" i="17"/>
  <c r="O35" i="17"/>
  <c r="P35" i="17"/>
  <c r="J243" i="35" s="1"/>
  <c r="O43" i="17"/>
  <c r="P43" i="17"/>
  <c r="O18" i="17"/>
  <c r="P18" i="17"/>
  <c r="O118" i="17"/>
  <c r="P118" i="17"/>
  <c r="J32" i="35" s="1"/>
  <c r="J235" i="35"/>
  <c r="O117" i="17"/>
  <c r="P117" i="17"/>
  <c r="J248" i="35" s="1"/>
  <c r="O89" i="17"/>
  <c r="P89" i="17"/>
  <c r="O107" i="17"/>
  <c r="P107" i="17"/>
  <c r="O115" i="17"/>
  <c r="P115" i="17"/>
  <c r="O103" i="17"/>
  <c r="P103" i="17"/>
  <c r="J241" i="35" s="1"/>
  <c r="O75" i="17"/>
  <c r="P75" i="17"/>
  <c r="J232" i="35" s="1"/>
  <c r="O20" i="17"/>
  <c r="P20" i="17"/>
  <c r="P11" i="20"/>
  <c r="O11" i="20"/>
  <c r="E18" i="34" s="1"/>
  <c r="O135" i="17"/>
  <c r="P13" i="20"/>
  <c r="D22" i="34" s="1"/>
  <c r="O13" i="20"/>
  <c r="E22" i="34" s="1"/>
  <c r="P14" i="20"/>
  <c r="D19" i="34" s="1"/>
  <c r="O14" i="20"/>
  <c r="E19" i="34" s="1"/>
  <c r="P72" i="19"/>
  <c r="O72" i="19"/>
  <c r="P104" i="19"/>
  <c r="P42" i="19"/>
  <c r="P40" i="34" s="1"/>
  <c r="P16" i="19"/>
  <c r="P14" i="34" s="1"/>
  <c r="P22" i="19"/>
  <c r="P20" i="34" s="1"/>
  <c r="P45" i="19"/>
  <c r="P43" i="34" s="1"/>
  <c r="P68" i="19"/>
  <c r="P44" i="19"/>
  <c r="P42" i="34" s="1"/>
  <c r="P13" i="19"/>
  <c r="P11" i="34" s="1"/>
  <c r="P77" i="19"/>
  <c r="P67" i="19"/>
  <c r="P79" i="19"/>
  <c r="P57" i="19"/>
  <c r="P76" i="19"/>
  <c r="P102" i="19"/>
  <c r="P35" i="19"/>
  <c r="P33" i="34" s="1"/>
  <c r="P61" i="19"/>
  <c r="P18" i="19"/>
  <c r="P16" i="34" s="1"/>
  <c r="P41" i="19"/>
  <c r="P39" i="34" s="1"/>
  <c r="P93" i="19"/>
  <c r="P51" i="19"/>
  <c r="P17" i="19"/>
  <c r="P15" i="34" s="1"/>
  <c r="P50" i="19"/>
  <c r="P43" i="19"/>
  <c r="P41" i="34" s="1"/>
  <c r="P36" i="19"/>
  <c r="P34" i="34" s="1"/>
  <c r="P59" i="19"/>
  <c r="P10" i="19"/>
  <c r="P28" i="19"/>
  <c r="P26" i="34" s="1"/>
  <c r="P83" i="19"/>
  <c r="P71" i="19"/>
  <c r="P23" i="19"/>
  <c r="P21" i="34" s="1"/>
  <c r="P38" i="19"/>
  <c r="P36" i="34" s="1"/>
  <c r="P69" i="19"/>
  <c r="P101" i="19"/>
  <c r="P37" i="19"/>
  <c r="P35" i="34" s="1"/>
  <c r="P26" i="19"/>
  <c r="P24" i="34" s="1"/>
  <c r="P84" i="19"/>
  <c r="P24" i="19"/>
  <c r="P22" i="34" s="1"/>
  <c r="P58" i="19"/>
  <c r="P100" i="19"/>
  <c r="P29" i="19"/>
  <c r="P27" i="34" s="1"/>
  <c r="K85" i="35"/>
  <c r="P19" i="19"/>
  <c r="P17" i="34" s="1"/>
  <c r="P54" i="19"/>
  <c r="P14" i="19"/>
  <c r="P12" i="34" s="1"/>
  <c r="P66" i="19"/>
  <c r="P85" i="19"/>
  <c r="P89" i="19"/>
  <c r="P73" i="19"/>
  <c r="P74" i="19"/>
  <c r="P48" i="19"/>
  <c r="P46" i="34" s="1"/>
  <c r="P82" i="19"/>
  <c r="P40" i="19"/>
  <c r="P38" i="34" s="1"/>
  <c r="P46" i="19"/>
  <c r="P44" i="34" s="1"/>
  <c r="P60" i="19"/>
  <c r="P30" i="19"/>
  <c r="P28" i="34" s="1"/>
  <c r="P34" i="19"/>
  <c r="P32" i="34" s="1"/>
  <c r="P96" i="19"/>
  <c r="P21" i="19"/>
  <c r="P19" i="34" s="1"/>
  <c r="P55" i="19"/>
  <c r="P92" i="19"/>
  <c r="P20" i="19"/>
  <c r="P18" i="34" s="1"/>
  <c r="P15" i="19"/>
  <c r="P13" i="34" s="1"/>
  <c r="P27" i="19"/>
  <c r="P25" i="34" s="1"/>
  <c r="P9" i="19"/>
  <c r="P75" i="19"/>
  <c r="P12" i="19"/>
  <c r="P10" i="34" s="1"/>
  <c r="P99" i="19"/>
  <c r="P39" i="19"/>
  <c r="P37" i="34" s="1"/>
  <c r="P70" i="19"/>
  <c r="P80" i="19"/>
  <c r="P91" i="19"/>
  <c r="P97" i="19"/>
  <c r="P103" i="19"/>
  <c r="P32" i="19"/>
  <c r="P30" i="34" s="1"/>
  <c r="P52" i="19"/>
  <c r="P65" i="19"/>
  <c r="P56" i="19"/>
  <c r="P25" i="19"/>
  <c r="P23" i="34" s="1"/>
  <c r="J47" i="35"/>
  <c r="K33" i="35"/>
  <c r="K16" i="35"/>
  <c r="K84" i="35"/>
  <c r="J146" i="35"/>
  <c r="K97" i="35"/>
  <c r="P90" i="19"/>
  <c r="K23" i="35"/>
  <c r="K30" i="35"/>
  <c r="J144" i="35"/>
  <c r="P33" i="19"/>
  <c r="P31" i="34" s="1"/>
  <c r="P15" i="20"/>
  <c r="P16" i="20"/>
  <c r="P10" i="20"/>
  <c r="P9" i="20"/>
  <c r="P18" i="20"/>
  <c r="D24" i="34" s="1"/>
  <c r="P17" i="20"/>
  <c r="D21" i="34" s="1"/>
  <c r="O7" i="34"/>
  <c r="C17" i="3"/>
  <c r="P12" i="20"/>
  <c r="D17" i="34" s="1"/>
  <c r="G4" i="17"/>
  <c r="E4" i="17"/>
  <c r="F3" i="19"/>
  <c r="D18" i="34" l="1"/>
  <c r="D23" i="34"/>
  <c r="E20" i="34"/>
  <c r="E17" i="34"/>
  <c r="D20" i="34"/>
  <c r="Q31" i="19"/>
  <c r="R29" i="34" s="1"/>
  <c r="J55" i="35"/>
  <c r="K47" i="35"/>
  <c r="Q75" i="19"/>
  <c r="Q66" i="19"/>
  <c r="K145" i="35"/>
  <c r="K242" i="35"/>
  <c r="Q13" i="19"/>
  <c r="R11" i="34" s="1"/>
  <c r="Q105" i="19"/>
  <c r="K226" i="35"/>
  <c r="Q14" i="19"/>
  <c r="R12" i="34" s="1"/>
  <c r="Q15" i="19"/>
  <c r="R13" i="34" s="1"/>
  <c r="Q19" i="19"/>
  <c r="R17" i="34" s="1"/>
  <c r="K107" i="35"/>
  <c r="Q43" i="19"/>
  <c r="R41" i="34" s="1"/>
  <c r="Q45" i="19"/>
  <c r="R43" i="34" s="1"/>
  <c r="K228" i="35"/>
  <c r="Q103" i="19"/>
  <c r="Q30" i="19"/>
  <c r="R28" i="34" s="1"/>
  <c r="K159" i="35"/>
  <c r="Q26" i="19"/>
  <c r="R24" i="34" s="1"/>
  <c r="Q11" i="19"/>
  <c r="R9" i="34" s="1"/>
  <c r="Q152" i="19"/>
  <c r="Q177" i="19"/>
  <c r="Q139" i="19"/>
  <c r="Q145" i="19"/>
  <c r="Q181" i="19"/>
  <c r="Q112" i="19"/>
  <c r="Q109" i="19"/>
  <c r="Q160" i="19"/>
  <c r="Q163" i="19"/>
  <c r="Q126" i="19"/>
  <c r="Q175" i="19"/>
  <c r="Q162" i="19"/>
  <c r="Q119" i="19"/>
  <c r="Q47" i="19"/>
  <c r="R45" i="34" s="1"/>
  <c r="Q146" i="19"/>
  <c r="Q131" i="19"/>
  <c r="Q64" i="19"/>
  <c r="Q125" i="19"/>
  <c r="Q168" i="19"/>
  <c r="Q144" i="19"/>
  <c r="Q156" i="19"/>
  <c r="Q121" i="19"/>
  <c r="Q143" i="19"/>
  <c r="Q182" i="19"/>
  <c r="Q133" i="19"/>
  <c r="Q153" i="19"/>
  <c r="Q167" i="19"/>
  <c r="Q179" i="19"/>
  <c r="Q136" i="19"/>
  <c r="Q134" i="19"/>
  <c r="Q154" i="19"/>
  <c r="Q95" i="19"/>
  <c r="Q173" i="19"/>
  <c r="Q62" i="19"/>
  <c r="Q138" i="19"/>
  <c r="Q164" i="19"/>
  <c r="Q183" i="19"/>
  <c r="Q114" i="19"/>
  <c r="Q157" i="19"/>
  <c r="Q110" i="19"/>
  <c r="Q166" i="19"/>
  <c r="Q159" i="19"/>
  <c r="Q184" i="19"/>
  <c r="Q170" i="19"/>
  <c r="Q172" i="19"/>
  <c r="Q124" i="19"/>
  <c r="Q130" i="19"/>
  <c r="Q49" i="19"/>
  <c r="Q108" i="19"/>
  <c r="Q155" i="19"/>
  <c r="Q171" i="19"/>
  <c r="Q129" i="19"/>
  <c r="Q120" i="19"/>
  <c r="Q94" i="19"/>
  <c r="Q165" i="19"/>
  <c r="Q140" i="19"/>
  <c r="Q180" i="19"/>
  <c r="Q123" i="19"/>
  <c r="Q111" i="19"/>
  <c r="Q169" i="19"/>
  <c r="Q135" i="19"/>
  <c r="Q115" i="19"/>
  <c r="Q116" i="19"/>
  <c r="Q128" i="19"/>
  <c r="Q176" i="19"/>
  <c r="Q158" i="19"/>
  <c r="Q132" i="19"/>
  <c r="Q185" i="19"/>
  <c r="Q151" i="19"/>
  <c r="Q141" i="19"/>
  <c r="Q150" i="19"/>
  <c r="Q186" i="19"/>
  <c r="Q148" i="19"/>
  <c r="Q127" i="19"/>
  <c r="Q147" i="19"/>
  <c r="Q178" i="19"/>
  <c r="Q87" i="19"/>
  <c r="Q174" i="19"/>
  <c r="Q149" i="19"/>
  <c r="Q188" i="19"/>
  <c r="Q113" i="19"/>
  <c r="Q53" i="19"/>
  <c r="Q142" i="19"/>
  <c r="Q137" i="19"/>
  <c r="Q161" i="19"/>
  <c r="Q117" i="19"/>
  <c r="Q122" i="19"/>
  <c r="Q107" i="19"/>
  <c r="Q118" i="19"/>
  <c r="Q81" i="19"/>
  <c r="Q86" i="19"/>
  <c r="Q98" i="19"/>
  <c r="Q63" i="19"/>
  <c r="K57" i="35"/>
  <c r="Q97" i="19"/>
  <c r="Q60" i="19"/>
  <c r="K102" i="35"/>
  <c r="Q37" i="19"/>
  <c r="R35" i="34" s="1"/>
  <c r="Q18" i="19"/>
  <c r="R16" i="34" s="1"/>
  <c r="K58" i="35"/>
  <c r="Q33" i="19"/>
  <c r="R31" i="34" s="1"/>
  <c r="K246" i="35"/>
  <c r="K232" i="35"/>
  <c r="Q46" i="19"/>
  <c r="R44" i="34" s="1"/>
  <c r="K15" i="35"/>
  <c r="Q101" i="19"/>
  <c r="Q61" i="19"/>
  <c r="Q91" i="19"/>
  <c r="Q40" i="19"/>
  <c r="R38" i="34" s="1"/>
  <c r="K64" i="35"/>
  <c r="Q69" i="19"/>
  <c r="Q35" i="19"/>
  <c r="R33" i="34" s="1"/>
  <c r="K127" i="35"/>
  <c r="Q80" i="19"/>
  <c r="Q82" i="19"/>
  <c r="K171" i="35"/>
  <c r="Q38" i="19"/>
  <c r="R36" i="34" s="1"/>
  <c r="K108" i="35"/>
  <c r="Q102" i="19"/>
  <c r="K170" i="35"/>
  <c r="Q48" i="19"/>
  <c r="R46" i="34" s="1"/>
  <c r="Q23" i="19"/>
  <c r="R21" i="34" s="1"/>
  <c r="Q76" i="19"/>
  <c r="Q90" i="19"/>
  <c r="Q70" i="19"/>
  <c r="Q74" i="19"/>
  <c r="K203" i="35"/>
  <c r="Q71" i="19"/>
  <c r="Q57" i="19"/>
  <c r="Q39" i="19"/>
  <c r="R37" i="34" s="1"/>
  <c r="K196" i="35"/>
  <c r="Q73" i="19"/>
  <c r="Q83" i="19"/>
  <c r="K126" i="35"/>
  <c r="Q79" i="19"/>
  <c r="K244" i="35"/>
  <c r="Q99" i="19"/>
  <c r="Q89" i="19"/>
  <c r="K55" i="35"/>
  <c r="Q28" i="19"/>
  <c r="R26" i="34" s="1"/>
  <c r="Q67" i="19"/>
  <c r="Q106" i="19"/>
  <c r="Q12" i="19"/>
  <c r="R10" i="34" s="1"/>
  <c r="K238" i="35"/>
  <c r="Q85" i="19"/>
  <c r="K89" i="35"/>
  <c r="Q10" i="19"/>
  <c r="Q77" i="19"/>
  <c r="Q9" i="19"/>
  <c r="Q59" i="19"/>
  <c r="Q44" i="19"/>
  <c r="R42" i="34" s="1"/>
  <c r="Q27" i="19"/>
  <c r="R25" i="34" s="1"/>
  <c r="Q54" i="19"/>
  <c r="Q36" i="19"/>
  <c r="R34" i="34" s="1"/>
  <c r="Q68" i="19"/>
  <c r="Q20" i="19"/>
  <c r="R18" i="34" s="1"/>
  <c r="K161" i="35"/>
  <c r="Q50" i="19"/>
  <c r="K250" i="35"/>
  <c r="Q22" i="19"/>
  <c r="R20" i="34" s="1"/>
  <c r="Q88" i="19"/>
  <c r="K247" i="35"/>
  <c r="Q25" i="19"/>
  <c r="R23" i="34" s="1"/>
  <c r="K112" i="35"/>
  <c r="Q92" i="19"/>
  <c r="Q29" i="19"/>
  <c r="R27" i="34" s="1"/>
  <c r="Q17" i="19"/>
  <c r="R15" i="34" s="1"/>
  <c r="Q16" i="19"/>
  <c r="R14" i="34" s="1"/>
  <c r="K125" i="35"/>
  <c r="Q56" i="19"/>
  <c r="K230" i="35"/>
  <c r="Q55" i="19"/>
  <c r="K245" i="35"/>
  <c r="Q100" i="19"/>
  <c r="K155" i="35"/>
  <c r="Q51" i="19"/>
  <c r="K169" i="35"/>
  <c r="Q42" i="19"/>
  <c r="R40" i="34" s="1"/>
  <c r="Q78" i="19"/>
  <c r="K56" i="35"/>
  <c r="Q65" i="19"/>
  <c r="Q21" i="19"/>
  <c r="R19" i="34" s="1"/>
  <c r="Q58" i="19"/>
  <c r="Q93" i="19"/>
  <c r="K121" i="35"/>
  <c r="Q104" i="19"/>
  <c r="K205" i="35"/>
  <c r="Q52" i="19"/>
  <c r="K61" i="35"/>
  <c r="Q96" i="19"/>
  <c r="Q24" i="19"/>
  <c r="R22" i="34" s="1"/>
  <c r="K254" i="35"/>
  <c r="Q41" i="19"/>
  <c r="R39" i="34" s="1"/>
  <c r="Q32" i="19"/>
  <c r="R30" i="34" s="1"/>
  <c r="Q34" i="19"/>
  <c r="R32" i="34" s="1"/>
  <c r="Q84" i="19"/>
  <c r="K95" i="35"/>
  <c r="K187" i="35"/>
  <c r="Q72" i="19"/>
  <c r="K43" i="35"/>
  <c r="K162" i="35"/>
  <c r="K36" i="35"/>
  <c r="K233" i="35"/>
  <c r="K118" i="35"/>
  <c r="K229" i="35"/>
  <c r="K123" i="35"/>
  <c r="K124" i="35"/>
  <c r="K54" i="35"/>
  <c r="K49" i="35"/>
  <c r="K37" i="35"/>
  <c r="K168" i="35"/>
  <c r="K248" i="35"/>
  <c r="K106" i="35"/>
  <c r="K240" i="35"/>
  <c r="K198" i="35"/>
  <c r="K93" i="35"/>
  <c r="K110" i="35"/>
  <c r="K227" i="35"/>
  <c r="K251" i="35"/>
  <c r="K241" i="35"/>
  <c r="K236" i="35"/>
  <c r="K204" i="35"/>
  <c r="K222" i="35"/>
  <c r="K206" i="35"/>
  <c r="J29" i="35"/>
  <c r="Q63" i="17"/>
  <c r="Q101" i="17"/>
  <c r="Q61" i="17"/>
  <c r="Q50" i="17"/>
  <c r="Q33" i="17"/>
  <c r="Q13" i="17"/>
  <c r="Q57" i="17"/>
  <c r="Q86" i="17"/>
  <c r="Q169" i="17"/>
  <c r="Q162" i="17"/>
  <c r="Q66" i="17"/>
  <c r="Q84" i="17"/>
  <c r="Q198" i="17"/>
  <c r="Q156" i="17"/>
  <c r="Q42" i="17"/>
  <c r="Q145" i="17"/>
  <c r="Q197" i="17"/>
  <c r="Q30" i="17"/>
  <c r="Q25" i="17"/>
  <c r="Q102" i="17"/>
  <c r="Q22" i="17"/>
  <c r="Q178" i="17"/>
  <c r="Q19" i="17"/>
  <c r="Q100" i="17"/>
  <c r="Q174" i="17"/>
  <c r="Q93" i="17"/>
  <c r="Q88" i="17"/>
  <c r="Q148" i="17"/>
  <c r="Q195" i="17"/>
  <c r="Q189" i="17"/>
  <c r="Q159" i="17"/>
  <c r="Q163" i="17"/>
  <c r="Q39" i="17"/>
  <c r="Q176" i="17"/>
  <c r="Q12" i="17"/>
  <c r="Q9" i="17"/>
  <c r="Q27" i="17"/>
  <c r="Q29" i="17"/>
  <c r="Q171" i="17"/>
  <c r="Q167" i="17"/>
  <c r="Q155" i="17"/>
  <c r="Q190" i="17"/>
  <c r="Q172" i="17"/>
  <c r="Q15" i="17"/>
  <c r="Q40" i="17"/>
  <c r="Q67" i="17"/>
  <c r="Q48" i="17"/>
  <c r="Q161" i="17"/>
  <c r="Q95" i="17"/>
  <c r="Q166" i="17"/>
  <c r="Q186" i="17"/>
  <c r="Q41" i="17"/>
  <c r="Q87" i="17"/>
  <c r="Q152" i="17"/>
  <c r="Q173" i="17"/>
  <c r="Q177" i="17"/>
  <c r="Q147" i="17"/>
  <c r="Q21" i="17"/>
  <c r="Q16" i="17"/>
  <c r="Q165" i="17"/>
  <c r="Q150" i="17"/>
  <c r="Q191" i="17"/>
  <c r="Q158" i="17"/>
  <c r="Q98" i="17"/>
  <c r="Q80" i="17"/>
  <c r="Q193" i="17"/>
  <c r="Q51" i="17"/>
  <c r="Q60" i="17"/>
  <c r="Q181" i="17"/>
  <c r="Q74" i="17"/>
  <c r="Q160" i="17"/>
  <c r="Q45" i="17"/>
  <c r="Q185" i="17"/>
  <c r="Q46" i="17"/>
  <c r="Q149" i="17"/>
  <c r="Q183" i="17"/>
  <c r="Q184" i="17"/>
  <c r="Q62" i="17"/>
  <c r="Q192" i="17"/>
  <c r="Q97" i="17"/>
  <c r="Q180" i="17"/>
  <c r="Q175" i="17"/>
  <c r="Q168" i="17"/>
  <c r="Q154" i="17"/>
  <c r="Q77" i="17"/>
  <c r="Q196" i="17"/>
  <c r="Q64" i="17"/>
  <c r="Q79" i="17"/>
  <c r="Q146" i="17"/>
  <c r="Q157" i="17"/>
  <c r="Q194" i="17"/>
  <c r="Q94" i="17"/>
  <c r="Q14" i="17"/>
  <c r="Q73" i="17"/>
  <c r="Q38" i="17"/>
  <c r="Q78" i="17"/>
  <c r="Q90" i="17"/>
  <c r="Q32" i="17"/>
  <c r="Q187" i="17"/>
  <c r="Q188" i="17"/>
  <c r="Q153" i="17"/>
  <c r="Q164" i="17"/>
  <c r="Q170" i="17"/>
  <c r="Q96" i="17"/>
  <c r="Q182" i="17"/>
  <c r="Q179" i="17"/>
  <c r="Q72" i="17"/>
  <c r="Q44" i="17"/>
  <c r="Q151" i="17"/>
  <c r="J50" i="35"/>
  <c r="Q24" i="17"/>
  <c r="Q11" i="17"/>
  <c r="Q136" i="17"/>
  <c r="Q82" i="17"/>
  <c r="J82" i="35"/>
  <c r="Q134" i="17"/>
  <c r="Q130" i="17"/>
  <c r="Q137" i="17"/>
  <c r="Q99" i="17"/>
  <c r="Q92" i="17"/>
  <c r="Q143" i="17"/>
  <c r="J105" i="35"/>
  <c r="Q68" i="17"/>
  <c r="Q26" i="17"/>
  <c r="J106" i="35"/>
  <c r="Q69" i="17"/>
  <c r="J57" i="35"/>
  <c r="Q126" i="17"/>
  <c r="J53" i="35"/>
  <c r="Q53" i="17"/>
  <c r="J107" i="35"/>
  <c r="Q28" i="17"/>
  <c r="Q132" i="17"/>
  <c r="J14" i="35"/>
  <c r="Q55" i="17"/>
  <c r="Q76" i="17"/>
  <c r="J62" i="35"/>
  <c r="Q91" i="17"/>
  <c r="J58" i="35"/>
  <c r="Q70" i="17"/>
  <c r="J30" i="35"/>
  <c r="J54" i="35"/>
  <c r="J83" i="35"/>
  <c r="Q140" i="17"/>
  <c r="J101" i="35"/>
  <c r="Q59" i="17"/>
  <c r="J64" i="35"/>
  <c r="Q128" i="17"/>
  <c r="J60" i="35"/>
  <c r="Q71" i="17"/>
  <c r="J52" i="35"/>
  <c r="Q127" i="17"/>
  <c r="J59" i="35"/>
  <c r="Q49" i="17"/>
  <c r="Q56" i="17"/>
  <c r="Q125" i="17"/>
  <c r="Q83" i="17"/>
  <c r="J108" i="35"/>
  <c r="Q37" i="17"/>
  <c r="J102" i="35"/>
  <c r="Q10" i="17"/>
  <c r="Q144" i="17"/>
  <c r="J109" i="35"/>
  <c r="J116" i="35"/>
  <c r="J117" i="35"/>
  <c r="Q129" i="17"/>
  <c r="J63" i="35"/>
  <c r="Q135" i="17"/>
  <c r="Q54" i="17"/>
  <c r="J89" i="35"/>
  <c r="Q142" i="17"/>
  <c r="J104" i="35"/>
  <c r="Q34" i="17"/>
  <c r="Q131" i="17"/>
  <c r="Q133" i="17"/>
  <c r="J28" i="35"/>
  <c r="J110" i="35"/>
  <c r="Q141" i="17"/>
  <c r="J103" i="35"/>
  <c r="Q138" i="17"/>
  <c r="Q52" i="17"/>
  <c r="J61" i="35"/>
  <c r="Q139" i="17"/>
  <c r="J100" i="35"/>
  <c r="J90" i="35"/>
  <c r="J245" i="35"/>
  <c r="K51" i="35"/>
  <c r="K235" i="35"/>
  <c r="J41" i="35"/>
  <c r="Q106" i="17"/>
  <c r="J219" i="35"/>
  <c r="J56" i="35"/>
  <c r="K148" i="35"/>
  <c r="K40" i="35"/>
  <c r="J14" i="34"/>
  <c r="K90" i="35"/>
  <c r="Q18" i="17"/>
  <c r="K20" i="35"/>
  <c r="K38" i="35"/>
  <c r="K45" i="35"/>
  <c r="K14" i="35"/>
  <c r="K81" i="35"/>
  <c r="K50" i="35"/>
  <c r="K22" i="35"/>
  <c r="Q36" i="17"/>
  <c r="Q35" i="17"/>
  <c r="Q113" i="17"/>
  <c r="Q115" i="17"/>
  <c r="Q65" i="17"/>
  <c r="Q122" i="17"/>
  <c r="Q119" i="17"/>
  <c r="Q107" i="17"/>
  <c r="Q110" i="17"/>
  <c r="Q105" i="17"/>
  <c r="Q23" i="17"/>
  <c r="J20" i="35"/>
  <c r="Q75" i="17"/>
  <c r="Q103" i="17"/>
  <c r="Q89" i="17"/>
  <c r="Q120" i="17"/>
  <c r="Q123" i="17"/>
  <c r="Q81" i="17"/>
  <c r="Q109" i="17"/>
  <c r="Q20" i="17"/>
  <c r="Q116" i="17"/>
  <c r="Q43" i="17"/>
  <c r="J51" i="35"/>
  <c r="Q111" i="17"/>
  <c r="Q47" i="17"/>
  <c r="Q17" i="17"/>
  <c r="Q85" i="17"/>
  <c r="Q117" i="17"/>
  <c r="Q108" i="17"/>
  <c r="Q58" i="17"/>
  <c r="Q104" i="17"/>
  <c r="Q118" i="17"/>
  <c r="Q124" i="17"/>
  <c r="Q121" i="17"/>
  <c r="Q112" i="17"/>
  <c r="Q31" i="17"/>
  <c r="Q114" i="17"/>
  <c r="J13" i="35"/>
  <c r="E15" i="21"/>
  <c r="O15" i="21" s="1"/>
  <c r="E38" i="34" s="1"/>
  <c r="E10" i="21"/>
  <c r="O10" i="21" s="1"/>
  <c r="E17" i="21"/>
  <c r="O17" i="21" s="1"/>
  <c r="E40" i="34" s="1"/>
  <c r="E13" i="21"/>
  <c r="O13" i="21" s="1"/>
  <c r="E36" i="34" s="1"/>
  <c r="J22" i="35"/>
  <c r="K52" i="35"/>
  <c r="J12" i="34"/>
  <c r="J36" i="35"/>
  <c r="J15" i="34"/>
  <c r="J23" i="34"/>
  <c r="J27" i="34"/>
  <c r="Q8" i="34"/>
  <c r="P8" i="34"/>
  <c r="J21" i="34"/>
  <c r="J20" i="34"/>
  <c r="K143" i="35"/>
  <c r="J22" i="34"/>
  <c r="K14" i="34"/>
  <c r="K27" i="35"/>
  <c r="K39" i="35"/>
  <c r="J99" i="35"/>
  <c r="K30" i="34"/>
  <c r="J30" i="34"/>
  <c r="K141" i="35"/>
  <c r="K44" i="35"/>
  <c r="K91" i="35"/>
  <c r="J26" i="34"/>
  <c r="K27" i="34"/>
  <c r="K19" i="34"/>
  <c r="K7" i="34"/>
  <c r="K15" i="34"/>
  <c r="K83" i="35"/>
  <c r="K9" i="34"/>
  <c r="K29" i="34"/>
  <c r="K21" i="34"/>
  <c r="J29" i="34"/>
  <c r="K8" i="34"/>
  <c r="K22" i="34"/>
  <c r="K18" i="34"/>
  <c r="K20" i="34"/>
  <c r="J36" i="34"/>
  <c r="K36" i="34"/>
  <c r="J18" i="34"/>
  <c r="K23" i="34"/>
  <c r="J9" i="34"/>
  <c r="J39" i="35"/>
  <c r="J31" i="34"/>
  <c r="J25" i="34"/>
  <c r="J34" i="34"/>
  <c r="K31" i="34"/>
  <c r="J32" i="34"/>
  <c r="K34" i="34"/>
  <c r="J10" i="34"/>
  <c r="K17" i="34"/>
  <c r="J11" i="34"/>
  <c r="K11" i="34"/>
  <c r="K13" i="34"/>
  <c r="K16" i="34"/>
  <c r="K28" i="34"/>
  <c r="K25" i="34"/>
  <c r="K33" i="34"/>
  <c r="K12" i="34"/>
  <c r="J33" i="34"/>
  <c r="K24" i="34"/>
  <c r="K32" i="34"/>
  <c r="J35" i="34"/>
  <c r="K10" i="34"/>
  <c r="J13" i="34"/>
  <c r="K26" i="34"/>
  <c r="J17" i="34"/>
  <c r="J24" i="34"/>
  <c r="J8" i="34"/>
  <c r="K35" i="34"/>
  <c r="J19" i="34"/>
  <c r="J49" i="35"/>
  <c r="J182" i="35"/>
  <c r="J28" i="34"/>
  <c r="J16" i="34"/>
  <c r="K41" i="35"/>
  <c r="K35" i="35"/>
  <c r="J7" i="34"/>
  <c r="J45" i="35"/>
  <c r="J15" i="35"/>
  <c r="K82" i="35"/>
  <c r="K19" i="35"/>
  <c r="K46" i="35"/>
  <c r="K99" i="35"/>
  <c r="K42" i="35"/>
  <c r="K219" i="35"/>
  <c r="K28" i="35"/>
  <c r="K25" i="35"/>
  <c r="K31" i="35"/>
  <c r="K92" i="35"/>
  <c r="K26" i="35"/>
  <c r="J31" i="35"/>
  <c r="J85" i="35"/>
  <c r="J143" i="35"/>
  <c r="J19" i="35"/>
  <c r="J148" i="35"/>
  <c r="J25" i="35"/>
  <c r="J97" i="35"/>
  <c r="K86" i="35"/>
  <c r="E12" i="21"/>
  <c r="O12" i="21" s="1"/>
  <c r="E16" i="21"/>
  <c r="O16" i="21" s="1"/>
  <c r="E39" i="34" s="1"/>
  <c r="K87" i="35"/>
  <c r="K29" i="35"/>
  <c r="K96" i="35"/>
  <c r="K98" i="35"/>
  <c r="K88" i="35"/>
  <c r="J84" i="35"/>
  <c r="J91" i="35"/>
  <c r="J87" i="35"/>
  <c r="J98" i="35"/>
  <c r="J96" i="35"/>
  <c r="J88" i="35"/>
  <c r="J37" i="35"/>
  <c r="J44" i="35"/>
  <c r="J92" i="35"/>
  <c r="J86" i="35"/>
  <c r="J43" i="35"/>
  <c r="J35" i="35"/>
  <c r="J34" i="35"/>
  <c r="J142" i="35"/>
  <c r="K94" i="35"/>
  <c r="K18" i="35"/>
  <c r="K147" i="35"/>
  <c r="K34" i="35"/>
  <c r="K142" i="35"/>
  <c r="J81" i="35"/>
  <c r="J95" i="35"/>
  <c r="J27" i="35"/>
  <c r="J147" i="35"/>
  <c r="J18" i="35"/>
  <c r="J145" i="35"/>
  <c r="J141" i="35"/>
  <c r="J93" i="35"/>
  <c r="J21" i="35"/>
  <c r="K17" i="35"/>
  <c r="K21" i="35"/>
  <c r="K13" i="35"/>
  <c r="K24" i="35"/>
  <c r="K182" i="35"/>
  <c r="J24" i="35"/>
  <c r="J42" i="35"/>
  <c r="J17" i="35"/>
  <c r="J40" i="35"/>
  <c r="D16" i="34"/>
  <c r="E16" i="34"/>
  <c r="Q15" i="20"/>
  <c r="F23" i="34" s="1"/>
  <c r="Q16" i="20"/>
  <c r="P4" i="19"/>
  <c r="P4" i="17"/>
  <c r="E15" i="34"/>
  <c r="Q7" i="34"/>
  <c r="Q12" i="20"/>
  <c r="F17" i="34" s="1"/>
  <c r="E11" i="21"/>
  <c r="O11" i="21" s="1"/>
  <c r="E3" i="19"/>
  <c r="Q14" i="20"/>
  <c r="F19" i="34" s="1"/>
  <c r="Q10" i="20"/>
  <c r="P7" i="34"/>
  <c r="Q18" i="20"/>
  <c r="D15" i="34"/>
  <c r="Q11" i="20"/>
  <c r="Q13" i="20"/>
  <c r="Q17" i="20"/>
  <c r="Q9" i="20"/>
  <c r="N17" i="3"/>
  <c r="N21" i="3"/>
  <c r="D9" i="34" s="1"/>
  <c r="F20" i="34" l="1"/>
  <c r="F18" i="34"/>
  <c r="I78" i="35"/>
  <c r="F24" i="34"/>
  <c r="I77" i="35"/>
  <c r="F22" i="34"/>
  <c r="I215" i="35"/>
  <c r="F21" i="34"/>
  <c r="I10" i="35"/>
  <c r="I138" i="35"/>
  <c r="D7" i="34"/>
  <c r="P13" i="21"/>
  <c r="P17" i="21"/>
  <c r="P10" i="21"/>
  <c r="P15" i="21"/>
  <c r="R8" i="34"/>
  <c r="L10" i="34"/>
  <c r="L14" i="34"/>
  <c r="L25" i="34"/>
  <c r="L33" i="34"/>
  <c r="L29" i="34"/>
  <c r="L26" i="34"/>
  <c r="I68" i="35"/>
  <c r="L21" i="34"/>
  <c r="L18" i="34"/>
  <c r="L36" i="34"/>
  <c r="L13" i="34"/>
  <c r="L24" i="34"/>
  <c r="L15" i="34"/>
  <c r="L17" i="34"/>
  <c r="L20" i="34"/>
  <c r="L19" i="34"/>
  <c r="L34" i="34"/>
  <c r="L23" i="34"/>
  <c r="L30" i="34"/>
  <c r="L27" i="34"/>
  <c r="L11" i="34"/>
  <c r="L7" i="34"/>
  <c r="L31" i="34"/>
  <c r="L35" i="34"/>
  <c r="L28" i="34"/>
  <c r="L16" i="34"/>
  <c r="L9" i="34"/>
  <c r="L12" i="34"/>
  <c r="L8" i="34"/>
  <c r="L22" i="34"/>
  <c r="L32" i="34"/>
  <c r="I8" i="35"/>
  <c r="I209" i="35"/>
  <c r="N20" i="3"/>
  <c r="D11" i="34" s="1"/>
  <c r="I76" i="35"/>
  <c r="I71" i="35"/>
  <c r="P16" i="21"/>
  <c r="P11" i="21"/>
  <c r="P12" i="21"/>
  <c r="I211" i="35"/>
  <c r="I73" i="35"/>
  <c r="I135" i="35"/>
  <c r="I70" i="35"/>
  <c r="L73" i="35"/>
  <c r="L32" i="35"/>
  <c r="I136" i="35"/>
  <c r="I9" i="35"/>
  <c r="I210" i="35"/>
  <c r="I134" i="35"/>
  <c r="D9" i="21"/>
  <c r="C9" i="21"/>
  <c r="K9" i="21"/>
  <c r="M9" i="21"/>
  <c r="I9" i="21"/>
  <c r="F9" i="21"/>
  <c r="J9" i="21"/>
  <c r="N9" i="21"/>
  <c r="H9" i="21"/>
  <c r="G9" i="21"/>
  <c r="L9" i="21"/>
  <c r="M18" i="21"/>
  <c r="I18" i="21"/>
  <c r="H18" i="21"/>
  <c r="K18" i="21"/>
  <c r="J18" i="21"/>
  <c r="N18" i="21"/>
  <c r="L18" i="21"/>
  <c r="G18" i="21"/>
  <c r="F18" i="21"/>
  <c r="E3" i="20"/>
  <c r="P3" i="20" s="1"/>
  <c r="B9" i="21"/>
  <c r="B33" i="34"/>
  <c r="E9" i="21"/>
  <c r="B18" i="21"/>
  <c r="D18" i="21"/>
  <c r="C18" i="21"/>
  <c r="E3" i="21"/>
  <c r="P3" i="21" s="1"/>
  <c r="E18" i="21"/>
  <c r="B35" i="34"/>
  <c r="B34" i="34"/>
  <c r="F16" i="34"/>
  <c r="R7" i="34"/>
  <c r="O17" i="3"/>
  <c r="E7" i="34" s="1"/>
  <c r="O21" i="3"/>
  <c r="E9" i="34" s="1"/>
  <c r="D40" i="34" l="1"/>
  <c r="D38" i="34"/>
  <c r="D36" i="34"/>
  <c r="D39" i="34"/>
  <c r="O18" i="21"/>
  <c r="E41" i="34" s="1"/>
  <c r="O9" i="21"/>
  <c r="O20" i="3"/>
  <c r="E11" i="34" s="1"/>
  <c r="P18" i="21"/>
  <c r="P9" i="21"/>
  <c r="N4" i="21"/>
  <c r="K4" i="21"/>
  <c r="J4" i="21"/>
  <c r="L4" i="21"/>
  <c r="M4" i="21"/>
  <c r="C33" i="34"/>
  <c r="C35" i="34"/>
  <c r="C34" i="34"/>
  <c r="H4" i="21"/>
  <c r="I4" i="21"/>
  <c r="F4" i="21"/>
  <c r="G4" i="21"/>
  <c r="N7" i="3"/>
  <c r="N10" i="3"/>
  <c r="N9" i="3"/>
  <c r="N11" i="3"/>
  <c r="E4" i="21"/>
  <c r="F15" i="34"/>
  <c r="Q9" i="21" l="1"/>
  <c r="Q14" i="21"/>
  <c r="F37" i="34" s="1"/>
  <c r="Q11" i="21"/>
  <c r="D41" i="34"/>
  <c r="Q18" i="21"/>
  <c r="F41" i="34" s="1"/>
  <c r="C11" i="34"/>
  <c r="Q16" i="21"/>
  <c r="F39" i="34" s="1"/>
  <c r="Q10" i="21"/>
  <c r="Q13" i="21"/>
  <c r="F36" i="34" s="1"/>
  <c r="Q15" i="21"/>
  <c r="F38" i="34" s="1"/>
  <c r="Q17" i="21"/>
  <c r="F40" i="34" s="1"/>
  <c r="Q12" i="21"/>
  <c r="C9" i="34"/>
  <c r="C10" i="34"/>
  <c r="C7" i="34"/>
  <c r="L119" i="35"/>
  <c r="L165" i="35"/>
  <c r="L170" i="35"/>
  <c r="L143" i="35"/>
  <c r="P4" i="21"/>
  <c r="D32" i="34"/>
  <c r="D34" i="34"/>
  <c r="E32" i="34"/>
  <c r="E35" i="34"/>
  <c r="E33" i="34"/>
  <c r="D33" i="34"/>
  <c r="D35" i="34"/>
  <c r="E34" i="34"/>
  <c r="L258" i="35"/>
  <c r="L246" i="35"/>
  <c r="O9" i="3"/>
  <c r="O7" i="3"/>
  <c r="F7" i="34" s="1"/>
  <c r="O10" i="3"/>
  <c r="O11" i="3"/>
  <c r="F9" i="34" s="1"/>
  <c r="G3" i="19"/>
  <c r="N3" i="17"/>
  <c r="H3" i="17"/>
  <c r="G3" i="17"/>
  <c r="B3" i="3"/>
  <c r="L137" i="35" l="1"/>
  <c r="L122" i="35"/>
  <c r="L144" i="35"/>
  <c r="F11" i="34"/>
  <c r="F10" i="34"/>
  <c r="O8" i="3"/>
  <c r="F8" i="34" s="1"/>
  <c r="L36" i="35"/>
  <c r="L7" i="35"/>
  <c r="L20" i="35"/>
  <c r="L142" i="35"/>
  <c r="L75" i="35"/>
  <c r="F34" i="34"/>
  <c r="F35" i="34"/>
  <c r="F33" i="34"/>
  <c r="P3" i="17"/>
  <c r="B32" i="34"/>
  <c r="E4" i="20" l="1"/>
  <c r="P4" i="20" s="1"/>
  <c r="F32" i="34"/>
  <c r="C32" i="34" l="1"/>
  <c r="L3" i="19" l="1"/>
  <c r="P3" i="19" s="1"/>
  <c r="N18" i="3" l="1"/>
  <c r="D8" i="34" s="1"/>
  <c r="O18" i="3" l="1"/>
  <c r="E8" i="34" s="1"/>
  <c r="C22" i="3"/>
  <c r="E22" i="3"/>
  <c r="G22" i="3"/>
  <c r="I22" i="3"/>
  <c r="N19" i="3"/>
  <c r="O19" i="3" l="1"/>
  <c r="E10" i="34" s="1"/>
  <c r="D10" i="34"/>
  <c r="C48" i="34" s="1"/>
  <c r="J22" i="3"/>
  <c r="N22" i="3" s="1"/>
  <c r="O22" i="3" s="1"/>
</calcChain>
</file>

<file path=xl/sharedStrings.xml><?xml version="1.0" encoding="utf-8"?>
<sst xmlns="http://schemas.openxmlformats.org/spreadsheetml/2006/main" count="3955" uniqueCount="474">
  <si>
    <t>Résultats Brut</t>
  </si>
  <si>
    <t>Nom</t>
  </si>
  <si>
    <t>Points</t>
  </si>
  <si>
    <t>Résultats Net</t>
  </si>
  <si>
    <t>Résultats Equipe</t>
  </si>
  <si>
    <t>Clubs</t>
  </si>
  <si>
    <t>Pts Brut</t>
  </si>
  <si>
    <t>Pts Net</t>
  </si>
  <si>
    <t>Total</t>
  </si>
  <si>
    <t>Air France</t>
  </si>
  <si>
    <t>Chevannes</t>
  </si>
  <si>
    <t>Chevry</t>
  </si>
  <si>
    <t>Corbuches</t>
  </si>
  <si>
    <t>Réveillon</t>
  </si>
  <si>
    <t>Villeray</t>
  </si>
  <si>
    <t>Nombre Participants</t>
  </si>
  <si>
    <t>Equipes</t>
  </si>
  <si>
    <t>Classement</t>
  </si>
  <si>
    <t>Résultats Net Index &gt; 36</t>
  </si>
  <si>
    <t>Golf</t>
  </si>
  <si>
    <t>Lésigny</t>
  </si>
  <si>
    <t>Pts</t>
  </si>
  <si>
    <t>Presents</t>
  </si>
  <si>
    <t>CALCULS</t>
  </si>
  <si>
    <t>Club *</t>
  </si>
  <si>
    <t>Ne pas remplir</t>
  </si>
  <si>
    <t>Idx</t>
  </si>
  <si>
    <t>Total  (max 465)</t>
  </si>
  <si>
    <t>Total (max 465)</t>
  </si>
  <si>
    <t>Total (max 78)</t>
  </si>
  <si>
    <t>Clt</t>
  </si>
  <si>
    <t>Prénom et Nom</t>
  </si>
  <si>
    <t>Club de licence</t>
  </si>
  <si>
    <t>Net</t>
  </si>
  <si>
    <t>Brut</t>
  </si>
  <si>
    <t>Calculs</t>
  </si>
  <si>
    <t>VILLERAY</t>
  </si>
  <si>
    <t>LESIGNY REVEILL</t>
  </si>
  <si>
    <t>MAROLLES</t>
  </si>
  <si>
    <t>ST GERMAIN/CORB</t>
  </si>
  <si>
    <t>AIR FRANCE ROIS</t>
  </si>
  <si>
    <t>AIR FRANCE ORLY</t>
  </si>
  <si>
    <t>GIF CHEVRY</t>
  </si>
  <si>
    <t>CORNOUAILLE</t>
  </si>
  <si>
    <t>GONESSE</t>
  </si>
  <si>
    <t>MENNECY CHEVANN</t>
  </si>
  <si>
    <t>PARIS</t>
  </si>
  <si>
    <t>ST MARC</t>
  </si>
  <si>
    <t>Index</t>
  </si>
  <si>
    <t>Resultats brut apres conversion des clubs</t>
  </si>
  <si>
    <t>ResultatsNet apres conversion des clubs</t>
  </si>
  <si>
    <t>Dames Net</t>
  </si>
  <si>
    <t>CARRE d'AS</t>
  </si>
  <si>
    <t>NET DAMES</t>
  </si>
  <si>
    <t>NET MESSIEURS</t>
  </si>
  <si>
    <t>BRUT MESSIEURS</t>
  </si>
  <si>
    <t>NET INDEX&gt;36</t>
  </si>
  <si>
    <t>Les index &gt; 36 doivent etre retires du total net (classement a part)</t>
  </si>
  <si>
    <t>Pour remplir la feuille du jour il faut:</t>
  </si>
  <si>
    <t>Pour les equipes, tout se fait automatiquement a l'exception de:</t>
  </si>
  <si>
    <t>Pour les individuels:</t>
  </si>
  <si>
    <t>Il faut ajouter les nouveaux</t>
  </si>
  <si>
    <t>Guy Bouvree</t>
  </si>
  <si>
    <t>Les onglets</t>
  </si>
  <si>
    <t>TOTAL</t>
  </si>
  <si>
    <t xml:space="preserve">Les gens qui ne sont pas d'un des 6 clubs organisateurs </t>
  </si>
  <si>
    <t>points distribués</t>
  </si>
  <si>
    <t>Les dames doivent aussi comptees a part, mais restent dans le classement des 30 premiers</t>
  </si>
  <si>
    <t>Moyenne</t>
  </si>
  <si>
    <t>Gif Chevry</t>
  </si>
  <si>
    <t>Lesigny Reveill</t>
  </si>
  <si>
    <t>Air France Rois</t>
  </si>
  <si>
    <t>Caes Du Cnrs</t>
  </si>
  <si>
    <t>Duhay Christian</t>
  </si>
  <si>
    <t>Duhay Patricia</t>
  </si>
  <si>
    <t>Air France Orly</t>
  </si>
  <si>
    <t>Nat.</t>
  </si>
  <si>
    <t>Club</t>
  </si>
  <si>
    <t>T1</t>
  </si>
  <si>
    <t>T2</t>
  </si>
  <si>
    <t>Lesigny Corbuches</t>
  </si>
  <si>
    <t>Sauvignon Luc</t>
  </si>
  <si>
    <t>Ile De France</t>
  </si>
  <si>
    <t>Salavin Jean-Pierre</t>
  </si>
  <si>
    <t>Assemblee</t>
  </si>
  <si>
    <t>Nom Prénom</t>
  </si>
  <si>
    <t>F</t>
  </si>
  <si>
    <t>H</t>
  </si>
  <si>
    <t>Cumul des résultats NET HOMMES et FEMMES: COLLER LES VALEURS DES CELLULES Puis trier par ordre décroissant colonne F</t>
  </si>
  <si>
    <t>No</t>
  </si>
  <si>
    <t>H/F</t>
  </si>
  <si>
    <t>Copier les résultats NET HOMMES,  puis NET FEMMES, puis remplacer les . par des , pour l'index</t>
  </si>
  <si>
    <t>Copier les resultats Brut Homme et femmes, Net hommes et femmes</t>
  </si>
  <si>
    <t>Les passer dans les zones réservées</t>
  </si>
  <si>
    <t>Remplacer les . Par des ,</t>
  </si>
  <si>
    <t>Copier les valeurs dans les autres zones reservées (pour pouvoir trier)</t>
  </si>
  <si>
    <t>Trier par points (decroissant) puis index (croissant)</t>
  </si>
  <si>
    <t>St Jean / Monts</t>
  </si>
  <si>
    <t>Crecy</t>
  </si>
  <si>
    <t>Meaux Boutigny</t>
  </si>
  <si>
    <t>Ile-De-France</t>
  </si>
  <si>
    <t>Seraincourt</t>
  </si>
  <si>
    <t>Choisy Le Roi</t>
  </si>
  <si>
    <t>Bred</t>
  </si>
  <si>
    <t>Ozoir</t>
  </si>
  <si>
    <t>Cely</t>
  </si>
  <si>
    <t>Raray</t>
  </si>
  <si>
    <t>Hsbc France</t>
  </si>
  <si>
    <t>2 Fopen Js 94</t>
  </si>
  <si>
    <t>Lesigny Reveillon</t>
  </si>
  <si>
    <t>Air France Roissy</t>
  </si>
  <si>
    <t>Alexandre Didier</t>
  </si>
  <si>
    <t>Air France Valb</t>
  </si>
  <si>
    <t>Sporting Univer</t>
  </si>
  <si>
    <t>Résultats BRUT HOMMES COLLER LES VALEURS DES CELLULES Puis trier par ordre décroissant colonne F</t>
  </si>
  <si>
    <t>Copier les résultats BRUT HOMMES, puis remplacer les . par des , pour l'index</t>
  </si>
  <si>
    <t>Ibm Paris</t>
  </si>
  <si>
    <t>Sarcy Christian</t>
  </si>
  <si>
    <t>Yvette</t>
  </si>
  <si>
    <t>Viard Etienne</t>
  </si>
  <si>
    <t>Central</t>
  </si>
  <si>
    <t>Pornic</t>
  </si>
  <si>
    <t>Orleans Limere</t>
  </si>
  <si>
    <t>EQUIPES</t>
  </si>
  <si>
    <t>INDEX &gt; 36</t>
  </si>
  <si>
    <t>Club Licence</t>
  </si>
  <si>
    <t>Club représenté</t>
  </si>
  <si>
    <t>A chaque compétition, insérer la liste de la fédé net hommes + femmes à la fin du tabeau</t>
  </si>
  <si>
    <t>Trier par nom (colonne C), puis éliminer les redondances</t>
  </si>
  <si>
    <t>Enfin corriger les clubs non-trouvés</t>
  </si>
  <si>
    <t>Tableau de correspondance automatique</t>
  </si>
  <si>
    <t xml:space="preserve">Golf: </t>
  </si>
  <si>
    <t xml:space="preserve">Date: </t>
  </si>
  <si>
    <t>Date:</t>
  </si>
  <si>
    <t>Disneyland</t>
  </si>
  <si>
    <t>Flaine-Les-Carroz</t>
  </si>
  <si>
    <t>St Francois</t>
  </si>
  <si>
    <t>Universite Roue</t>
  </si>
  <si>
    <t>Inconnu</t>
  </si>
  <si>
    <t>Equipe</t>
  </si>
  <si>
    <t>Air France Mars</t>
  </si>
  <si>
    <t>Bouvree Guy</t>
  </si>
  <si>
    <t>Explications</t>
  </si>
  <si>
    <t>Les déjà primés sont retrouves automatiquement</t>
  </si>
  <si>
    <t>St Aubin</t>
  </si>
  <si>
    <t>Parent Dominique</t>
  </si>
  <si>
    <t>Napoleone Remi</t>
  </si>
  <si>
    <t>Montceau</t>
  </si>
  <si>
    <t>Lapatrie Gilles</t>
  </si>
  <si>
    <t xml:space="preserve">RESULTATS AU </t>
  </si>
  <si>
    <t>Paris Ile-De-France</t>
  </si>
  <si>
    <t>Chague Olivier</t>
  </si>
  <si>
    <t>Paris Country</t>
  </si>
  <si>
    <t>En ligne</t>
  </si>
  <si>
    <t>Joués</t>
  </si>
  <si>
    <t>Bellanger Alain</t>
  </si>
  <si>
    <t>En texte UNICODE</t>
  </si>
  <si>
    <t>Foucault Lionel</t>
  </si>
  <si>
    <t>Robic Jean Pierre</t>
  </si>
  <si>
    <t>Lejeune Michel</t>
  </si>
  <si>
    <t>Reverdy Jean-Jacques</t>
  </si>
  <si>
    <t>Guigue Michel</t>
  </si>
  <si>
    <t>Etiolles</t>
  </si>
  <si>
    <t>Mesnage Daniel</t>
  </si>
  <si>
    <t>Bale Frederic</t>
  </si>
  <si>
    <t>Ranson Guy</t>
  </si>
  <si>
    <t>Bes Gérard</t>
  </si>
  <si>
    <t>Lopez Jean Marie</t>
  </si>
  <si>
    <t>Millerant Corine</t>
  </si>
  <si>
    <t>Dubart Martine</t>
  </si>
  <si>
    <t>Joueurs</t>
  </si>
  <si>
    <t>-</t>
  </si>
  <si>
    <t>Peroni Jean-Jacques</t>
  </si>
  <si>
    <t>Dubart Christian</t>
  </si>
  <si>
    <t>Marguerite Yves</t>
  </si>
  <si>
    <t>Codina Jean Louis</t>
  </si>
  <si>
    <t>Ugolf Mennecy Chevan</t>
  </si>
  <si>
    <t>Leleux Jean Pierre</t>
  </si>
  <si>
    <t>Baffrey Yves</t>
  </si>
  <si>
    <t>Heid Bruno</t>
  </si>
  <si>
    <t>Nicolle Olivier</t>
  </si>
  <si>
    <t>Coudray Montceaux</t>
  </si>
  <si>
    <t>Hadjadj Antar</t>
  </si>
  <si>
    <t>Salvoch Jean-Marc</t>
  </si>
  <si>
    <t>Usmt</t>
  </si>
  <si>
    <t>Treton Jacky</t>
  </si>
  <si>
    <t>Laude Vincent</t>
  </si>
  <si>
    <t>Alexandre Pascale</t>
  </si>
  <si>
    <t>Parties</t>
  </si>
  <si>
    <t>Class.</t>
  </si>
  <si>
    <t>Dames</t>
  </si>
  <si>
    <t>H Brut</t>
  </si>
  <si>
    <t>H Net</t>
  </si>
  <si>
    <t>M &gt; 36</t>
  </si>
  <si>
    <t>Index 
(début)</t>
  </si>
  <si>
    <t>Jouées</t>
  </si>
  <si>
    <t>Note</t>
  </si>
  <si>
    <t xml:space="preserve">Note * : </t>
  </si>
  <si>
    <t>LISTE DES JOUEURS</t>
  </si>
  <si>
    <t>RESULTATS EQUIPES</t>
  </si>
  <si>
    <t>Vassor Thierry</t>
  </si>
  <si>
    <t>Pommereau Vincent</t>
  </si>
  <si>
    <t>Muzet Emmanuel</t>
  </si>
  <si>
    <t>Lepault Jean</t>
  </si>
  <si>
    <t>Delaunay Olivier</t>
  </si>
  <si>
    <t>Lezervant Frédéric</t>
  </si>
  <si>
    <t>Tuytten Gerard</t>
  </si>
  <si>
    <t>Safran Corbeil</t>
  </si>
  <si>
    <t>Laumaille Bruno</t>
  </si>
  <si>
    <t>Paulin Georges</t>
  </si>
  <si>
    <t>Prevost Stephane</t>
  </si>
  <si>
    <t>Fau Pascal</t>
  </si>
  <si>
    <t>Kiriow Jean</t>
  </si>
  <si>
    <t>Levy Michel</t>
  </si>
  <si>
    <t>Mikaelian Eric</t>
  </si>
  <si>
    <t>Baudrier Albert</t>
  </si>
  <si>
    <t>Granger Pascal</t>
  </si>
  <si>
    <t>Gesmier Michel</t>
  </si>
  <si>
    <t>Cordeau Yvette</t>
  </si>
  <si>
    <t>Turck Rosy</t>
  </si>
  <si>
    <t>Martin Murielle</t>
  </si>
  <si>
    <t>Vallee Araceli</t>
  </si>
  <si>
    <t>Le Boulc'H Catherine</t>
  </si>
  <si>
    <t>Rodrigues Rosa</t>
  </si>
  <si>
    <t>Laude Anne</t>
  </si>
  <si>
    <t>Baptiste Nathalie</t>
  </si>
  <si>
    <t xml:space="preserve">Club recevant: </t>
  </si>
  <si>
    <t>AU:</t>
  </si>
  <si>
    <t>Nom, Prénom</t>
  </si>
  <si>
    <t>&gt;36</t>
  </si>
  <si>
    <t>R</t>
  </si>
  <si>
    <t>P</t>
  </si>
  <si>
    <t>T</t>
  </si>
  <si>
    <t>Separation Net &gt;36, F,H</t>
  </si>
  <si>
    <t>https://pages.ffgolf.org/resultats/</t>
  </si>
  <si>
    <t>puis compétitions par golf</t>
  </si>
  <si>
    <t>LESIGNY CORBUCHES</t>
  </si>
  <si>
    <t>Fapdepr Christophe</t>
  </si>
  <si>
    <t>Lavigne Alain</t>
  </si>
  <si>
    <t>Jomat Michel</t>
  </si>
  <si>
    <t>Jacobi Marc</t>
  </si>
  <si>
    <t>Barcon Jean-Jacques</t>
  </si>
  <si>
    <t>Tamet Yves</t>
  </si>
  <si>
    <t>Chapuy Bruno</t>
  </si>
  <si>
    <t>Roux Jacques</t>
  </si>
  <si>
    <t>Jammes Gérard</t>
  </si>
  <si>
    <t>Castrillo Vincent</t>
  </si>
  <si>
    <t>Fichter Norbert</t>
  </si>
  <si>
    <t>Kerfourn Dominique</t>
  </si>
  <si>
    <t>Lafaye Jean-Francois</t>
  </si>
  <si>
    <t>Bagage Bernard</t>
  </si>
  <si>
    <t>Allouch Jean-Daniel</t>
  </si>
  <si>
    <t>Soury Alain</t>
  </si>
  <si>
    <t>Delage Jean-Pierre</t>
  </si>
  <si>
    <t>Gouranton Adrien</t>
  </si>
  <si>
    <t>Hibert Jacques</t>
  </si>
  <si>
    <t>Le Blevec Joel</t>
  </si>
  <si>
    <t>Valter Jacky</t>
  </si>
  <si>
    <t>Riviere Philippe</t>
  </si>
  <si>
    <t>Alle Jean</t>
  </si>
  <si>
    <t>Fromenteau Philippe</t>
  </si>
  <si>
    <t>Laviolette Jean</t>
  </si>
  <si>
    <t>Combrisson Jean-Luc</t>
  </si>
  <si>
    <t>Lejeune Gérard</t>
  </si>
  <si>
    <t>Soler Alain</t>
  </si>
  <si>
    <t>Lezervant Sophie</t>
  </si>
  <si>
    <t>Djahafi Karim</t>
  </si>
  <si>
    <t>Denaro Noel</t>
  </si>
  <si>
    <t>Carlhian Jacques</t>
  </si>
  <si>
    <t>Caldin Patrice</t>
  </si>
  <si>
    <t>Deslandre Jean</t>
  </si>
  <si>
    <t>Hainault Rémy</t>
  </si>
  <si>
    <t>Bennardo Gabriel</t>
  </si>
  <si>
    <t>Benoteau Luc</t>
  </si>
  <si>
    <t>Szechter Bertrand</t>
  </si>
  <si>
    <t>Nouailhas Philippe</t>
  </si>
  <si>
    <t>Recouvreur Yves</t>
  </si>
  <si>
    <t>Dronsart Luc</t>
  </si>
  <si>
    <t>Lamberti Roger</t>
  </si>
  <si>
    <t>Gaime Pierre</t>
  </si>
  <si>
    <t>Robin Jean-Pierre</t>
  </si>
  <si>
    <t>Lou Yus Apolo</t>
  </si>
  <si>
    <t>Carsoulle Jean Pierre</t>
  </si>
  <si>
    <t>De La Gorce Denis</t>
  </si>
  <si>
    <t>Baudry Christine</t>
  </si>
  <si>
    <t>Naudes Sylviane</t>
  </si>
  <si>
    <t>Leleux Anne Marie</t>
  </si>
  <si>
    <t>Rame Mermelstein Yvette</t>
  </si>
  <si>
    <t>Colas Patrick</t>
  </si>
  <si>
    <t>Vincent Philippe</t>
  </si>
  <si>
    <t>Nouvelle-Aquitaine</t>
  </si>
  <si>
    <t>Ndlovu Mathias</t>
  </si>
  <si>
    <t>Deprez Christophe</t>
  </si>
  <si>
    <t>Selig Marc</t>
  </si>
  <si>
    <t>Bauer Laurent</t>
  </si>
  <si>
    <t>Cluzet Didier</t>
  </si>
  <si>
    <t>Aeroports De Paris</t>
  </si>
  <si>
    <t>Zuffelato Stéphane</t>
  </si>
  <si>
    <t>*</t>
  </si>
  <si>
    <t>Jouées (min)</t>
  </si>
  <si>
    <t>Dufour Max</t>
  </si>
  <si>
    <t>Rossignol Alain</t>
  </si>
  <si>
    <t>Pierre Genevieve</t>
  </si>
  <si>
    <t>Rialland Lucien</t>
  </si>
  <si>
    <t>Adin Honore</t>
  </si>
  <si>
    <t>Leveque Richard</t>
  </si>
  <si>
    <t>Lac D'Annecy</t>
  </si>
  <si>
    <t>Pomares Pierre</t>
  </si>
  <si>
    <t>Grantange Pascal</t>
  </si>
  <si>
    <t>Visouthiphongs Kittiphone</t>
  </si>
  <si>
    <t>Dervaux Stephane</t>
  </si>
  <si>
    <t>Total des parties jouées</t>
  </si>
  <si>
    <t>Air-France</t>
  </si>
  <si>
    <t>ASGAF</t>
  </si>
  <si>
    <t>CHEVANNES</t>
  </si>
  <si>
    <t>CHEVRY</t>
  </si>
  <si>
    <t>CORBUCHES</t>
  </si>
  <si>
    <t>REVEILLON</t>
  </si>
  <si>
    <t>Départ</t>
  </si>
  <si>
    <t>Jaune</t>
  </si>
  <si>
    <t/>
  </si>
  <si>
    <t xml:space="preserve"> </t>
  </si>
  <si>
    <t>FINALE</t>
  </si>
  <si>
    <t>Class,</t>
  </si>
  <si>
    <t xml:space="preserve"> '+page essais pour test</t>
  </si>
  <si>
    <t>Liste_J</t>
  </si>
  <si>
    <t>RES_R</t>
  </si>
  <si>
    <t>RES_Eq</t>
  </si>
  <si>
    <t>RES_B_M</t>
  </si>
  <si>
    <t>RES_N_&gt;36</t>
  </si>
  <si>
    <t>RES_N_M</t>
  </si>
  <si>
    <t>RES_N_D</t>
  </si>
  <si>
    <t>RES_N_B</t>
  </si>
  <si>
    <t>9 à 19</t>
  </si>
  <si>
    <t>LESIGNY REVEILLON</t>
  </si>
  <si>
    <t>10.1</t>
  </si>
  <si>
    <t>8.8</t>
  </si>
  <si>
    <t>13.8</t>
  </si>
  <si>
    <t>17.3</t>
  </si>
  <si>
    <t>25.1</t>
  </si>
  <si>
    <t>33.7</t>
  </si>
  <si>
    <t>Van Geenberghe Nicolas</t>
  </si>
  <si>
    <t>Marcais Xavier</t>
  </si>
  <si>
    <t>Seret Jean Francois</t>
  </si>
  <si>
    <t>Renaud Jean Rene</t>
  </si>
  <si>
    <t>Martin Georges</t>
  </si>
  <si>
    <t>Gonzalez Alain</t>
  </si>
  <si>
    <t>Lapeyre Jean-Louis</t>
  </si>
  <si>
    <r>
      <rPr>
        <sz val="18"/>
        <rFont val="Arial"/>
        <family val="2"/>
      </rPr>
      <t>Dans les résultats de la compétition du golf:</t>
    </r>
    <r>
      <rPr>
        <u/>
        <sz val="18"/>
        <color theme="10"/>
        <rFont val="Arial"/>
        <family val="2"/>
      </rPr>
      <t xml:space="preserve"> </t>
    </r>
  </si>
  <si>
    <t>Schlack Pascal</t>
  </si>
  <si>
    <t>Résultats BRUT HOMMES COLLER LES VALEURS DES CELLULES Puis trier par ordre croissant colonne F</t>
  </si>
  <si>
    <t>Cumul des résultats NET HOMMES et FEMMES: COLLER LES VALEURS DES CELLULES Puis trier par ordre croissant colonne F</t>
  </si>
  <si>
    <t>Strappe Jacques</t>
  </si>
  <si>
    <t>Tremblay Parc</t>
  </si>
  <si>
    <t>Halleux Georges</t>
  </si>
  <si>
    <t>Paumard Marc</t>
  </si>
  <si>
    <t>Chapelleaubos Patrice</t>
  </si>
  <si>
    <t>Gagnepain Lionel</t>
  </si>
  <si>
    <t>Nardon Philippe</t>
  </si>
  <si>
    <t>Certaines compétitions ont été jouées avec un index courant &lt;36 et sont comptabilisées dans le classement Net Messieurs</t>
  </si>
  <si>
    <t>Val d'Europe</t>
  </si>
  <si>
    <t>Asgaf</t>
  </si>
  <si>
    <t>Dupuy Eric</t>
  </si>
  <si>
    <t>Bridier Jean Michel</t>
  </si>
  <si>
    <t>Fabre Didier</t>
  </si>
  <si>
    <t>Sauvadet Dominique</t>
  </si>
  <si>
    <t>Latrasse Thierry</t>
  </si>
  <si>
    <t>Bouvier-Muller Jean-François</t>
  </si>
  <si>
    <t>Cercus Dominique</t>
  </si>
  <si>
    <t>Perret Jean-Claude</t>
  </si>
  <si>
    <t>Valetoux Laurent</t>
  </si>
  <si>
    <t>Bouvier-Muller Sophie</t>
  </si>
  <si>
    <t>Motard Gilbert</t>
  </si>
  <si>
    <t>7.2</t>
  </si>
  <si>
    <t>St Germain/Corb</t>
  </si>
  <si>
    <t>Date</t>
  </si>
  <si>
    <t>Heiles Frédéric</t>
  </si>
  <si>
    <t>Messiah Christophe</t>
  </si>
  <si>
    <t>Vangsgaard Kirsten</t>
  </si>
  <si>
    <t>Debut Daniel</t>
  </si>
  <si>
    <t>Kerfourn Philippe</t>
  </si>
  <si>
    <t>Gayet Françoise</t>
  </si>
  <si>
    <t>Certaines compétitions ont été jouées avec un index courant &gt;36 et sont comptabilisées dans le classement Index &gt; 36</t>
  </si>
  <si>
    <t>CARRE D'AS 2025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</si>
  <si>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</si>
  <si>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</si>
  <si>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</si>
  <si>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</si>
  <si>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</si>
  <si>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</si>
  <si>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</si>
  <si>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</si>
  <si>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</si>
  <si>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</si>
  <si>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Calendrier</t>
  </si>
  <si>
    <t>Double</t>
  </si>
  <si>
    <t>Finale</t>
  </si>
  <si>
    <t>Tous</t>
  </si>
  <si>
    <t>ASPTT</t>
  </si>
  <si>
    <t>Gif/Chevry</t>
  </si>
  <si>
    <t>Scramble</t>
  </si>
  <si>
    <t>Simple</t>
  </si>
  <si>
    <t>Formule:</t>
  </si>
  <si>
    <t>Rencontre</t>
  </si>
  <si>
    <t>Participation</t>
  </si>
  <si>
    <t>Feuilles de calcul des résultats de chaque jour (simple ou double)</t>
  </si>
  <si>
    <t>Shamble</t>
  </si>
  <si>
    <t>Colmerauer Denis</t>
  </si>
  <si>
    <t>Lutz Dominique</t>
  </si>
  <si>
    <t>Benalioua Karim</t>
  </si>
  <si>
    <t>Retif Didier</t>
  </si>
  <si>
    <t>Balley Jean Marc</t>
  </si>
  <si>
    <t>Savoye Pierre</t>
  </si>
  <si>
    <t>Sompare Wotème</t>
  </si>
  <si>
    <t>Tamet Assia</t>
  </si>
  <si>
    <t>Crignon Vongsavanh Manichanh</t>
  </si>
  <si>
    <t>De La Gorce Catherine</t>
  </si>
  <si>
    <t>Rousselot Lionel</t>
  </si>
  <si>
    <t>Sejour Christian</t>
  </si>
  <si>
    <t>Esmenard Remy</t>
  </si>
  <si>
    <t>Pensuet Christine</t>
  </si>
  <si>
    <t>Andre Patrick</t>
  </si>
  <si>
    <t>Henry Michel</t>
  </si>
  <si>
    <t>Parent Suzanne</t>
  </si>
  <si>
    <t>Fanchon Marc</t>
  </si>
  <si>
    <t>Rossetti Francois</t>
  </si>
  <si>
    <t>Sauvadet Yannick</t>
  </si>
  <si>
    <t>Mercier Olivier</t>
  </si>
  <si>
    <t>Roulland Jean-François</t>
  </si>
  <si>
    <t>Insolubile Joseph</t>
  </si>
  <si>
    <t>Lamy Jean-Michel</t>
  </si>
  <si>
    <t>Tran Charoon</t>
  </si>
  <si>
    <t>Tran Jean-Claude</t>
  </si>
  <si>
    <t>Paris Int, G,C,</t>
  </si>
  <si>
    <t>Nat,</t>
  </si>
  <si>
    <t>Gauvin Henri-Jacques</t>
  </si>
  <si>
    <t>Layani Serge</t>
  </si>
  <si>
    <t>Le Bihan Cyril</t>
  </si>
  <si>
    <t>Perrone Laurent</t>
  </si>
  <si>
    <t>Zekraoui Jean-Michel</t>
  </si>
  <si>
    <t>Gastaud Daniel</t>
  </si>
  <si>
    <t>Viron Alain</t>
  </si>
  <si>
    <t>Lacaze Herve</t>
  </si>
  <si>
    <t>Jousseau Bernard</t>
  </si>
  <si>
    <t>Peron Marie</t>
  </si>
  <si>
    <t>Villette Claudine</t>
  </si>
  <si>
    <t>Debordes Brigitte</t>
  </si>
  <si>
    <t>Debordes Jean-Hugues</t>
  </si>
  <si>
    <t>Toury Fabien</t>
  </si>
  <si>
    <t>35.0</t>
  </si>
  <si>
    <t>Faubeau Alain</t>
  </si>
  <si>
    <t>37.7</t>
  </si>
  <si>
    <t>Guillerm Robert</t>
  </si>
  <si>
    <t>29.3</t>
  </si>
  <si>
    <t>De Roulhac Hubert</t>
  </si>
  <si>
    <t>48.0</t>
  </si>
  <si>
    <t>Merlin Clarisse</t>
  </si>
  <si>
    <t>Norrant Gwenael</t>
  </si>
  <si>
    <t>Olivier Franck</t>
  </si>
  <si>
    <t>Pieters Philippe</t>
  </si>
  <si>
    <t>Paillart Pascal</t>
  </si>
  <si>
    <t>Gayet Francoise</t>
  </si>
  <si>
    <t>Domer Christine</t>
  </si>
  <si>
    <t>Massy</t>
  </si>
  <si>
    <t>Macret Yves</t>
  </si>
  <si>
    <t>Dilun Olivier</t>
  </si>
  <si>
    <t>Armand Sylvie</t>
  </si>
  <si>
    <t>Copier les résultats BRUT , puis remplacer les . par des , pour l'index</t>
  </si>
  <si>
    <t>Copier les résultats NET,  puis remplacer les . par des , pour l'index</t>
  </si>
  <si>
    <t>Copier les résultats NET HOMMES,  puis NET FEMMES, puis remplacer les . par des , pour l'index,  Puis trier par ordre croissant colonne F</t>
  </si>
  <si>
    <t>XXX</t>
  </si>
  <si>
    <t>LA PROCHAINE RENCONTRE : GIF CHEVRY PREVUE LE 1er JUILLET EST REPORTEE, La date vous sera communiquée dès que possible</t>
  </si>
  <si>
    <t>LA  RENCONTRE SUIVANTE: ASGAF RECOIT Au GOLF DU VAL D'EUROPE LE MARDI 4 SEPTEMBRE EN SCRAMBLE</t>
  </si>
  <si>
    <t>REPORTEE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</si>
</sst>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  <numFmt numFmtId="167" formatCode="_-* #,##0.0\ _€_-;\-* #,##0.0\ _€_-;_-* &quot;-&quot;??\ _€_-;_-@_-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6"/>
      <color rgb="FF00B0F0"/>
      <name val="Arial"/>
      <family val="2"/>
    </font>
    <font>
      <sz val="10"/>
      <color rgb="FF00B0F0"/>
      <name val="Arial"/>
      <family val="2"/>
    </font>
    <font>
      <b/>
      <sz val="18"/>
      <color rgb="FF00B0F0"/>
      <name val="Arial"/>
      <family val="2"/>
    </font>
    <font>
      <b/>
      <sz val="14"/>
      <color rgb="FF00B0F0"/>
      <name val="Arial"/>
      <family val="2"/>
    </font>
    <font>
      <sz val="16"/>
      <color rgb="FF00B0F0"/>
      <name val="Arial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u/>
      <sz val="10"/>
      <color theme="10"/>
      <name val="Arial"/>
      <family val="2"/>
    </font>
    <font>
      <sz val="22"/>
      <name val="Arial"/>
      <family val="2"/>
    </font>
    <font>
      <u/>
      <sz val="18"/>
      <color theme="10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8"/>
      <color theme="0" tint="-0.249977111117893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i/>
      <sz val="18"/>
      <color rgb="FF00B0F0"/>
      <name val="Arial"/>
      <family val="2"/>
    </font>
    <font>
      <b/>
      <i/>
      <sz val="18"/>
      <color rgb="FF00B0F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24"/>
      <name val="Arial"/>
      <family val="2"/>
    </font>
    <font>
      <b/>
      <sz val="24"/>
      <color rgb="FFFF33CC"/>
      <name val="Arial"/>
      <family val="2"/>
    </font>
    <font>
      <sz val="26"/>
      <name val="Arial"/>
      <family val="2"/>
    </font>
    <font>
      <sz val="16"/>
      <color rgb="FFFF0000"/>
      <name val="Arial"/>
      <family val="2"/>
    </font>
    <font>
      <sz val="11"/>
      <name val="Calibri"/>
      <family val="2"/>
    </font>
    <font>
      <b/>
      <sz val="11"/>
      <name val="Arial"/>
      <family val="2"/>
    </font>
    <font>
      <b/>
      <sz val="72"/>
      <name val="Arial"/>
      <family val="2"/>
    </font>
    <font>
      <b/>
      <sz val="18"/>
      <color rgb="FF00B0F0"/>
      <name val="Times New Roman"/>
      <family val="1"/>
    </font>
    <font>
      <sz val="18"/>
      <color rgb="FFFF0000"/>
      <name val="Times New Roman"/>
      <family val="1"/>
    </font>
    <font>
      <sz val="18"/>
      <name val="Times New Roman"/>
      <family val="1"/>
    </font>
    <font>
      <sz val="18"/>
      <color rgb="FF0070C0"/>
      <name val="Times New Roman"/>
      <family val="1"/>
    </font>
    <font>
      <b/>
      <sz val="14"/>
      <color theme="1"/>
      <name val="Times New Roman"/>
      <family val="1"/>
    </font>
    <font>
      <sz val="9"/>
      <color rgb="FF003361"/>
      <name val="Arial"/>
      <family val="2"/>
    </font>
    <font>
      <sz val="20"/>
      <name val="Arial"/>
      <family val="2"/>
    </font>
    <font>
      <b/>
      <sz val="24"/>
      <color rgb="FF00B0F0"/>
      <name val="Arial"/>
      <family val="2"/>
    </font>
    <font>
      <sz val="24"/>
      <color rgb="FF00B0F0"/>
      <name val="Arial"/>
      <family val="2"/>
    </font>
    <font>
      <b/>
      <sz val="14"/>
      <color rgb="FFFF000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7" fillId="0" borderId="0"/>
    <xf numFmtId="0" fontId="5" fillId="0" borderId="0"/>
    <xf numFmtId="0" fontId="19" fillId="0" borderId="37" applyNumberFormat="0" applyFill="0" applyAlignment="0" applyProtection="0"/>
    <xf numFmtId="0" fontId="20" fillId="0" borderId="38" applyNumberFormat="0" applyFill="0" applyAlignment="0" applyProtection="0"/>
    <xf numFmtId="0" fontId="21" fillId="0" borderId="39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6" borderId="40" applyNumberFormat="0" applyAlignment="0" applyProtection="0"/>
    <xf numFmtId="0" fontId="25" fillId="7" borderId="41" applyNumberFormat="0" applyAlignment="0" applyProtection="0"/>
    <xf numFmtId="0" fontId="26" fillId="7" borderId="40" applyNumberFormat="0" applyAlignment="0" applyProtection="0"/>
    <xf numFmtId="0" fontId="27" fillId="0" borderId="42" applyNumberFormat="0" applyFill="0" applyAlignment="0" applyProtection="0"/>
    <xf numFmtId="0" fontId="28" fillId="8" borderId="43" applyNumberFormat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45" applyNumberFormat="0" applyFill="0" applyAlignment="0" applyProtection="0"/>
    <xf numFmtId="0" fontId="3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31" fillId="0" borderId="0" applyNumberFormat="0" applyFill="0" applyBorder="0" applyAlignment="0" applyProtection="0"/>
    <xf numFmtId="0" fontId="32" fillId="5" borderId="0" applyNumberFormat="0" applyBorder="0" applyAlignment="0" applyProtection="0"/>
    <xf numFmtId="0" fontId="4" fillId="9" borderId="44" applyNumberFormat="0" applyFont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164" fontId="40" fillId="0" borderId="0" applyFont="0" applyFill="0" applyBorder="0" applyAlignment="0" applyProtection="0"/>
    <xf numFmtId="0" fontId="3" fillId="0" borderId="0"/>
    <xf numFmtId="0" fontId="12" fillId="0" borderId="0"/>
    <xf numFmtId="0" fontId="2" fillId="0" borderId="0"/>
    <xf numFmtId="0" fontId="42" fillId="0" borderId="0" applyNumberFormat="0" applyFill="0" applyBorder="0" applyAlignment="0" applyProtection="0"/>
    <xf numFmtId="0" fontId="1" fillId="0" borderId="0"/>
    <xf numFmtId="0" fontId="58" fillId="0" borderId="0"/>
  </cellStyleXfs>
  <cellXfs count="1002">
    <xf numFmtId="0" fontId="0" fillId="0" borderId="0" xfId="0"/>
    <xf numFmtId="0" fontId="11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0" xfId="0" applyFont="1"/>
    <xf numFmtId="0" fontId="12" fillId="0" borderId="33" xfId="0" applyFont="1" applyBorder="1"/>
    <xf numFmtId="0" fontId="0" fillId="0" borderId="0" xfId="0" applyAlignment="1">
      <alignment horizontal="center" vertical="center" wrapText="1"/>
    </xf>
    <xf numFmtId="0" fontId="16" fillId="0" borderId="18" xfId="0" applyFont="1" applyBorder="1"/>
    <xf numFmtId="0" fontId="16" fillId="0" borderId="22" xfId="0" applyFont="1" applyBorder="1"/>
    <xf numFmtId="0" fontId="16" fillId="0" borderId="22" xfId="0" applyFont="1" applyBorder="1" applyAlignment="1">
      <alignment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/>
    </xf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9" fillId="0" borderId="0" xfId="0" applyFont="1"/>
    <xf numFmtId="0" fontId="0" fillId="0" borderId="0" xfId="0" applyAlignment="1">
      <alignment horizontal="left"/>
    </xf>
    <xf numFmtId="0" fontId="16" fillId="0" borderId="22" xfId="0" applyFont="1" applyBorder="1" applyAlignment="1">
      <alignment horizontal="left"/>
    </xf>
    <xf numFmtId="0" fontId="41" fillId="0" borderId="0" xfId="0" applyFont="1"/>
    <xf numFmtId="0" fontId="43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0" xfId="0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/>
    </xf>
    <xf numFmtId="0" fontId="11" fillId="0" borderId="33" xfId="0" applyFont="1" applyBorder="1"/>
    <xf numFmtId="0" fontId="16" fillId="0" borderId="30" xfId="0" applyFont="1" applyBorder="1" applyAlignment="1">
      <alignment horizontal="center"/>
    </xf>
    <xf numFmtId="0" fontId="10" fillId="0" borderId="33" xfId="0" applyFont="1" applyBorder="1"/>
    <xf numFmtId="0" fontId="8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9" fillId="0" borderId="33" xfId="0" applyFont="1" applyBorder="1"/>
    <xf numFmtId="0" fontId="8" fillId="0" borderId="1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0" fillId="0" borderId="0" xfId="45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" fontId="8" fillId="0" borderId="3" xfId="0" applyNumberFormat="1" applyFont="1" applyBorder="1" applyAlignment="1">
      <alignment horizontal="center" vertical="center" textRotation="90"/>
    </xf>
    <xf numFmtId="0" fontId="0" fillId="0" borderId="0" xfId="0" applyAlignment="1">
      <alignment horizontal="left" wrapText="1"/>
    </xf>
    <xf numFmtId="0" fontId="16" fillId="0" borderId="22" xfId="0" applyFont="1" applyBorder="1" applyAlignment="1">
      <alignment horizontal="left" wrapText="1"/>
    </xf>
    <xf numFmtId="0" fontId="1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7" fillId="2" borderId="0" xfId="0" applyFont="1" applyFill="1"/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8" fillId="0" borderId="30" xfId="0" applyFont="1" applyBorder="1" applyAlignment="1">
      <alignment horizontal="center" vertical="center"/>
    </xf>
    <xf numFmtId="0" fontId="0" fillId="0" borderId="33" xfId="0" applyBorder="1"/>
    <xf numFmtId="0" fontId="0" fillId="0" borderId="0" xfId="45" applyNumberFormat="1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11" fillId="0" borderId="25" xfId="0" applyFont="1" applyBorder="1" applyAlignment="1">
      <alignment horizontal="right" vertical="center"/>
    </xf>
    <xf numFmtId="0" fontId="17" fillId="34" borderId="0" xfId="0" applyFont="1" applyFill="1"/>
    <xf numFmtId="0" fontId="54" fillId="0" borderId="30" xfId="0" applyFont="1" applyBorder="1" applyAlignment="1">
      <alignment horizontal="center" vertical="center"/>
    </xf>
    <xf numFmtId="0" fontId="54" fillId="0" borderId="5" xfId="0" applyFont="1" applyBorder="1" applyAlignment="1">
      <alignment horizontal="center" vertical="center"/>
    </xf>
    <xf numFmtId="0" fontId="55" fillId="0" borderId="3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12" fillId="0" borderId="34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46" fillId="0" borderId="22" xfId="0" applyFont="1" applyBorder="1" applyAlignment="1">
      <alignment horizontal="center" vertical="center"/>
    </xf>
    <xf numFmtId="0" fontId="38" fillId="0" borderId="35" xfId="0" applyFont="1" applyBorder="1" applyAlignment="1">
      <alignment horizontal="right" vertical="center" indent="1"/>
    </xf>
    <xf numFmtId="0" fontId="60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left" vertical="center"/>
    </xf>
    <xf numFmtId="0" fontId="37" fillId="0" borderId="5" xfId="0" applyFont="1" applyBorder="1" applyAlignment="1">
      <alignment horizontal="center" vertical="center"/>
    </xf>
    <xf numFmtId="0" fontId="37" fillId="0" borderId="30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46" fillId="0" borderId="18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8" fillId="0" borderId="12" xfId="0" applyFont="1" applyBorder="1" applyAlignment="1">
      <alignment vertical="center"/>
    </xf>
    <xf numFmtId="0" fontId="12" fillId="0" borderId="49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35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left" vertical="center" wrapText="1"/>
    </xf>
    <xf numFmtId="0" fontId="0" fillId="36" borderId="0" xfId="0" applyFill="1" applyAlignment="1">
      <alignment vertical="center" wrapText="1"/>
    </xf>
    <xf numFmtId="0" fontId="8" fillId="36" borderId="0" xfId="0" applyFont="1" applyFill="1" applyAlignment="1">
      <alignment horizontal="center" vertical="center"/>
    </xf>
    <xf numFmtId="0" fontId="8" fillId="36" borderId="0" xfId="0" applyFont="1" applyFill="1" applyAlignment="1">
      <alignment horizontal="center" vertical="center" wrapText="1"/>
    </xf>
    <xf numFmtId="0" fontId="12" fillId="36" borderId="0" xfId="0" applyFont="1" applyFill="1" applyAlignment="1">
      <alignment vertical="center"/>
    </xf>
    <xf numFmtId="0" fontId="0" fillId="36" borderId="35" xfId="0" applyFill="1" applyBorder="1" applyAlignment="1">
      <alignment vertical="center"/>
    </xf>
    <xf numFmtId="0" fontId="0" fillId="36" borderId="35" xfId="0" applyFill="1" applyBorder="1" applyAlignment="1">
      <alignment horizontal="left" vertical="center" wrapText="1"/>
    </xf>
    <xf numFmtId="0" fontId="0" fillId="36" borderId="35" xfId="0" applyFill="1" applyBorder="1" applyAlignment="1">
      <alignment vertical="center" wrapText="1"/>
    </xf>
    <xf numFmtId="0" fontId="0" fillId="39" borderId="0" xfId="0" applyFill="1" applyAlignment="1">
      <alignment vertical="center"/>
    </xf>
    <xf numFmtId="0" fontId="0" fillId="39" borderId="0" xfId="0" applyFill="1" applyAlignment="1">
      <alignment horizontal="left" vertical="center" wrapText="1"/>
    </xf>
    <xf numFmtId="0" fontId="0" fillId="39" borderId="0" xfId="0" applyFill="1" applyAlignment="1">
      <alignment vertical="center" wrapText="1"/>
    </xf>
    <xf numFmtId="0" fontId="8" fillId="39" borderId="0" xfId="0" applyFont="1" applyFill="1" applyAlignment="1">
      <alignment horizontal="center" vertical="center"/>
    </xf>
    <xf numFmtId="0" fontId="8" fillId="39" borderId="0" xfId="0" applyFont="1" applyFill="1" applyAlignment="1">
      <alignment horizontal="center" vertical="center" wrapText="1"/>
    </xf>
    <xf numFmtId="0" fontId="59" fillId="39" borderId="0" xfId="0" applyFont="1" applyFill="1" applyAlignment="1">
      <alignment vertical="center"/>
    </xf>
    <xf numFmtId="0" fontId="12" fillId="39" borderId="0" xfId="0" applyFont="1" applyFill="1" applyAlignment="1">
      <alignment vertical="center"/>
    </xf>
    <xf numFmtId="0" fontId="0" fillId="39" borderId="35" xfId="0" applyFill="1" applyBorder="1" applyAlignment="1">
      <alignment vertical="center"/>
    </xf>
    <xf numFmtId="0" fontId="12" fillId="39" borderId="35" xfId="0" applyFont="1" applyFill="1" applyBorder="1" applyAlignment="1">
      <alignment vertical="center"/>
    </xf>
    <xf numFmtId="0" fontId="8" fillId="39" borderId="35" xfId="0" applyFont="1" applyFill="1" applyBorder="1" applyAlignment="1">
      <alignment horizontal="center" vertical="center"/>
    </xf>
    <xf numFmtId="0" fontId="8" fillId="39" borderId="35" xfId="0" applyFont="1" applyFill="1" applyBorder="1" applyAlignment="1">
      <alignment horizontal="center" vertical="center" wrapText="1"/>
    </xf>
    <xf numFmtId="0" fontId="0" fillId="36" borderId="23" xfId="0" applyFill="1" applyBorder="1" applyAlignment="1">
      <alignment vertical="center"/>
    </xf>
    <xf numFmtId="0" fontId="0" fillId="36" borderId="23" xfId="0" applyFill="1" applyBorder="1" applyAlignment="1">
      <alignment horizontal="left" vertical="center" wrapText="1"/>
    </xf>
    <xf numFmtId="0" fontId="0" fillId="36" borderId="23" xfId="0" applyFill="1" applyBorder="1" applyAlignment="1">
      <alignment vertical="center" wrapText="1"/>
    </xf>
    <xf numFmtId="0" fontId="8" fillId="36" borderId="23" xfId="0" applyFont="1" applyFill="1" applyBorder="1" applyAlignment="1">
      <alignment horizontal="center" vertical="center"/>
    </xf>
    <xf numFmtId="0" fontId="8" fillId="36" borderId="23" xfId="0" applyFont="1" applyFill="1" applyBorder="1" applyAlignment="1">
      <alignment horizontal="center" vertical="center" wrapText="1"/>
    </xf>
    <xf numFmtId="0" fontId="0" fillId="38" borderId="23" xfId="0" applyFill="1" applyBorder="1" applyAlignment="1">
      <alignment vertical="center"/>
    </xf>
    <xf numFmtId="0" fontId="0" fillId="38" borderId="23" xfId="0" applyFill="1" applyBorder="1" applyAlignment="1">
      <alignment horizontal="left" vertical="center" wrapText="1"/>
    </xf>
    <xf numFmtId="0" fontId="0" fillId="38" borderId="23" xfId="0" applyFill="1" applyBorder="1" applyAlignment="1">
      <alignment vertical="center" wrapText="1"/>
    </xf>
    <xf numFmtId="0" fontId="8" fillId="38" borderId="23" xfId="0" applyFont="1" applyFill="1" applyBorder="1" applyAlignment="1">
      <alignment horizontal="center" vertical="center"/>
    </xf>
    <xf numFmtId="0" fontId="8" fillId="38" borderId="23" xfId="0" applyFont="1" applyFill="1" applyBorder="1" applyAlignment="1">
      <alignment horizontal="center" vertical="center" wrapText="1"/>
    </xf>
    <xf numFmtId="0" fontId="12" fillId="38" borderId="0" xfId="0" applyFont="1" applyFill="1" applyAlignment="1">
      <alignment horizontal="center" vertical="center"/>
    </xf>
    <xf numFmtId="0" fontId="0" fillId="38" borderId="0" xfId="0" applyFill="1" applyAlignment="1">
      <alignment vertical="center"/>
    </xf>
    <xf numFmtId="0" fontId="0" fillId="38" borderId="0" xfId="0" applyFill="1" applyAlignment="1">
      <alignment horizontal="left" vertical="center" wrapText="1"/>
    </xf>
    <xf numFmtId="0" fontId="0" fillId="38" borderId="0" xfId="0" applyFill="1" applyAlignment="1">
      <alignment vertical="center" wrapText="1"/>
    </xf>
    <xf numFmtId="0" fontId="8" fillId="38" borderId="0" xfId="0" applyFont="1" applyFill="1" applyAlignment="1">
      <alignment horizontal="center" vertical="center"/>
    </xf>
    <xf numFmtId="0" fontId="8" fillId="38" borderId="0" xfId="0" applyFont="1" applyFill="1" applyAlignment="1">
      <alignment horizontal="center" vertical="center" wrapText="1"/>
    </xf>
    <xf numFmtId="0" fontId="12" fillId="38" borderId="0" xfId="0" applyFont="1" applyFill="1" applyAlignment="1">
      <alignment vertical="center"/>
    </xf>
    <xf numFmtId="0" fontId="12" fillId="38" borderId="0" xfId="0" applyFont="1" applyFill="1" applyAlignment="1">
      <alignment horizontal="left" vertical="center" wrapText="1"/>
    </xf>
    <xf numFmtId="0" fontId="12" fillId="38" borderId="0" xfId="0" applyFont="1" applyFill="1" applyAlignment="1">
      <alignment vertical="center" wrapText="1"/>
    </xf>
    <xf numFmtId="0" fontId="0" fillId="38" borderId="35" xfId="0" applyFill="1" applyBorder="1" applyAlignment="1">
      <alignment vertical="center"/>
    </xf>
    <xf numFmtId="0" fontId="0" fillId="38" borderId="35" xfId="0" applyFill="1" applyBorder="1" applyAlignment="1">
      <alignment horizontal="left" vertical="center" wrapText="1"/>
    </xf>
    <xf numFmtId="0" fontId="0" fillId="38" borderId="35" xfId="0" applyFill="1" applyBorder="1" applyAlignment="1">
      <alignment vertical="center" wrapText="1"/>
    </xf>
    <xf numFmtId="0" fontId="8" fillId="38" borderId="35" xfId="0" applyFont="1" applyFill="1" applyBorder="1" applyAlignment="1">
      <alignment horizontal="center" vertical="center"/>
    </xf>
    <xf numFmtId="0" fontId="8" fillId="38" borderId="35" xfId="0" applyFont="1" applyFill="1" applyBorder="1" applyAlignment="1">
      <alignment horizontal="center" vertical="center" wrapText="1"/>
    </xf>
    <xf numFmtId="0" fontId="0" fillId="37" borderId="0" xfId="0" applyFill="1" applyAlignment="1">
      <alignment vertical="center"/>
    </xf>
    <xf numFmtId="0" fontId="0" fillId="37" borderId="0" xfId="0" applyFill="1" applyAlignment="1">
      <alignment horizontal="left" vertical="center" wrapText="1"/>
    </xf>
    <xf numFmtId="0" fontId="0" fillId="37" borderId="0" xfId="0" applyFill="1" applyAlignment="1">
      <alignment vertical="center" wrapText="1"/>
    </xf>
    <xf numFmtId="0" fontId="8" fillId="37" borderId="0" xfId="0" applyFont="1" applyFill="1" applyAlignment="1">
      <alignment horizontal="center" vertical="center"/>
    </xf>
    <xf numFmtId="0" fontId="8" fillId="37" borderId="0" xfId="0" applyFont="1" applyFill="1" applyAlignment="1">
      <alignment horizontal="center" vertical="center" wrapText="1"/>
    </xf>
    <xf numFmtId="0" fontId="12" fillId="37" borderId="0" xfId="0" applyFont="1" applyFill="1" applyAlignment="1">
      <alignment horizontal="center" vertical="center"/>
    </xf>
    <xf numFmtId="0" fontId="12" fillId="37" borderId="0" xfId="0" applyFont="1" applyFill="1" applyAlignment="1">
      <alignment vertical="center"/>
    </xf>
    <xf numFmtId="0" fontId="0" fillId="37" borderId="35" xfId="0" applyFill="1" applyBorder="1" applyAlignment="1">
      <alignment vertical="center"/>
    </xf>
    <xf numFmtId="0" fontId="0" fillId="37" borderId="35" xfId="0" applyFill="1" applyBorder="1" applyAlignment="1">
      <alignment horizontal="left" vertical="center" wrapText="1"/>
    </xf>
    <xf numFmtId="0" fontId="0" fillId="37" borderId="35" xfId="0" applyFill="1" applyBorder="1" applyAlignment="1">
      <alignment vertical="center" wrapText="1"/>
    </xf>
    <xf numFmtId="0" fontId="12" fillId="37" borderId="35" xfId="0" applyFont="1" applyFill="1" applyBorder="1" applyAlignment="1">
      <alignment vertical="center"/>
    </xf>
    <xf numFmtId="0" fontId="8" fillId="37" borderId="35" xfId="0" applyFont="1" applyFill="1" applyBorder="1" applyAlignment="1">
      <alignment horizontal="center" vertical="center"/>
    </xf>
    <xf numFmtId="0" fontId="8" fillId="37" borderId="35" xfId="0" applyFont="1" applyFill="1" applyBorder="1" applyAlignment="1">
      <alignment horizontal="center" vertical="center" wrapText="1"/>
    </xf>
    <xf numFmtId="0" fontId="12" fillId="37" borderId="35" xfId="0" applyFont="1" applyFill="1" applyBorder="1" applyAlignment="1">
      <alignment horizontal="center" vertical="center"/>
    </xf>
    <xf numFmtId="0" fontId="0" fillId="35" borderId="0" xfId="0" applyFill="1" applyAlignment="1">
      <alignment vertical="center"/>
    </xf>
    <xf numFmtId="0" fontId="0" fillId="35" borderId="0" xfId="0" applyFill="1" applyAlignment="1">
      <alignment horizontal="left" vertical="center" wrapText="1"/>
    </xf>
    <xf numFmtId="0" fontId="0" fillId="35" borderId="0" xfId="0" applyFill="1" applyAlignment="1">
      <alignment vertical="center" wrapText="1"/>
    </xf>
    <xf numFmtId="0" fontId="8" fillId="35" borderId="0" xfId="0" applyFont="1" applyFill="1" applyAlignment="1">
      <alignment horizontal="center" vertical="center"/>
    </xf>
    <xf numFmtId="0" fontId="8" fillId="35" borderId="0" xfId="0" applyFont="1" applyFill="1" applyAlignment="1">
      <alignment horizontal="center" vertical="center" wrapText="1"/>
    </xf>
    <xf numFmtId="0" fontId="12" fillId="35" borderId="0" xfId="0" applyFont="1" applyFill="1" applyAlignment="1">
      <alignment horizontal="center" vertical="center"/>
    </xf>
    <xf numFmtId="0" fontId="12" fillId="35" borderId="0" xfId="0" applyFont="1" applyFill="1" applyAlignment="1">
      <alignment vertical="center"/>
    </xf>
    <xf numFmtId="0" fontId="0" fillId="39" borderId="0" xfId="0" applyFill="1" applyAlignment="1">
      <alignment horizontal="center" vertical="center"/>
    </xf>
    <xf numFmtId="0" fontId="0" fillId="36" borderId="29" xfId="0" applyFill="1" applyBorder="1" applyAlignment="1">
      <alignment horizontal="center" vertical="center"/>
    </xf>
    <xf numFmtId="0" fontId="0" fillId="36" borderId="26" xfId="0" applyFill="1" applyBorder="1" applyAlignment="1">
      <alignment horizontal="center" vertical="center"/>
    </xf>
    <xf numFmtId="0" fontId="0" fillId="38" borderId="29" xfId="0" applyFill="1" applyBorder="1" applyAlignment="1">
      <alignment horizontal="center" vertical="center"/>
    </xf>
    <xf numFmtId="0" fontId="0" fillId="38" borderId="26" xfId="0" applyFill="1" applyBorder="1" applyAlignment="1">
      <alignment horizontal="center" vertical="center"/>
    </xf>
    <xf numFmtId="0" fontId="0" fillId="38" borderId="21" xfId="0" applyFill="1" applyBorder="1" applyAlignment="1">
      <alignment horizontal="center" vertical="center"/>
    </xf>
    <xf numFmtId="0" fontId="0" fillId="37" borderId="29" xfId="0" applyFill="1" applyBorder="1" applyAlignment="1">
      <alignment horizontal="center" vertical="center"/>
    </xf>
    <xf numFmtId="0" fontId="0" fillId="37" borderId="26" xfId="0" applyFill="1" applyBorder="1" applyAlignment="1">
      <alignment horizontal="center" vertical="center"/>
    </xf>
    <xf numFmtId="0" fontId="0" fillId="37" borderId="21" xfId="0" applyFill="1" applyBorder="1" applyAlignment="1">
      <alignment horizontal="center" vertical="center"/>
    </xf>
    <xf numFmtId="0" fontId="0" fillId="35" borderId="29" xfId="0" applyFill="1" applyBorder="1" applyAlignment="1">
      <alignment horizontal="center" vertical="center"/>
    </xf>
    <xf numFmtId="0" fontId="0" fillId="35" borderId="26" xfId="0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54" fillId="0" borderId="4" xfId="0" applyFont="1" applyBorder="1" applyAlignment="1">
      <alignment horizontal="left" vertical="center"/>
    </xf>
    <xf numFmtId="0" fontId="54" fillId="0" borderId="9" xfId="0" applyFont="1" applyBorder="1" applyAlignment="1">
      <alignment horizontal="center" vertical="center"/>
    </xf>
    <xf numFmtId="0" fontId="55" fillId="0" borderId="30" xfId="0" applyFont="1" applyBorder="1" applyAlignment="1">
      <alignment horizontal="left" vertical="center"/>
    </xf>
    <xf numFmtId="0" fontId="55" fillId="0" borderId="33" xfId="0" applyFont="1" applyBorder="1" applyAlignment="1">
      <alignment horizontal="center"/>
    </xf>
    <xf numFmtId="0" fontId="55" fillId="0" borderId="34" xfId="0" applyFont="1" applyBorder="1" applyAlignment="1">
      <alignment horizontal="left" vertical="center"/>
    </xf>
    <xf numFmtId="0" fontId="55" fillId="0" borderId="35" xfId="0" applyFont="1" applyBorder="1" applyAlignment="1">
      <alignment horizontal="center" vertical="center"/>
    </xf>
    <xf numFmtId="0" fontId="55" fillId="0" borderId="36" xfId="0" applyFont="1" applyBorder="1" applyAlignment="1">
      <alignment horizontal="center"/>
    </xf>
    <xf numFmtId="0" fontId="54" fillId="0" borderId="30" xfId="0" applyFont="1" applyBorder="1" applyAlignment="1">
      <alignment horizontal="left" vertical="center"/>
    </xf>
    <xf numFmtId="0" fontId="54" fillId="0" borderId="33" xfId="0" applyFont="1" applyBorder="1" applyAlignment="1">
      <alignment horizontal="center"/>
    </xf>
    <xf numFmtId="0" fontId="62" fillId="0" borderId="32" xfId="0" applyFont="1" applyBorder="1" applyAlignment="1">
      <alignment horizontal="center" vertical="center"/>
    </xf>
    <xf numFmtId="14" fontId="3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1" fillId="35" borderId="0" xfId="0" applyFont="1" applyFill="1" applyAlignment="1">
      <alignment horizontal="center" vertical="center"/>
    </xf>
    <xf numFmtId="0" fontId="51" fillId="36" borderId="0" xfId="0" applyFont="1" applyFill="1" applyAlignment="1">
      <alignment horizontal="center" vertical="center"/>
    </xf>
    <xf numFmtId="0" fontId="51" fillId="37" borderId="0" xfId="0" applyFont="1" applyFill="1" applyAlignment="1">
      <alignment horizontal="center" vertical="center"/>
    </xf>
    <xf numFmtId="0" fontId="51" fillId="38" borderId="0" xfId="0" applyFont="1" applyFill="1" applyAlignment="1">
      <alignment horizontal="center" vertical="center"/>
    </xf>
    <xf numFmtId="0" fontId="51" fillId="39" borderId="0" xfId="0" applyFont="1" applyFill="1" applyAlignment="1">
      <alignment horizontal="center" vertical="center"/>
    </xf>
    <xf numFmtId="167" fontId="54" fillId="0" borderId="0" xfId="45" applyNumberFormat="1" applyFont="1" applyBorder="1" applyAlignment="1">
      <alignment horizontal="center" vertical="center"/>
    </xf>
    <xf numFmtId="167" fontId="55" fillId="0" borderId="0" xfId="45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6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51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3" fillId="0" borderId="0" xfId="0" applyFont="1"/>
    <xf numFmtId="0" fontId="49" fillId="0" borderId="0" xfId="0" applyFont="1"/>
    <xf numFmtId="0" fontId="64" fillId="0" borderId="0" xfId="0" applyFont="1"/>
    <xf numFmtId="0" fontId="44" fillId="0" borderId="0" xfId="49" applyFont="1" applyBorder="1"/>
    <xf numFmtId="0" fontId="46" fillId="0" borderId="5" xfId="0" applyFont="1" applyBorder="1" applyAlignment="1">
      <alignment horizontal="center" vertical="center"/>
    </xf>
    <xf numFmtId="0" fontId="65" fillId="0" borderId="5" xfId="0" applyFont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46" fillId="0" borderId="3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54" fillId="0" borderId="47" xfId="0" applyFont="1" applyBorder="1" applyAlignment="1">
      <alignment horizontal="left" vertical="center"/>
    </xf>
    <xf numFmtId="0" fontId="54" fillId="0" borderId="46" xfId="0" applyFont="1" applyBorder="1" applyAlignment="1">
      <alignment horizontal="center" vertical="center"/>
    </xf>
    <xf numFmtId="0" fontId="54" fillId="0" borderId="48" xfId="0" applyFont="1" applyBorder="1" applyAlignment="1">
      <alignment horizontal="center" vertical="center"/>
    </xf>
    <xf numFmtId="0" fontId="54" fillId="0" borderId="31" xfId="0" applyFont="1" applyBorder="1" applyAlignment="1">
      <alignment horizontal="left" vertical="center"/>
    </xf>
    <xf numFmtId="0" fontId="54" fillId="0" borderId="32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167" fontId="55" fillId="0" borderId="35" xfId="45" applyNumberFormat="1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0" fillId="39" borderId="0" xfId="0" applyFill="1" applyAlignment="1">
      <alignment horizontal="left" wrapText="1"/>
    </xf>
    <xf numFmtId="0" fontId="12" fillId="39" borderId="0" xfId="0" applyFont="1" applyFill="1" applyAlignment="1">
      <alignment vertical="center" wrapText="1"/>
    </xf>
    <xf numFmtId="0" fontId="0" fillId="36" borderId="33" xfId="0" applyFill="1" applyBorder="1" applyAlignment="1">
      <alignment horizontal="center" vertical="center" textRotation="90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42" fillId="0" borderId="0" xfId="49" applyBorder="1"/>
    <xf numFmtId="0" fontId="12" fillId="0" borderId="0" xfId="0" applyFont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0" xfId="0" applyFont="1"/>
    <xf numFmtId="0" fontId="69" fillId="0" borderId="33" xfId="0" applyFont="1" applyBorder="1"/>
    <xf numFmtId="0" fontId="69" fillId="0" borderId="34" xfId="0" applyFont="1" applyBorder="1" applyAlignment="1">
      <alignment horizontal="center"/>
    </xf>
    <xf numFmtId="0" fontId="69" fillId="0" borderId="35" xfId="0" applyFont="1" applyBorder="1" applyAlignment="1">
      <alignment horizontal="center"/>
    </xf>
    <xf numFmtId="0" fontId="70" fillId="0" borderId="35" xfId="0" applyFont="1" applyBorder="1" applyAlignment="1">
      <alignment horizontal="right"/>
    </xf>
    <xf numFmtId="0" fontId="4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35" applyFont="1" applyAlignment="1">
      <alignment horizontal="left"/>
    </xf>
    <xf numFmtId="0" fontId="34" fillId="0" borderId="0" xfId="35" applyFont="1" applyAlignment="1">
      <alignment horizontal="center"/>
    </xf>
    <xf numFmtId="0" fontId="49" fillId="0" borderId="0" xfId="35" applyFont="1" applyAlignment="1">
      <alignment horizontal="left"/>
    </xf>
    <xf numFmtId="0" fontId="49" fillId="0" borderId="0" xfId="35" applyFont="1" applyAlignment="1">
      <alignment horizontal="center"/>
    </xf>
    <xf numFmtId="3" fontId="34" fillId="0" borderId="0" xfId="35" applyNumberFormat="1" applyFont="1" applyAlignment="1">
      <alignment horizontal="center"/>
    </xf>
    <xf numFmtId="0" fontId="10" fillId="0" borderId="0" xfId="0" applyFont="1" applyAlignment="1">
      <alignment horizontal="left"/>
    </xf>
    <xf numFmtId="14" fontId="11" fillId="0" borderId="0" xfId="0" applyNumberFormat="1" applyFont="1"/>
    <xf numFmtId="0" fontId="11" fillId="0" borderId="0" xfId="0" applyFont="1" applyAlignment="1">
      <alignment horizontal="left" vertical="top"/>
    </xf>
    <xf numFmtId="0" fontId="17" fillId="0" borderId="60" xfId="0" applyFont="1" applyBorder="1" applyAlignment="1">
      <alignment horizontal="center"/>
    </xf>
    <xf numFmtId="0" fontId="17" fillId="0" borderId="61" xfId="0" applyFont="1" applyBorder="1"/>
    <xf numFmtId="0" fontId="17" fillId="0" borderId="61" xfId="0" applyFont="1" applyBorder="1" applyAlignment="1">
      <alignment horizontal="right"/>
    </xf>
    <xf numFmtId="15" fontId="17" fillId="0" borderId="61" xfId="0" applyNumberFormat="1" applyFont="1" applyBorder="1" applyAlignment="1">
      <alignment horizontal="left"/>
    </xf>
    <xf numFmtId="0" fontId="11" fillId="0" borderId="61" xfId="0" applyFont="1" applyBorder="1" applyAlignment="1">
      <alignment horizontal="left"/>
    </xf>
    <xf numFmtId="0" fontId="11" fillId="0" borderId="61" xfId="0" applyFont="1" applyBorder="1"/>
    <xf numFmtId="0" fontId="11" fillId="0" borderId="62" xfId="0" applyFont="1" applyBorder="1"/>
    <xf numFmtId="165" fontId="12" fillId="0" borderId="0" xfId="45" applyNumberFormat="1" applyFont="1"/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50" xfId="0" applyFont="1" applyBorder="1" applyAlignment="1">
      <alignment horizontal="center" vertical="center"/>
    </xf>
    <xf numFmtId="0" fontId="55" fillId="0" borderId="14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165" fontId="55" fillId="0" borderId="58" xfId="45" applyNumberFormat="1" applyFont="1" applyBorder="1" applyAlignment="1">
      <alignment horizontal="center" vertical="center"/>
    </xf>
    <xf numFmtId="165" fontId="55" fillId="0" borderId="59" xfId="45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5" fillId="0" borderId="66" xfId="0" applyFont="1" applyBorder="1" applyAlignment="1">
      <alignment horizontal="center" vertical="center"/>
    </xf>
    <xf numFmtId="0" fontId="55" fillId="0" borderId="58" xfId="0" applyFont="1" applyBorder="1" applyAlignment="1">
      <alignment horizontal="center" vertical="center"/>
    </xf>
    <xf numFmtId="0" fontId="55" fillId="0" borderId="59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36" borderId="0" xfId="0" applyFill="1"/>
    <xf numFmtId="0" fontId="0" fillId="38" borderId="0" xfId="0" applyFill="1"/>
    <xf numFmtId="0" fontId="0" fillId="37" borderId="0" xfId="0" applyFill="1"/>
    <xf numFmtId="0" fontId="10" fillId="36" borderId="0" xfId="0" applyFont="1" applyFill="1"/>
    <xf numFmtId="166" fontId="10" fillId="36" borderId="0" xfId="0" applyNumberFormat="1" applyFont="1" applyFill="1"/>
    <xf numFmtId="0" fontId="11" fillId="36" borderId="0" xfId="0" applyFont="1" applyFill="1"/>
    <xf numFmtId="0" fontId="10" fillId="36" borderId="0" xfId="0" applyFont="1" applyFill="1" applyAlignment="1">
      <alignment horizontal="left"/>
    </xf>
    <xf numFmtId="0" fontId="10" fillId="36" borderId="0" xfId="0" applyFont="1" applyFill="1" applyAlignment="1">
      <alignment horizontal="center"/>
    </xf>
    <xf numFmtId="0" fontId="0" fillId="36" borderId="0" xfId="0" applyFill="1" applyAlignment="1">
      <alignment horizontal="left"/>
    </xf>
    <xf numFmtId="0" fontId="0" fillId="36" borderId="0" xfId="0" applyFill="1" applyAlignment="1">
      <alignment horizontal="left" wrapText="1"/>
    </xf>
    <xf numFmtId="0" fontId="0" fillId="36" borderId="0" xfId="0" applyFill="1" applyAlignment="1">
      <alignment wrapText="1"/>
    </xf>
    <xf numFmtId="0" fontId="0" fillId="36" borderId="0" xfId="0" applyFill="1" applyAlignment="1">
      <alignment horizontal="center"/>
    </xf>
    <xf numFmtId="0" fontId="8" fillId="36" borderId="31" xfId="0" applyFont="1" applyFill="1" applyBorder="1" applyAlignment="1">
      <alignment vertical="center"/>
    </xf>
    <xf numFmtId="0" fontId="8" fillId="36" borderId="32" xfId="0" applyFont="1" applyFill="1" applyBorder="1" applyAlignment="1">
      <alignment vertical="center"/>
    </xf>
    <xf numFmtId="0" fontId="8" fillId="36" borderId="29" xfId="0" applyFont="1" applyFill="1" applyBorder="1" applyAlignment="1">
      <alignment horizontal="left" vertical="center" wrapText="1"/>
    </xf>
    <xf numFmtId="0" fontId="8" fillId="36" borderId="29" xfId="0" applyFont="1" applyFill="1" applyBorder="1" applyAlignment="1">
      <alignment horizontal="center" vertical="center" wrapText="1"/>
    </xf>
    <xf numFmtId="0" fontId="8" fillId="36" borderId="1" xfId="0" applyFont="1" applyFill="1" applyBorder="1" applyAlignment="1">
      <alignment horizontal="center" vertical="center"/>
    </xf>
    <xf numFmtId="0" fontId="8" fillId="36" borderId="26" xfId="0" applyFont="1" applyFill="1" applyBorder="1" applyAlignment="1">
      <alignment horizontal="center" vertical="center"/>
    </xf>
    <xf numFmtId="0" fontId="8" fillId="36" borderId="29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horizontal="center" vertical="center"/>
    </xf>
    <xf numFmtId="0" fontId="8" fillId="36" borderId="12" xfId="0" applyFont="1" applyFill="1" applyBorder="1" applyAlignment="1">
      <alignment horizontal="center" vertical="center"/>
    </xf>
    <xf numFmtId="0" fontId="8" fillId="36" borderId="13" xfId="0" applyFont="1" applyFill="1" applyBorder="1" applyAlignment="1">
      <alignment horizontal="center" vertical="center"/>
    </xf>
    <xf numFmtId="0" fontId="0" fillId="36" borderId="24" xfId="0" applyFill="1" applyBorder="1" applyAlignment="1">
      <alignment horizontal="center"/>
    </xf>
    <xf numFmtId="0" fontId="0" fillId="36" borderId="2" xfId="0" applyFill="1" applyBorder="1" applyAlignment="1">
      <alignment vertical="center"/>
    </xf>
    <xf numFmtId="0" fontId="0" fillId="36" borderId="3" xfId="0" applyFill="1" applyBorder="1" applyAlignment="1">
      <alignment vertical="center"/>
    </xf>
    <xf numFmtId="0" fontId="0" fillId="36" borderId="3" xfId="0" applyFill="1" applyBorder="1" applyAlignment="1">
      <alignment horizontal="left" vertical="center"/>
    </xf>
    <xf numFmtId="0" fontId="0" fillId="36" borderId="9" xfId="0" applyFill="1" applyBorder="1" applyAlignment="1">
      <alignment vertical="center"/>
    </xf>
    <xf numFmtId="0" fontId="12" fillId="36" borderId="20" xfId="0" applyFont="1" applyFill="1" applyBorder="1" applyAlignment="1">
      <alignment horizontal="center" vertical="center"/>
    </xf>
    <xf numFmtId="0" fontId="8" fillId="36" borderId="6" xfId="0" applyFont="1" applyFill="1" applyBorder="1" applyAlignment="1">
      <alignment horizontal="center" vertical="center"/>
    </xf>
    <xf numFmtId="0" fontId="8" fillId="36" borderId="7" xfId="0" applyFont="1" applyFill="1" applyBorder="1" applyAlignment="1">
      <alignment horizontal="center" vertical="center"/>
    </xf>
    <xf numFmtId="0" fontId="8" fillId="36" borderId="10" xfId="0" applyFont="1" applyFill="1" applyBorder="1" applyAlignment="1">
      <alignment horizontal="center" vertical="center"/>
    </xf>
    <xf numFmtId="0" fontId="8" fillId="36" borderId="2" xfId="0" applyFont="1" applyFill="1" applyBorder="1" applyAlignment="1">
      <alignment vertical="center"/>
    </xf>
    <xf numFmtId="0" fontId="13" fillId="36" borderId="8" xfId="0" applyFont="1" applyFill="1" applyBorder="1" applyAlignment="1">
      <alignment horizontal="center" vertical="center"/>
    </xf>
    <xf numFmtId="0" fontId="0" fillId="36" borderId="2" xfId="0" applyFill="1" applyBorder="1" applyAlignment="1">
      <alignment horizontal="center" vertical="center"/>
    </xf>
    <xf numFmtId="0" fontId="0" fillId="36" borderId="3" xfId="0" applyFill="1" applyBorder="1" applyAlignment="1">
      <alignment horizontal="center" vertical="center"/>
    </xf>
    <xf numFmtId="0" fontId="0" fillId="36" borderId="8" xfId="0" applyFill="1" applyBorder="1" applyAlignment="1">
      <alignment horizontal="center" vertical="center"/>
    </xf>
    <xf numFmtId="0" fontId="0" fillId="36" borderId="16" xfId="0" applyFill="1" applyBorder="1" applyAlignment="1">
      <alignment horizontal="center" vertical="center"/>
    </xf>
    <xf numFmtId="0" fontId="0" fillId="36" borderId="53" xfId="0" applyFill="1" applyBorder="1" applyAlignment="1">
      <alignment horizontal="center" vertical="center"/>
    </xf>
    <xf numFmtId="0" fontId="0" fillId="36" borderId="54" xfId="0" applyFill="1" applyBorder="1" applyAlignment="1">
      <alignment horizontal="center" vertical="center"/>
    </xf>
    <xf numFmtId="0" fontId="0" fillId="36" borderId="17" xfId="0" applyFill="1" applyBorder="1" applyAlignment="1">
      <alignment horizontal="center"/>
    </xf>
    <xf numFmtId="0" fontId="0" fillId="36" borderId="4" xfId="0" applyFill="1" applyBorder="1" applyAlignment="1">
      <alignment vertical="center"/>
    </xf>
    <xf numFmtId="0" fontId="0" fillId="36" borderId="5" xfId="0" applyFill="1" applyBorder="1" applyAlignment="1">
      <alignment vertical="center"/>
    </xf>
    <xf numFmtId="0" fontId="0" fillId="36" borderId="5" xfId="0" applyFill="1" applyBorder="1" applyAlignment="1">
      <alignment horizontal="left" vertical="center"/>
    </xf>
    <xf numFmtId="0" fontId="12" fillId="36" borderId="27" xfId="0" applyFont="1" applyFill="1" applyBorder="1" applyAlignment="1">
      <alignment horizontal="center" vertical="center"/>
    </xf>
    <xf numFmtId="0" fontId="0" fillId="36" borderId="16" xfId="0" applyFill="1" applyBorder="1" applyAlignment="1">
      <alignment horizontal="center"/>
    </xf>
    <xf numFmtId="0" fontId="12" fillId="36" borderId="53" xfId="0" applyFont="1" applyFill="1" applyBorder="1" applyAlignment="1">
      <alignment vertical="center"/>
    </xf>
    <xf numFmtId="0" fontId="8" fillId="36" borderId="4" xfId="0" applyFont="1" applyFill="1" applyBorder="1" applyAlignment="1">
      <alignment vertical="center"/>
    </xf>
    <xf numFmtId="0" fontId="13" fillId="36" borderId="9" xfId="0" applyFont="1" applyFill="1" applyBorder="1" applyAlignment="1">
      <alignment horizontal="center" vertical="center"/>
    </xf>
    <xf numFmtId="0" fontId="0" fillId="36" borderId="4" xfId="0" applyFill="1" applyBorder="1" applyAlignment="1">
      <alignment horizontal="center" vertical="center"/>
    </xf>
    <xf numFmtId="0" fontId="0" fillId="36" borderId="5" xfId="0" applyFill="1" applyBorder="1" applyAlignment="1">
      <alignment horizontal="center" vertical="center"/>
    </xf>
    <xf numFmtId="0" fontId="0" fillId="36" borderId="9" xfId="0" applyFill="1" applyBorder="1" applyAlignment="1">
      <alignment horizontal="center" vertical="center"/>
    </xf>
    <xf numFmtId="0" fontId="12" fillId="36" borderId="2" xfId="0" applyFont="1" applyFill="1" applyBorder="1" applyAlignment="1">
      <alignment horizontal="center" vertical="center"/>
    </xf>
    <xf numFmtId="0" fontId="12" fillId="36" borderId="3" xfId="0" applyFont="1" applyFill="1" applyBorder="1" applyAlignment="1">
      <alignment horizontal="center" vertical="center"/>
    </xf>
    <xf numFmtId="0" fontId="12" fillId="36" borderId="8" xfId="0" applyFont="1" applyFill="1" applyBorder="1" applyAlignment="1">
      <alignment horizontal="center" vertical="center"/>
    </xf>
    <xf numFmtId="0" fontId="0" fillId="36" borderId="4" xfId="0" applyFill="1" applyBorder="1" applyAlignment="1">
      <alignment horizontal="center"/>
    </xf>
    <xf numFmtId="0" fontId="12" fillId="36" borderId="5" xfId="0" applyFont="1" applyFill="1" applyBorder="1" applyAlignment="1">
      <alignment vertical="center"/>
    </xf>
    <xf numFmtId="0" fontId="12" fillId="36" borderId="4" xfId="0" applyFont="1" applyFill="1" applyBorder="1" applyAlignment="1">
      <alignment horizontal="center" vertical="center"/>
    </xf>
    <xf numFmtId="0" fontId="12" fillId="36" borderId="5" xfId="0" applyFont="1" applyFill="1" applyBorder="1" applyAlignment="1">
      <alignment horizontal="center" vertical="center"/>
    </xf>
    <xf numFmtId="0" fontId="12" fillId="36" borderId="9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vertical="center"/>
    </xf>
    <xf numFmtId="0" fontId="13" fillId="36" borderId="13" xfId="0" applyFont="1" applyFill="1" applyBorder="1" applyAlignment="1">
      <alignment horizontal="center" vertical="center"/>
    </xf>
    <xf numFmtId="0" fontId="8" fillId="36" borderId="49" xfId="0" applyFont="1" applyFill="1" applyBorder="1" applyAlignment="1">
      <alignment horizontal="center" vertical="center"/>
    </xf>
    <xf numFmtId="0" fontId="0" fillId="36" borderId="50" xfId="0" applyFill="1" applyBorder="1" applyAlignment="1">
      <alignment horizontal="center" vertical="center"/>
    </xf>
    <xf numFmtId="0" fontId="13" fillId="36" borderId="66" xfId="0" applyFont="1" applyFill="1" applyBorder="1" applyAlignment="1">
      <alignment horizontal="center" vertical="center"/>
    </xf>
    <xf numFmtId="0" fontId="0" fillId="36" borderId="14" xfId="0" applyFill="1" applyBorder="1" applyAlignment="1">
      <alignment horizontal="center" vertical="center"/>
    </xf>
    <xf numFmtId="0" fontId="13" fillId="36" borderId="58" xfId="0" applyFont="1" applyFill="1" applyBorder="1" applyAlignment="1">
      <alignment horizontal="center" vertical="center"/>
    </xf>
    <xf numFmtId="0" fontId="12" fillId="36" borderId="17" xfId="0" applyFont="1" applyFill="1" applyBorder="1" applyAlignment="1">
      <alignment horizontal="center"/>
    </xf>
    <xf numFmtId="0" fontId="0" fillId="36" borderId="6" xfId="0" applyFill="1" applyBorder="1" applyAlignment="1">
      <alignment horizontal="center"/>
    </xf>
    <xf numFmtId="0" fontId="12" fillId="36" borderId="7" xfId="0" applyFont="1" applyFill="1" applyBorder="1" applyAlignment="1">
      <alignment vertical="center"/>
    </xf>
    <xf numFmtId="0" fontId="0" fillId="36" borderId="7" xfId="0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/>
    </xf>
    <xf numFmtId="0" fontId="0" fillId="36" borderId="6" xfId="0" applyFill="1" applyBorder="1" applyAlignment="1">
      <alignment horizontal="center" vertical="center"/>
    </xf>
    <xf numFmtId="0" fontId="12" fillId="36" borderId="11" xfId="0" applyFont="1" applyFill="1" applyBorder="1"/>
    <xf numFmtId="0" fontId="0" fillId="36" borderId="13" xfId="0" applyFill="1" applyBorder="1"/>
    <xf numFmtId="0" fontId="7" fillId="36" borderId="0" xfId="1" applyFill="1"/>
    <xf numFmtId="0" fontId="8" fillId="36" borderId="6" xfId="0" applyFont="1" applyFill="1" applyBorder="1" applyAlignment="1">
      <alignment vertical="center"/>
    </xf>
    <xf numFmtId="0" fontId="0" fillId="36" borderId="15" xfId="0" applyFill="1" applyBorder="1" applyAlignment="1">
      <alignment horizontal="center" vertical="center"/>
    </xf>
    <xf numFmtId="0" fontId="13" fillId="36" borderId="59" xfId="0" applyFont="1" applyFill="1" applyBorder="1" applyAlignment="1">
      <alignment horizontal="center" vertical="center"/>
    </xf>
    <xf numFmtId="0" fontId="36" fillId="36" borderId="17" xfId="0" applyFont="1" applyFill="1" applyBorder="1" applyAlignment="1">
      <alignment horizontal="center"/>
    </xf>
    <xf numFmtId="0" fontId="13" fillId="36" borderId="12" xfId="0" applyFont="1" applyFill="1" applyBorder="1" applyAlignment="1">
      <alignment horizontal="center" vertical="center"/>
    </xf>
    <xf numFmtId="0" fontId="13" fillId="36" borderId="49" xfId="0" applyFont="1" applyFill="1" applyBorder="1" applyAlignment="1">
      <alignment horizontal="center" vertical="center"/>
    </xf>
    <xf numFmtId="0" fontId="13" fillId="36" borderId="1" xfId="0" applyFont="1" applyFill="1" applyBorder="1" applyAlignment="1">
      <alignment horizontal="center" vertical="center"/>
    </xf>
    <xf numFmtId="0" fontId="0" fillId="36" borderId="0" xfId="0" applyFill="1" applyAlignment="1">
      <alignment horizontal="center" vertical="center"/>
    </xf>
    <xf numFmtId="0" fontId="7" fillId="36" borderId="8" xfId="1" applyFill="1" applyBorder="1"/>
    <xf numFmtId="0" fontId="14" fillId="36" borderId="6" xfId="0" applyFont="1" applyFill="1" applyBorder="1" applyAlignment="1">
      <alignment horizontal="center" vertical="center" wrapText="1"/>
    </xf>
    <xf numFmtId="0" fontId="14" fillId="36" borderId="7" xfId="0" applyFont="1" applyFill="1" applyBorder="1" applyAlignment="1">
      <alignment horizontal="center" vertical="center" wrapText="1"/>
    </xf>
    <xf numFmtId="0" fontId="14" fillId="36" borderId="10" xfId="0" applyFont="1" applyFill="1" applyBorder="1" applyAlignment="1">
      <alignment horizontal="center" vertical="center" wrapText="1"/>
    </xf>
    <xf numFmtId="0" fontId="7" fillId="36" borderId="16" xfId="1" applyFill="1" applyBorder="1"/>
    <xf numFmtId="0" fontId="0" fillId="36" borderId="53" xfId="0" applyFill="1" applyBorder="1"/>
    <xf numFmtId="0" fontId="0" fillId="36" borderId="4" xfId="0" applyFill="1" applyBorder="1"/>
    <xf numFmtId="0" fontId="0" fillId="36" borderId="5" xfId="0" applyFill="1" applyBorder="1"/>
    <xf numFmtId="0" fontId="7" fillId="36" borderId="4" xfId="1" applyFill="1" applyBorder="1"/>
    <xf numFmtId="0" fontId="18" fillId="36" borderId="4" xfId="0" applyFont="1" applyFill="1" applyBorder="1" applyAlignment="1">
      <alignment horizontal="center" vertical="center"/>
    </xf>
    <xf numFmtId="0" fontId="18" fillId="36" borderId="5" xfId="0" applyFont="1" applyFill="1" applyBorder="1" applyAlignment="1">
      <alignment horizontal="center" vertical="center"/>
    </xf>
    <xf numFmtId="0" fontId="0" fillId="36" borderId="6" xfId="0" applyFill="1" applyBorder="1"/>
    <xf numFmtId="0" fontId="0" fillId="36" borderId="7" xfId="0" applyFill="1" applyBorder="1"/>
    <xf numFmtId="0" fontId="0" fillId="36" borderId="25" xfId="0" applyFill="1" applyBorder="1" applyAlignment="1">
      <alignment horizontal="center"/>
    </xf>
    <xf numFmtId="0" fontId="0" fillId="36" borderId="6" xfId="0" applyFill="1" applyBorder="1" applyAlignment="1">
      <alignment vertical="center"/>
    </xf>
    <xf numFmtId="0" fontId="0" fillId="36" borderId="7" xfId="0" applyFill="1" applyBorder="1" applyAlignment="1">
      <alignment vertical="center"/>
    </xf>
    <xf numFmtId="0" fontId="0" fillId="36" borderId="7" xfId="0" applyFill="1" applyBorder="1" applyAlignment="1">
      <alignment horizontal="left" vertical="center"/>
    </xf>
    <xf numFmtId="0" fontId="0" fillId="36" borderId="10" xfId="0" applyFill="1" applyBorder="1" applyAlignment="1">
      <alignment vertical="center"/>
    </xf>
    <xf numFmtId="0" fontId="12" fillId="36" borderId="28" xfId="0" applyFont="1" applyFill="1" applyBorder="1" applyAlignment="1">
      <alignment horizontal="center" vertical="center"/>
    </xf>
    <xf numFmtId="0" fontId="8" fillId="36" borderId="0" xfId="0" applyFont="1" applyFill="1"/>
    <xf numFmtId="0" fontId="12" fillId="36" borderId="0" xfId="0" applyFont="1" applyFill="1"/>
    <xf numFmtId="0" fontId="12" fillId="36" borderId="6" xfId="0" applyFont="1" applyFill="1" applyBorder="1" applyAlignment="1">
      <alignment horizontal="center" vertical="center"/>
    </xf>
    <xf numFmtId="0" fontId="12" fillId="36" borderId="7" xfId="0" applyFont="1" applyFill="1" applyBorder="1" applyAlignment="1">
      <alignment horizontal="center" vertical="center"/>
    </xf>
    <xf numFmtId="0" fontId="12" fillId="36" borderId="10" xfId="0" applyFont="1" applyFill="1" applyBorder="1" applyAlignment="1">
      <alignment horizontal="center" vertical="center"/>
    </xf>
    <xf numFmtId="0" fontId="36" fillId="36" borderId="0" xfId="0" applyFont="1" applyFill="1"/>
    <xf numFmtId="0" fontId="12" fillId="36" borderId="0" xfId="0" applyFont="1" applyFill="1" applyAlignment="1">
      <alignment horizontal="center" vertical="center"/>
    </xf>
    <xf numFmtId="0" fontId="14" fillId="36" borderId="18" xfId="0" applyFont="1" applyFill="1" applyBorder="1" applyAlignment="1">
      <alignment horizontal="center" vertical="center" wrapText="1"/>
    </xf>
    <xf numFmtId="0" fontId="14" fillId="36" borderId="22" xfId="0" applyFont="1" applyFill="1" applyBorder="1" applyAlignment="1">
      <alignment horizontal="left" vertical="center" wrapText="1"/>
    </xf>
    <xf numFmtId="0" fontId="14" fillId="36" borderId="22" xfId="0" applyFont="1" applyFill="1" applyBorder="1" applyAlignment="1">
      <alignment horizontal="center" vertical="center" wrapText="1"/>
    </xf>
    <xf numFmtId="0" fontId="14" fillId="36" borderId="19" xfId="0" applyFont="1" applyFill="1" applyBorder="1" applyAlignment="1">
      <alignment horizontal="center" vertical="center" wrapText="1"/>
    </xf>
    <xf numFmtId="0" fontId="7" fillId="36" borderId="30" xfId="1" applyFill="1" applyBorder="1"/>
    <xf numFmtId="0" fontId="7" fillId="36" borderId="0" xfId="1" applyFill="1" applyAlignment="1">
      <alignment horizontal="left"/>
    </xf>
    <xf numFmtId="0" fontId="6" fillId="36" borderId="0" xfId="1" applyFont="1" applyFill="1" applyAlignment="1">
      <alignment horizontal="left"/>
    </xf>
    <xf numFmtId="0" fontId="7" fillId="36" borderId="33" xfId="1" applyFill="1" applyBorder="1"/>
    <xf numFmtId="0" fontId="0" fillId="36" borderId="30" xfId="0" applyFill="1" applyBorder="1"/>
    <xf numFmtId="0" fontId="0" fillId="36" borderId="33" xfId="0" applyFill="1" applyBorder="1"/>
    <xf numFmtId="0" fontId="0" fillId="36" borderId="34" xfId="0" applyFill="1" applyBorder="1"/>
    <xf numFmtId="0" fontId="0" fillId="36" borderId="35" xfId="0" applyFill="1" applyBorder="1" applyAlignment="1">
      <alignment horizontal="left"/>
    </xf>
    <xf numFmtId="0" fontId="0" fillId="36" borderId="35" xfId="0" applyFill="1" applyBorder="1"/>
    <xf numFmtId="0" fontId="0" fillId="36" borderId="35" xfId="0" applyFill="1" applyBorder="1" applyAlignment="1">
      <alignment horizontal="left" wrapText="1"/>
    </xf>
    <xf numFmtId="0" fontId="0" fillId="36" borderId="35" xfId="0" applyFill="1" applyBorder="1" applyAlignment="1">
      <alignment wrapText="1"/>
    </xf>
    <xf numFmtId="0" fontId="0" fillId="36" borderId="36" xfId="0" applyFill="1" applyBorder="1"/>
    <xf numFmtId="0" fontId="7" fillId="36" borderId="34" xfId="1" applyFill="1" applyBorder="1"/>
    <xf numFmtId="0" fontId="7" fillId="36" borderId="35" xfId="1" applyFill="1" applyBorder="1"/>
    <xf numFmtId="0" fontId="7" fillId="36" borderId="36" xfId="1" applyFill="1" applyBorder="1"/>
    <xf numFmtId="0" fontId="0" fillId="36" borderId="0" xfId="0" applyFill="1" applyAlignment="1">
      <alignment horizontal="center" vertical="center" wrapText="1"/>
    </xf>
    <xf numFmtId="0" fontId="16" fillId="36" borderId="18" xfId="0" applyFont="1" applyFill="1" applyBorder="1"/>
    <xf numFmtId="0" fontId="16" fillId="36" borderId="22" xfId="0" applyFont="1" applyFill="1" applyBorder="1" applyAlignment="1">
      <alignment horizontal="left"/>
    </xf>
    <xf numFmtId="0" fontId="16" fillId="36" borderId="22" xfId="0" applyFont="1" applyFill="1" applyBorder="1"/>
    <xf numFmtId="0" fontId="16" fillId="36" borderId="22" xfId="0" applyFont="1" applyFill="1" applyBorder="1" applyAlignment="1">
      <alignment horizontal="left" wrapText="1"/>
    </xf>
    <xf numFmtId="0" fontId="16" fillId="36" borderId="22" xfId="0" applyFont="1" applyFill="1" applyBorder="1" applyAlignment="1">
      <alignment wrapText="1"/>
    </xf>
    <xf numFmtId="0" fontId="16" fillId="36" borderId="22" xfId="0" applyFont="1" applyFill="1" applyBorder="1" applyAlignment="1">
      <alignment horizontal="center" vertical="center" wrapText="1"/>
    </xf>
    <xf numFmtId="0" fontId="8" fillId="36" borderId="0" xfId="0" applyFont="1" applyFill="1" applyAlignment="1">
      <alignment horizontal="left"/>
    </xf>
    <xf numFmtId="0" fontId="72" fillId="36" borderId="0" xfId="0" applyFont="1" applyFill="1" applyAlignment="1">
      <alignment horizontal="center" vertical="center"/>
    </xf>
    <xf numFmtId="0" fontId="72" fillId="36" borderId="0" xfId="0" applyFont="1" applyFill="1" applyAlignment="1">
      <alignment horizontal="left" vertical="center"/>
    </xf>
    <xf numFmtId="2" fontId="0" fillId="36" borderId="0" xfId="45" applyNumberFormat="1" applyFont="1" applyFill="1"/>
    <xf numFmtId="0" fontId="12" fillId="36" borderId="0" xfId="0" applyFont="1" applyFill="1" applyAlignment="1">
      <alignment vertical="center" wrapText="1"/>
    </xf>
    <xf numFmtId="0" fontId="18" fillId="36" borderId="0" xfId="0" applyFont="1" applyFill="1"/>
    <xf numFmtId="0" fontId="16" fillId="36" borderId="22" xfId="0" applyFont="1" applyFill="1" applyBorder="1" applyAlignment="1">
      <alignment horizontal="center"/>
    </xf>
    <xf numFmtId="0" fontId="8" fillId="36" borderId="0" xfId="0" applyFont="1" applyFill="1" applyAlignment="1">
      <alignment horizontal="center"/>
    </xf>
    <xf numFmtId="0" fontId="18" fillId="36" borderId="0" xfId="0" applyFont="1" applyFill="1" applyAlignment="1">
      <alignment vertical="center"/>
    </xf>
    <xf numFmtId="0" fontId="18" fillId="36" borderId="0" xfId="0" applyFont="1" applyFill="1" applyAlignment="1">
      <alignment horizontal="left" wrapText="1"/>
    </xf>
    <xf numFmtId="0" fontId="18" fillId="36" borderId="0" xfId="0" applyFont="1" applyFill="1" applyAlignment="1">
      <alignment vertical="center" wrapText="1"/>
    </xf>
    <xf numFmtId="0" fontId="59" fillId="36" borderId="0" xfId="0" applyFont="1" applyFill="1" applyAlignment="1">
      <alignment vertical="center"/>
    </xf>
    <xf numFmtId="0" fontId="59" fillId="36" borderId="0" xfId="0" applyFont="1" applyFill="1" applyAlignment="1">
      <alignment vertical="center" wrapText="1"/>
    </xf>
    <xf numFmtId="0" fontId="10" fillId="37" borderId="0" xfId="0" applyFont="1" applyFill="1"/>
    <xf numFmtId="166" fontId="10" fillId="37" borderId="0" xfId="0" applyNumberFormat="1" applyFont="1" applyFill="1"/>
    <xf numFmtId="0" fontId="11" fillId="37" borderId="0" xfId="0" applyFont="1" applyFill="1"/>
    <xf numFmtId="0" fontId="10" fillId="37" borderId="0" xfId="0" applyFont="1" applyFill="1" applyAlignment="1">
      <alignment horizontal="left"/>
    </xf>
    <xf numFmtId="0" fontId="10" fillId="37" borderId="0" xfId="0" applyFont="1" applyFill="1" applyAlignment="1">
      <alignment horizontal="center"/>
    </xf>
    <xf numFmtId="0" fontId="0" fillId="37" borderId="0" xfId="0" applyFill="1" applyAlignment="1">
      <alignment horizontal="left"/>
    </xf>
    <xf numFmtId="0" fontId="0" fillId="37" borderId="0" xfId="0" applyFill="1" applyAlignment="1">
      <alignment horizontal="left" wrapText="1"/>
    </xf>
    <xf numFmtId="0" fontId="0" fillId="37" borderId="0" xfId="0" applyFill="1" applyAlignment="1">
      <alignment wrapText="1"/>
    </xf>
    <xf numFmtId="0" fontId="0" fillId="37" borderId="0" xfId="0" applyFill="1" applyAlignment="1">
      <alignment horizontal="center"/>
    </xf>
    <xf numFmtId="0" fontId="8" fillId="37" borderId="31" xfId="0" applyFont="1" applyFill="1" applyBorder="1" applyAlignment="1">
      <alignment vertical="center"/>
    </xf>
    <xf numFmtId="0" fontId="8" fillId="37" borderId="32" xfId="0" applyFont="1" applyFill="1" applyBorder="1" applyAlignment="1">
      <alignment vertical="center"/>
    </xf>
    <xf numFmtId="0" fontId="8" fillId="37" borderId="29" xfId="0" applyFont="1" applyFill="1" applyBorder="1" applyAlignment="1">
      <alignment horizontal="left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" fillId="37" borderId="21" xfId="0" applyFont="1" applyFill="1" applyBorder="1" applyAlignment="1">
      <alignment horizontal="center" vertical="center"/>
    </xf>
    <xf numFmtId="0" fontId="8" fillId="37" borderId="26" xfId="0" applyFont="1" applyFill="1" applyBorder="1" applyAlignment="1">
      <alignment horizontal="center" vertical="center"/>
    </xf>
    <xf numFmtId="0" fontId="8" fillId="37" borderId="29" xfId="0" applyFont="1" applyFill="1" applyBorder="1" applyAlignment="1">
      <alignment horizontal="center" vertical="center"/>
    </xf>
    <xf numFmtId="0" fontId="8" fillId="37" borderId="1" xfId="0" applyFont="1" applyFill="1" applyBorder="1" applyAlignment="1">
      <alignment horizontal="center" vertical="center"/>
    </xf>
    <xf numFmtId="0" fontId="0" fillId="37" borderId="24" xfId="0" applyFill="1" applyBorder="1" applyAlignment="1">
      <alignment horizontal="center"/>
    </xf>
    <xf numFmtId="0" fontId="0" fillId="37" borderId="2" xfId="0" applyFill="1" applyBorder="1" applyAlignment="1">
      <alignment vertical="center"/>
    </xf>
    <xf numFmtId="0" fontId="0" fillId="37" borderId="3" xfId="0" applyFill="1" applyBorder="1" applyAlignment="1">
      <alignment vertical="center"/>
    </xf>
    <xf numFmtId="0" fontId="0" fillId="37" borderId="3" xfId="0" applyFill="1" applyBorder="1" applyAlignment="1">
      <alignment horizontal="left" vertical="center"/>
    </xf>
    <xf numFmtId="0" fontId="0" fillId="37" borderId="9" xfId="0" applyFill="1" applyBorder="1" applyAlignment="1">
      <alignment vertical="center"/>
    </xf>
    <xf numFmtId="0" fontId="12" fillId="37" borderId="20" xfId="0" applyFont="1" applyFill="1" applyBorder="1" applyAlignment="1">
      <alignment horizontal="center" vertical="center"/>
    </xf>
    <xf numFmtId="0" fontId="8" fillId="37" borderId="6" xfId="0" applyFont="1" applyFill="1" applyBorder="1" applyAlignment="1">
      <alignment horizontal="center" vertical="center"/>
    </xf>
    <xf numFmtId="0" fontId="8" fillId="37" borderId="7" xfId="0" applyFont="1" applyFill="1" applyBorder="1" applyAlignment="1">
      <alignment horizontal="center" vertical="center"/>
    </xf>
    <xf numFmtId="0" fontId="8" fillId="37" borderId="10" xfId="0" applyFont="1" applyFill="1" applyBorder="1" applyAlignment="1">
      <alignment horizontal="center" vertical="center"/>
    </xf>
    <xf numFmtId="0" fontId="8" fillId="37" borderId="2" xfId="0" applyFont="1" applyFill="1" applyBorder="1" applyAlignment="1">
      <alignment vertical="center"/>
    </xf>
    <xf numFmtId="0" fontId="13" fillId="37" borderId="8" xfId="0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 vertical="center"/>
    </xf>
    <xf numFmtId="0" fontId="0" fillId="37" borderId="16" xfId="0" applyFill="1" applyBorder="1" applyAlignment="1">
      <alignment horizontal="center" vertical="center"/>
    </xf>
    <xf numFmtId="0" fontId="0" fillId="37" borderId="17" xfId="0" applyFill="1" applyBorder="1" applyAlignment="1">
      <alignment horizontal="center"/>
    </xf>
    <xf numFmtId="0" fontId="0" fillId="37" borderId="4" xfId="0" applyFill="1" applyBorder="1" applyAlignment="1">
      <alignment vertical="center"/>
    </xf>
    <xf numFmtId="0" fontId="0" fillId="37" borderId="5" xfId="0" applyFill="1" applyBorder="1" applyAlignment="1">
      <alignment vertical="center"/>
    </xf>
    <xf numFmtId="0" fontId="0" fillId="37" borderId="5" xfId="0" applyFill="1" applyBorder="1" applyAlignment="1">
      <alignment horizontal="left" vertical="center"/>
    </xf>
    <xf numFmtId="0" fontId="12" fillId="37" borderId="27" xfId="0" applyFont="1" applyFill="1" applyBorder="1" applyAlignment="1">
      <alignment horizontal="center" vertical="center"/>
    </xf>
    <xf numFmtId="0" fontId="0" fillId="37" borderId="16" xfId="0" applyFill="1" applyBorder="1" applyAlignment="1">
      <alignment horizontal="center"/>
    </xf>
    <xf numFmtId="0" fontId="12" fillId="37" borderId="53" xfId="0" applyFont="1" applyFill="1" applyBorder="1" applyAlignment="1">
      <alignment vertical="center"/>
    </xf>
    <xf numFmtId="0" fontId="0" fillId="37" borderId="53" xfId="0" applyFill="1" applyBorder="1" applyAlignment="1">
      <alignment horizontal="center" vertical="center"/>
    </xf>
    <xf numFmtId="0" fontId="0" fillId="37" borderId="54" xfId="0" applyFill="1" applyBorder="1" applyAlignment="1">
      <alignment horizontal="center" vertical="center"/>
    </xf>
    <xf numFmtId="0" fontId="8" fillId="37" borderId="4" xfId="0" applyFont="1" applyFill="1" applyBorder="1" applyAlignment="1">
      <alignment vertical="center"/>
    </xf>
    <xf numFmtId="0" fontId="13" fillId="37" borderId="9" xfId="0" applyFont="1" applyFill="1" applyBorder="1" applyAlignment="1">
      <alignment horizontal="center" vertical="center"/>
    </xf>
    <xf numFmtId="0" fontId="12" fillId="37" borderId="53" xfId="0" applyFont="1" applyFill="1" applyBorder="1" applyAlignment="1">
      <alignment horizontal="center" vertical="center"/>
    </xf>
    <xf numFmtId="0" fontId="0" fillId="37" borderId="4" xfId="0" applyFill="1" applyBorder="1" applyAlignment="1">
      <alignment horizontal="center"/>
    </xf>
    <xf numFmtId="0" fontId="12" fillId="37" borderId="5" xfId="0" applyFont="1" applyFill="1" applyBorder="1" applyAlignment="1">
      <alignment vertical="center"/>
    </xf>
    <xf numFmtId="0" fontId="0" fillId="37" borderId="5" xfId="0" applyFill="1" applyBorder="1" applyAlignment="1">
      <alignment horizontal="center" vertical="center"/>
    </xf>
    <xf numFmtId="0" fontId="0" fillId="37" borderId="9" xfId="0" applyFill="1" applyBorder="1" applyAlignment="1">
      <alignment horizontal="center" vertical="center"/>
    </xf>
    <xf numFmtId="0" fontId="12" fillId="37" borderId="5" xfId="0" applyFont="1" applyFill="1" applyBorder="1" applyAlignment="1">
      <alignment horizontal="center" vertical="center"/>
    </xf>
    <xf numFmtId="0" fontId="8" fillId="37" borderId="11" xfId="0" applyFont="1" applyFill="1" applyBorder="1" applyAlignment="1">
      <alignment vertical="center"/>
    </xf>
    <xf numFmtId="0" fontId="13" fillId="37" borderId="13" xfId="0" applyFont="1" applyFill="1" applyBorder="1" applyAlignment="1">
      <alignment horizontal="center" vertic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8" fillId="37" borderId="49" xfId="0" applyFont="1" applyFill="1" applyBorder="1" applyAlignment="1">
      <alignment horizontal="center" vertical="center"/>
    </xf>
    <xf numFmtId="0" fontId="0" fillId="37" borderId="3" xfId="0" applyFill="1" applyBorder="1" applyAlignment="1">
      <alignment horizontal="center" vertical="center"/>
    </xf>
    <xf numFmtId="0" fontId="0" fillId="37" borderId="50" xfId="0" applyFill="1" applyBorder="1" applyAlignment="1">
      <alignment horizontal="center" vertical="center"/>
    </xf>
    <xf numFmtId="0" fontId="13" fillId="37" borderId="66" xfId="0" applyFont="1" applyFill="1" applyBorder="1" applyAlignment="1">
      <alignment horizontal="center" vertical="center"/>
    </xf>
    <xf numFmtId="0" fontId="0" fillId="37" borderId="14" xfId="0" applyFill="1" applyBorder="1" applyAlignment="1">
      <alignment horizontal="center" vertical="center"/>
    </xf>
    <xf numFmtId="0" fontId="13" fillId="37" borderId="58" xfId="0" applyFont="1" applyFill="1" applyBorder="1" applyAlignment="1">
      <alignment horizontal="center" vertical="center"/>
    </xf>
    <xf numFmtId="0" fontId="12" fillId="37" borderId="17" xfId="0" applyFont="1" applyFill="1" applyBorder="1" applyAlignment="1">
      <alignment horizontal="center"/>
    </xf>
    <xf numFmtId="0" fontId="0" fillId="37" borderId="6" xfId="0" applyFill="1" applyBorder="1" applyAlignment="1">
      <alignment horizontal="center"/>
    </xf>
    <xf numFmtId="0" fontId="12" fillId="37" borderId="7" xfId="0" applyFont="1" applyFill="1" applyBorder="1" applyAlignment="1">
      <alignment vertical="center"/>
    </xf>
    <xf numFmtId="0" fontId="0" fillId="37" borderId="7" xfId="0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7" borderId="11" xfId="0" applyFill="1" applyBorder="1" applyAlignment="1">
      <alignment horizontal="center" vertical="center"/>
    </xf>
    <xf numFmtId="0" fontId="0" fillId="37" borderId="12" xfId="0" applyFill="1" applyBorder="1" applyAlignment="1">
      <alignment horizontal="center" vertical="center"/>
    </xf>
    <xf numFmtId="0" fontId="12" fillId="37" borderId="11" xfId="0" applyFont="1" applyFill="1" applyBorder="1"/>
    <xf numFmtId="0" fontId="0" fillId="37" borderId="13" xfId="0" applyFill="1" applyBorder="1"/>
    <xf numFmtId="0" fontId="7" fillId="37" borderId="0" xfId="1" applyFill="1"/>
    <xf numFmtId="0" fontId="8" fillId="37" borderId="6" xfId="0" applyFont="1" applyFill="1" applyBorder="1" applyAlignment="1">
      <alignment vertical="center"/>
    </xf>
    <xf numFmtId="0" fontId="0" fillId="37" borderId="15" xfId="0" applyFill="1" applyBorder="1" applyAlignment="1">
      <alignment horizontal="center" vertical="center"/>
    </xf>
    <xf numFmtId="0" fontId="13" fillId="37" borderId="59" xfId="0" applyFont="1" applyFill="1" applyBorder="1" applyAlignment="1">
      <alignment horizontal="center" vertical="center"/>
    </xf>
    <xf numFmtId="0" fontId="36" fillId="37" borderId="17" xfId="0" applyFont="1" applyFill="1" applyBorder="1" applyAlignment="1">
      <alignment horizontal="center"/>
    </xf>
    <xf numFmtId="0" fontId="13" fillId="37" borderId="12" xfId="0" applyFont="1" applyFill="1" applyBorder="1" applyAlignment="1">
      <alignment horizontal="center" vertical="center"/>
    </xf>
    <xf numFmtId="0" fontId="13" fillId="37" borderId="49" xfId="0" applyFont="1" applyFill="1" applyBorder="1" applyAlignment="1">
      <alignment horizontal="center" vertical="center"/>
    </xf>
    <xf numFmtId="0" fontId="13" fillId="37" borderId="1" xfId="0" applyFont="1" applyFill="1" applyBorder="1" applyAlignment="1">
      <alignment horizontal="center" vertical="center"/>
    </xf>
    <xf numFmtId="0" fontId="0" fillId="37" borderId="0" xfId="0" applyFill="1" applyAlignment="1">
      <alignment horizontal="center" vertical="center"/>
    </xf>
    <xf numFmtId="0" fontId="7" fillId="37" borderId="8" xfId="1" applyFill="1" applyBorder="1"/>
    <xf numFmtId="0" fontId="14" fillId="37" borderId="6" xfId="0" applyFont="1" applyFill="1" applyBorder="1" applyAlignment="1">
      <alignment horizontal="center" vertical="center" wrapText="1"/>
    </xf>
    <xf numFmtId="0" fontId="14" fillId="37" borderId="7" xfId="0" applyFont="1" applyFill="1" applyBorder="1" applyAlignment="1">
      <alignment horizontal="center" vertical="center" wrapText="1"/>
    </xf>
    <xf numFmtId="0" fontId="14" fillId="37" borderId="10" xfId="0" applyFont="1" applyFill="1" applyBorder="1" applyAlignment="1">
      <alignment horizontal="center" vertical="center" wrapText="1"/>
    </xf>
    <xf numFmtId="0" fontId="7" fillId="37" borderId="16" xfId="1" applyFill="1" applyBorder="1"/>
    <xf numFmtId="0" fontId="0" fillId="37" borderId="53" xfId="0" applyFill="1" applyBorder="1"/>
    <xf numFmtId="0" fontId="0" fillId="37" borderId="4" xfId="0" applyFill="1" applyBorder="1"/>
    <xf numFmtId="0" fontId="0" fillId="37" borderId="5" xfId="0" applyFill="1" applyBorder="1"/>
    <xf numFmtId="0" fontId="7" fillId="37" borderId="4" xfId="1" applyFill="1" applyBorder="1"/>
    <xf numFmtId="0" fontId="0" fillId="37" borderId="6" xfId="0" applyFill="1" applyBorder="1"/>
    <xf numFmtId="0" fontId="0" fillId="37" borderId="7" xfId="0" applyFill="1" applyBorder="1"/>
    <xf numFmtId="0" fontId="0" fillId="37" borderId="25" xfId="0" applyFill="1" applyBorder="1" applyAlignment="1">
      <alignment horizontal="center"/>
    </xf>
    <xf numFmtId="0" fontId="12" fillId="37" borderId="25" xfId="0" applyFont="1" applyFill="1" applyBorder="1" applyAlignment="1">
      <alignment horizontal="center"/>
    </xf>
    <xf numFmtId="0" fontId="0" fillId="37" borderId="6" xfId="0" applyFill="1" applyBorder="1" applyAlignment="1">
      <alignment vertical="center"/>
    </xf>
    <xf numFmtId="0" fontId="0" fillId="37" borderId="7" xfId="0" applyFill="1" applyBorder="1" applyAlignment="1">
      <alignment vertical="center"/>
    </xf>
    <xf numFmtId="0" fontId="0" fillId="37" borderId="10" xfId="0" applyFill="1" applyBorder="1" applyAlignment="1">
      <alignment vertical="center"/>
    </xf>
    <xf numFmtId="0" fontId="8" fillId="37" borderId="0" xfId="0" applyFont="1" applyFill="1"/>
    <xf numFmtId="0" fontId="12" fillId="37" borderId="0" xfId="0" applyFont="1" applyFill="1"/>
    <xf numFmtId="0" fontId="36" fillId="37" borderId="0" xfId="0" applyFont="1" applyFill="1"/>
    <xf numFmtId="0" fontId="14" fillId="37" borderId="18" xfId="0" applyFont="1" applyFill="1" applyBorder="1" applyAlignment="1">
      <alignment horizontal="center" vertical="center" wrapText="1"/>
    </xf>
    <xf numFmtId="0" fontId="14" fillId="37" borderId="22" xfId="0" applyFont="1" applyFill="1" applyBorder="1" applyAlignment="1">
      <alignment horizontal="left" vertical="center" wrapText="1"/>
    </xf>
    <xf numFmtId="0" fontId="14" fillId="37" borderId="22" xfId="0" applyFont="1" applyFill="1" applyBorder="1" applyAlignment="1">
      <alignment horizontal="center" vertical="center" wrapText="1"/>
    </xf>
    <xf numFmtId="0" fontId="14" fillId="37" borderId="19" xfId="0" applyFont="1" applyFill="1" applyBorder="1" applyAlignment="1">
      <alignment horizontal="center" vertical="center" wrapText="1"/>
    </xf>
    <xf numFmtId="0" fontId="8" fillId="37" borderId="13" xfId="0" applyFont="1" applyFill="1" applyBorder="1" applyAlignment="1">
      <alignment horizontal="center" vertical="center"/>
    </xf>
    <xf numFmtId="0" fontId="7" fillId="37" borderId="30" xfId="1" applyFill="1" applyBorder="1"/>
    <xf numFmtId="0" fontId="7" fillId="37" borderId="0" xfId="1" applyFill="1" applyAlignment="1">
      <alignment horizontal="left"/>
    </xf>
    <xf numFmtId="0" fontId="6" fillId="37" borderId="0" xfId="1" applyFont="1" applyFill="1" applyAlignment="1">
      <alignment horizontal="left"/>
    </xf>
    <xf numFmtId="0" fontId="7" fillId="37" borderId="33" xfId="1" applyFill="1" applyBorder="1"/>
    <xf numFmtId="0" fontId="0" fillId="37" borderId="2" xfId="0" applyFill="1" applyBorder="1" applyAlignment="1">
      <alignment horizontal="center" vertical="center"/>
    </xf>
    <xf numFmtId="0" fontId="0" fillId="37" borderId="8" xfId="0" applyFill="1" applyBorder="1" applyAlignment="1">
      <alignment horizontal="center" vertical="center"/>
    </xf>
    <xf numFmtId="0" fontId="0" fillId="37" borderId="30" xfId="0" applyFill="1" applyBorder="1"/>
    <xf numFmtId="0" fontId="0" fillId="37" borderId="33" xfId="0" applyFill="1" applyBorder="1"/>
    <xf numFmtId="0" fontId="0" fillId="37" borderId="34" xfId="0" applyFill="1" applyBorder="1"/>
    <xf numFmtId="0" fontId="0" fillId="37" borderId="35" xfId="0" applyFill="1" applyBorder="1" applyAlignment="1">
      <alignment horizontal="left"/>
    </xf>
    <xf numFmtId="0" fontId="0" fillId="37" borderId="35" xfId="0" applyFill="1" applyBorder="1"/>
    <xf numFmtId="0" fontId="0" fillId="37" borderId="35" xfId="0" applyFill="1" applyBorder="1" applyAlignment="1">
      <alignment horizontal="left" wrapText="1"/>
    </xf>
    <xf numFmtId="0" fontId="0" fillId="37" borderId="35" xfId="0" applyFill="1" applyBorder="1" applyAlignment="1">
      <alignment wrapText="1"/>
    </xf>
    <xf numFmtId="0" fontId="0" fillId="37" borderId="36" xfId="0" applyFill="1" applyBorder="1"/>
    <xf numFmtId="0" fontId="7" fillId="37" borderId="34" xfId="1" applyFill="1" applyBorder="1"/>
    <xf numFmtId="0" fontId="7" fillId="37" borderId="35" xfId="1" applyFill="1" applyBorder="1"/>
    <xf numFmtId="0" fontId="7" fillId="37" borderId="36" xfId="1" applyFill="1" applyBorder="1"/>
    <xf numFmtId="0" fontId="0" fillId="37" borderId="6" xfId="0" applyFill="1" applyBorder="1" applyAlignment="1">
      <alignment horizontal="center" vertical="center"/>
    </xf>
    <xf numFmtId="0" fontId="0" fillId="37" borderId="0" xfId="0" applyFill="1" applyAlignment="1">
      <alignment horizontal="center" vertical="center" wrapText="1"/>
    </xf>
    <xf numFmtId="0" fontId="16" fillId="37" borderId="18" xfId="0" applyFont="1" applyFill="1" applyBorder="1"/>
    <xf numFmtId="0" fontId="16" fillId="37" borderId="22" xfId="0" applyFont="1" applyFill="1" applyBorder="1" applyAlignment="1">
      <alignment horizontal="left"/>
    </xf>
    <xf numFmtId="0" fontId="16" fillId="37" borderId="22" xfId="0" applyFont="1" applyFill="1" applyBorder="1"/>
    <xf numFmtId="0" fontId="16" fillId="37" borderId="22" xfId="0" applyFont="1" applyFill="1" applyBorder="1" applyAlignment="1">
      <alignment horizontal="left" wrapText="1"/>
    </xf>
    <xf numFmtId="0" fontId="16" fillId="37" borderId="22" xfId="0" applyFont="1" applyFill="1" applyBorder="1" applyAlignment="1">
      <alignment wrapText="1"/>
    </xf>
    <xf numFmtId="0" fontId="16" fillId="37" borderId="22" xfId="0" applyFont="1" applyFill="1" applyBorder="1" applyAlignment="1">
      <alignment horizontal="center" vertical="center" wrapText="1"/>
    </xf>
    <xf numFmtId="0" fontId="16" fillId="37" borderId="22" xfId="0" applyFont="1" applyFill="1" applyBorder="1" applyAlignment="1">
      <alignment horizontal="center"/>
    </xf>
    <xf numFmtId="0" fontId="8" fillId="37" borderId="0" xfId="0" applyFont="1" applyFill="1" applyAlignment="1">
      <alignment horizontal="left"/>
    </xf>
    <xf numFmtId="0" fontId="8" fillId="37" borderId="0" xfId="0" applyFont="1" applyFill="1" applyAlignment="1">
      <alignment horizontal="center"/>
    </xf>
    <xf numFmtId="2" fontId="0" fillId="37" borderId="0" xfId="45" applyNumberFormat="1" applyFont="1" applyFill="1"/>
    <xf numFmtId="0" fontId="18" fillId="37" borderId="0" xfId="0" applyFont="1" applyFill="1"/>
    <xf numFmtId="0" fontId="18" fillId="37" borderId="0" xfId="0" applyFont="1" applyFill="1" applyAlignment="1">
      <alignment horizontal="left"/>
    </xf>
    <xf numFmtId="0" fontId="10" fillId="38" borderId="0" xfId="0" applyFont="1" applyFill="1"/>
    <xf numFmtId="166" fontId="10" fillId="38" borderId="0" xfId="0" applyNumberFormat="1" applyFont="1" applyFill="1"/>
    <xf numFmtId="0" fontId="11" fillId="38" borderId="0" xfId="0" applyFont="1" applyFill="1"/>
    <xf numFmtId="0" fontId="10" fillId="38" borderId="0" xfId="0" applyFont="1" applyFill="1" applyAlignment="1">
      <alignment horizontal="left"/>
    </xf>
    <xf numFmtId="0" fontId="10" fillId="38" borderId="0" xfId="0" applyFont="1" applyFill="1" applyAlignment="1">
      <alignment horizontal="center"/>
    </xf>
    <xf numFmtId="0" fontId="0" fillId="38" borderId="0" xfId="0" applyFill="1" applyAlignment="1">
      <alignment horizontal="left"/>
    </xf>
    <xf numFmtId="0" fontId="0" fillId="38" borderId="0" xfId="0" applyFill="1" applyAlignment="1">
      <alignment horizontal="left" wrapText="1"/>
    </xf>
    <xf numFmtId="0" fontId="0" fillId="38" borderId="0" xfId="0" applyFill="1" applyAlignment="1">
      <alignment wrapText="1"/>
    </xf>
    <xf numFmtId="0" fontId="0" fillId="38" borderId="0" xfId="0" applyFill="1" applyAlignment="1">
      <alignment horizontal="center"/>
    </xf>
    <xf numFmtId="0" fontId="8" fillId="38" borderId="31" xfId="0" applyFont="1" applyFill="1" applyBorder="1" applyAlignment="1">
      <alignment vertical="center"/>
    </xf>
    <xf numFmtId="0" fontId="8" fillId="38" borderId="32" xfId="0" applyFont="1" applyFill="1" applyBorder="1" applyAlignment="1">
      <alignment vertical="center"/>
    </xf>
    <xf numFmtId="0" fontId="8" fillId="38" borderId="29" xfId="0" applyFont="1" applyFill="1" applyBorder="1" applyAlignment="1">
      <alignment horizontal="left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8" fillId="38" borderId="1" xfId="0" applyFont="1" applyFill="1" applyBorder="1" applyAlignment="1">
      <alignment horizontal="center" vertical="center"/>
    </xf>
    <xf numFmtId="0" fontId="8" fillId="38" borderId="26" xfId="0" applyFont="1" applyFill="1" applyBorder="1" applyAlignment="1">
      <alignment horizontal="center" vertical="center"/>
    </xf>
    <xf numFmtId="0" fontId="8" fillId="38" borderId="29" xfId="0" applyFont="1" applyFill="1" applyBorder="1" applyAlignment="1">
      <alignment horizontal="center" vertical="center"/>
    </xf>
    <xf numFmtId="0" fontId="8" fillId="38" borderId="11" xfId="0" applyFont="1" applyFill="1" applyBorder="1" applyAlignment="1">
      <alignment horizontal="center" vertical="center"/>
    </xf>
    <xf numFmtId="0" fontId="8" fillId="38" borderId="12" xfId="0" applyFont="1" applyFill="1" applyBorder="1" applyAlignment="1">
      <alignment horizontal="center" vertical="center"/>
    </xf>
    <xf numFmtId="0" fontId="8" fillId="38" borderId="13" xfId="0" applyFont="1" applyFill="1" applyBorder="1" applyAlignment="1">
      <alignment horizontal="center" vertical="center"/>
    </xf>
    <xf numFmtId="0" fontId="0" fillId="38" borderId="24" xfId="0" applyFill="1" applyBorder="1" applyAlignment="1">
      <alignment horizontal="center"/>
    </xf>
    <xf numFmtId="0" fontId="0" fillId="38" borderId="2" xfId="0" applyFill="1" applyBorder="1" applyAlignment="1">
      <alignment vertical="center"/>
    </xf>
    <xf numFmtId="0" fontId="0" fillId="38" borderId="3" xfId="0" applyFill="1" applyBorder="1" applyAlignment="1">
      <alignment vertical="center"/>
    </xf>
    <xf numFmtId="0" fontId="0" fillId="38" borderId="3" xfId="0" applyFill="1" applyBorder="1" applyAlignment="1">
      <alignment horizontal="left" vertical="center"/>
    </xf>
    <xf numFmtId="0" fontId="0" fillId="38" borderId="9" xfId="0" applyFill="1" applyBorder="1" applyAlignment="1">
      <alignment vertical="center"/>
    </xf>
    <xf numFmtId="0" fontId="12" fillId="38" borderId="20" xfId="0" applyFont="1" applyFill="1" applyBorder="1" applyAlignment="1">
      <alignment horizontal="center" vertical="center"/>
    </xf>
    <xf numFmtId="0" fontId="8" fillId="38" borderId="6" xfId="0" applyFont="1" applyFill="1" applyBorder="1" applyAlignment="1">
      <alignment horizontal="center" vertical="center"/>
    </xf>
    <xf numFmtId="0" fontId="8" fillId="38" borderId="7" xfId="0" applyFont="1" applyFill="1" applyBorder="1" applyAlignment="1">
      <alignment horizontal="center" vertical="center"/>
    </xf>
    <xf numFmtId="0" fontId="8" fillId="38" borderId="10" xfId="0" applyFont="1" applyFill="1" applyBorder="1" applyAlignment="1">
      <alignment horizontal="center" vertical="center"/>
    </xf>
    <xf numFmtId="0" fontId="8" fillId="38" borderId="2" xfId="0" applyFont="1" applyFill="1" applyBorder="1" applyAlignment="1">
      <alignment vertical="center"/>
    </xf>
    <xf numFmtId="0" fontId="13" fillId="38" borderId="8" xfId="0" applyFont="1" applyFill="1" applyBorder="1" applyAlignment="1">
      <alignment horizontal="center" vertical="center"/>
    </xf>
    <xf numFmtId="0" fontId="0" fillId="38" borderId="2" xfId="0" applyFill="1" applyBorder="1" applyAlignment="1">
      <alignment horizontal="center" vertical="center"/>
    </xf>
    <xf numFmtId="0" fontId="0" fillId="38" borderId="3" xfId="0" applyFill="1" applyBorder="1" applyAlignment="1">
      <alignment horizontal="center" vertical="center"/>
    </xf>
    <xf numFmtId="0" fontId="0" fillId="38" borderId="8" xfId="0" applyFill="1" applyBorder="1" applyAlignment="1">
      <alignment horizontal="center" vertical="center"/>
    </xf>
    <xf numFmtId="0" fontId="0" fillId="38" borderId="16" xfId="0" applyFill="1" applyBorder="1" applyAlignment="1">
      <alignment horizontal="center" vertical="center"/>
    </xf>
    <xf numFmtId="0" fontId="0" fillId="38" borderId="53" xfId="0" applyFill="1" applyBorder="1" applyAlignment="1">
      <alignment horizontal="center" vertical="center"/>
    </xf>
    <xf numFmtId="0" fontId="0" fillId="38" borderId="54" xfId="0" applyFill="1" applyBorder="1" applyAlignment="1">
      <alignment horizontal="center" vertical="center"/>
    </xf>
    <xf numFmtId="0" fontId="0" fillId="38" borderId="17" xfId="0" applyFill="1" applyBorder="1" applyAlignment="1">
      <alignment horizontal="center"/>
    </xf>
    <xf numFmtId="0" fontId="0" fillId="38" borderId="4" xfId="0" applyFill="1" applyBorder="1" applyAlignment="1">
      <alignment vertical="center"/>
    </xf>
    <xf numFmtId="0" fontId="0" fillId="38" borderId="5" xfId="0" applyFill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12" fillId="38" borderId="27" xfId="0" applyFont="1" applyFill="1" applyBorder="1" applyAlignment="1">
      <alignment horizontal="center" vertical="center"/>
    </xf>
    <xf numFmtId="0" fontId="0" fillId="38" borderId="16" xfId="0" applyFill="1" applyBorder="1" applyAlignment="1">
      <alignment horizontal="center"/>
    </xf>
    <xf numFmtId="0" fontId="12" fillId="38" borderId="53" xfId="0" applyFont="1" applyFill="1" applyBorder="1" applyAlignment="1">
      <alignment vertical="center"/>
    </xf>
    <xf numFmtId="0" fontId="8" fillId="38" borderId="4" xfId="0" applyFont="1" applyFill="1" applyBorder="1" applyAlignment="1">
      <alignment vertical="center"/>
    </xf>
    <xf numFmtId="0" fontId="13" fillId="38" borderId="9" xfId="0" applyFont="1" applyFill="1" applyBorder="1" applyAlignment="1">
      <alignment horizontal="center" vertical="center"/>
    </xf>
    <xf numFmtId="0" fontId="0" fillId="38" borderId="4" xfId="0" applyFill="1" applyBorder="1" applyAlignment="1">
      <alignment horizontal="center" vertical="center"/>
    </xf>
    <xf numFmtId="0" fontId="0" fillId="38" borderId="5" xfId="0" applyFill="1" applyBorder="1" applyAlignment="1">
      <alignment horizontal="center" vertical="center"/>
    </xf>
    <xf numFmtId="0" fontId="0" fillId="38" borderId="9" xfId="0" applyFill="1" applyBorder="1" applyAlignment="1">
      <alignment horizontal="center" vertical="center"/>
    </xf>
    <xf numFmtId="0" fontId="12" fillId="38" borderId="2" xfId="0" applyFont="1" applyFill="1" applyBorder="1" applyAlignment="1">
      <alignment horizontal="center" vertical="center"/>
    </xf>
    <xf numFmtId="0" fontId="12" fillId="38" borderId="3" xfId="0" applyFont="1" applyFill="1" applyBorder="1" applyAlignment="1">
      <alignment horizontal="center" vertical="center"/>
    </xf>
    <xf numFmtId="0" fontId="12" fillId="38" borderId="8" xfId="0" applyFont="1" applyFill="1" applyBorder="1" applyAlignment="1">
      <alignment horizontal="center" vertical="center"/>
    </xf>
    <xf numFmtId="0" fontId="0" fillId="38" borderId="4" xfId="0" applyFill="1" applyBorder="1" applyAlignment="1">
      <alignment horizontal="center"/>
    </xf>
    <xf numFmtId="0" fontId="12" fillId="38" borderId="5" xfId="0" applyFont="1" applyFill="1" applyBorder="1" applyAlignment="1">
      <alignment vertical="center"/>
    </xf>
    <xf numFmtId="0" fontId="12" fillId="38" borderId="4" xfId="0" applyFont="1" applyFill="1" applyBorder="1" applyAlignment="1">
      <alignment horizontal="center" vertical="center"/>
    </xf>
    <xf numFmtId="0" fontId="12" fillId="38" borderId="5" xfId="0" applyFont="1" applyFill="1" applyBorder="1" applyAlignment="1">
      <alignment horizontal="center" vertical="center"/>
    </xf>
    <xf numFmtId="0" fontId="12" fillId="38" borderId="9" xfId="0" applyFont="1" applyFill="1" applyBorder="1" applyAlignment="1">
      <alignment horizontal="center" vertical="center"/>
    </xf>
    <xf numFmtId="0" fontId="8" fillId="38" borderId="11" xfId="0" applyFont="1" applyFill="1" applyBorder="1" applyAlignment="1">
      <alignment vertical="center"/>
    </xf>
    <xf numFmtId="0" fontId="13" fillId="38" borderId="13" xfId="0" applyFont="1" applyFill="1" applyBorder="1" applyAlignment="1">
      <alignment horizontal="center" vertical="center"/>
    </xf>
    <xf numFmtId="0" fontId="8" fillId="38" borderId="49" xfId="0" applyFont="1" applyFill="1" applyBorder="1" applyAlignment="1">
      <alignment horizontal="center" vertical="center"/>
    </xf>
    <xf numFmtId="0" fontId="0" fillId="38" borderId="50" xfId="0" applyFill="1" applyBorder="1" applyAlignment="1">
      <alignment horizontal="center" vertical="center"/>
    </xf>
    <xf numFmtId="0" fontId="13" fillId="38" borderId="66" xfId="0" applyFont="1" applyFill="1" applyBorder="1" applyAlignment="1">
      <alignment horizontal="center" vertical="center"/>
    </xf>
    <xf numFmtId="0" fontId="0" fillId="38" borderId="14" xfId="0" applyFill="1" applyBorder="1" applyAlignment="1">
      <alignment horizontal="center" vertical="center"/>
    </xf>
    <xf numFmtId="0" fontId="13" fillId="38" borderId="58" xfId="0" applyFont="1" applyFill="1" applyBorder="1" applyAlignment="1">
      <alignment horizontal="center" vertical="center"/>
    </xf>
    <xf numFmtId="0" fontId="12" fillId="38" borderId="17" xfId="0" applyFont="1" applyFill="1" applyBorder="1" applyAlignment="1">
      <alignment horizontal="center"/>
    </xf>
    <xf numFmtId="0" fontId="0" fillId="38" borderId="6" xfId="0" applyFill="1" applyBorder="1" applyAlignment="1">
      <alignment horizontal="center"/>
    </xf>
    <xf numFmtId="0" fontId="12" fillId="38" borderId="7" xfId="0" applyFont="1" applyFill="1" applyBorder="1" applyAlignment="1">
      <alignment vertical="center"/>
    </xf>
    <xf numFmtId="0" fontId="0" fillId="38" borderId="7" xfId="0" applyFill="1" applyBorder="1" applyAlignment="1">
      <alignment horizontal="center" vertical="center"/>
    </xf>
    <xf numFmtId="0" fontId="0" fillId="38" borderId="10" xfId="0" applyFill="1" applyBorder="1" applyAlignment="1">
      <alignment horizontal="center" vertical="center"/>
    </xf>
    <xf numFmtId="0" fontId="0" fillId="38" borderId="6" xfId="0" applyFill="1" applyBorder="1" applyAlignment="1">
      <alignment horizontal="center" vertical="center"/>
    </xf>
    <xf numFmtId="0" fontId="12" fillId="38" borderId="11" xfId="0" applyFont="1" applyFill="1" applyBorder="1"/>
    <xf numFmtId="0" fontId="0" fillId="38" borderId="13" xfId="0" applyFill="1" applyBorder="1"/>
    <xf numFmtId="0" fontId="7" fillId="38" borderId="0" xfId="1" applyFill="1"/>
    <xf numFmtId="0" fontId="8" fillId="38" borderId="6" xfId="0" applyFont="1" applyFill="1" applyBorder="1" applyAlignment="1">
      <alignment vertical="center"/>
    </xf>
    <xf numFmtId="0" fontId="0" fillId="38" borderId="15" xfId="0" applyFill="1" applyBorder="1" applyAlignment="1">
      <alignment horizontal="center" vertical="center"/>
    </xf>
    <xf numFmtId="0" fontId="13" fillId="38" borderId="59" xfId="0" applyFont="1" applyFill="1" applyBorder="1" applyAlignment="1">
      <alignment horizontal="center" vertical="center"/>
    </xf>
    <xf numFmtId="0" fontId="36" fillId="38" borderId="17" xfId="0" applyFont="1" applyFill="1" applyBorder="1" applyAlignment="1">
      <alignment horizontal="center"/>
    </xf>
    <xf numFmtId="0" fontId="13" fillId="38" borderId="12" xfId="0" applyFont="1" applyFill="1" applyBorder="1" applyAlignment="1">
      <alignment horizontal="center" vertical="center"/>
    </xf>
    <xf numFmtId="0" fontId="13" fillId="38" borderId="49" xfId="0" applyFont="1" applyFill="1" applyBorder="1" applyAlignment="1">
      <alignment horizontal="center" vertical="center"/>
    </xf>
    <xf numFmtId="0" fontId="13" fillId="38" borderId="1" xfId="0" applyFont="1" applyFill="1" applyBorder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7" fillId="38" borderId="8" xfId="1" applyFill="1" applyBorder="1"/>
    <xf numFmtId="0" fontId="14" fillId="38" borderId="6" xfId="0" applyFont="1" applyFill="1" applyBorder="1" applyAlignment="1">
      <alignment horizontal="center" vertical="center" wrapText="1"/>
    </xf>
    <xf numFmtId="0" fontId="14" fillId="38" borderId="7" xfId="0" applyFont="1" applyFill="1" applyBorder="1" applyAlignment="1">
      <alignment horizontal="center" vertical="center" wrapText="1"/>
    </xf>
    <xf numFmtId="0" fontId="14" fillId="38" borderId="10" xfId="0" applyFont="1" applyFill="1" applyBorder="1" applyAlignment="1">
      <alignment horizontal="center" vertical="center" wrapText="1"/>
    </xf>
    <xf numFmtId="0" fontId="7" fillId="38" borderId="16" xfId="1" applyFill="1" applyBorder="1"/>
    <xf numFmtId="0" fontId="0" fillId="38" borderId="53" xfId="0" applyFill="1" applyBorder="1"/>
    <xf numFmtId="0" fontId="0" fillId="38" borderId="4" xfId="0" applyFill="1" applyBorder="1"/>
    <xf numFmtId="0" fontId="0" fillId="38" borderId="5" xfId="0" applyFill="1" applyBorder="1"/>
    <xf numFmtId="0" fontId="7" fillId="38" borderId="4" xfId="1" applyFill="1" applyBorder="1"/>
    <xf numFmtId="0" fontId="18" fillId="38" borderId="4" xfId="0" applyFont="1" applyFill="1" applyBorder="1" applyAlignment="1">
      <alignment horizontal="center" vertical="center"/>
    </xf>
    <xf numFmtId="0" fontId="18" fillId="38" borderId="5" xfId="0" applyFont="1" applyFill="1" applyBorder="1" applyAlignment="1">
      <alignment horizontal="center" vertical="center"/>
    </xf>
    <xf numFmtId="0" fontId="0" fillId="38" borderId="6" xfId="0" applyFill="1" applyBorder="1"/>
    <xf numFmtId="0" fontId="0" fillId="38" borderId="7" xfId="0" applyFill="1" applyBorder="1"/>
    <xf numFmtId="0" fontId="0" fillId="38" borderId="25" xfId="0" applyFill="1" applyBorder="1" applyAlignment="1">
      <alignment horizontal="center"/>
    </xf>
    <xf numFmtId="0" fontId="0" fillId="38" borderId="6" xfId="0" applyFill="1" applyBorder="1" applyAlignment="1">
      <alignment vertical="center"/>
    </xf>
    <xf numFmtId="0" fontId="0" fillId="38" borderId="7" xfId="0" applyFill="1" applyBorder="1" applyAlignment="1">
      <alignment vertical="center"/>
    </xf>
    <xf numFmtId="0" fontId="0" fillId="38" borderId="7" xfId="0" applyFill="1" applyBorder="1" applyAlignment="1">
      <alignment horizontal="left" vertical="center"/>
    </xf>
    <xf numFmtId="0" fontId="0" fillId="38" borderId="10" xfId="0" applyFill="1" applyBorder="1" applyAlignment="1">
      <alignment vertical="center"/>
    </xf>
    <xf numFmtId="0" fontId="12" fillId="38" borderId="28" xfId="0" applyFont="1" applyFill="1" applyBorder="1" applyAlignment="1">
      <alignment horizontal="center" vertical="center"/>
    </xf>
    <xf numFmtId="0" fontId="8" fillId="38" borderId="0" xfId="0" applyFont="1" applyFill="1"/>
    <xf numFmtId="0" fontId="12" fillId="38" borderId="0" xfId="0" applyFont="1" applyFill="1"/>
    <xf numFmtId="0" fontId="12" fillId="38" borderId="6" xfId="0" applyFont="1" applyFill="1" applyBorder="1" applyAlignment="1">
      <alignment horizontal="center" vertical="center"/>
    </xf>
    <xf numFmtId="0" fontId="12" fillId="38" borderId="7" xfId="0" applyFont="1" applyFill="1" applyBorder="1" applyAlignment="1">
      <alignment horizontal="center" vertical="center"/>
    </xf>
    <xf numFmtId="0" fontId="12" fillId="38" borderId="10" xfId="0" applyFont="1" applyFill="1" applyBorder="1" applyAlignment="1">
      <alignment horizontal="center" vertical="center"/>
    </xf>
    <xf numFmtId="0" fontId="36" fillId="38" borderId="0" xfId="0" applyFont="1" applyFill="1"/>
    <xf numFmtId="0" fontId="14" fillId="38" borderId="18" xfId="0" applyFont="1" applyFill="1" applyBorder="1" applyAlignment="1">
      <alignment horizontal="center" vertical="center" wrapText="1"/>
    </xf>
    <xf numFmtId="0" fontId="14" fillId="38" borderId="22" xfId="0" applyFont="1" applyFill="1" applyBorder="1" applyAlignment="1">
      <alignment horizontal="left" vertical="center" wrapText="1"/>
    </xf>
    <xf numFmtId="0" fontId="14" fillId="38" borderId="22" xfId="0" applyFont="1" applyFill="1" applyBorder="1" applyAlignment="1">
      <alignment horizontal="center" vertical="center" wrapText="1"/>
    </xf>
    <xf numFmtId="0" fontId="14" fillId="38" borderId="19" xfId="0" applyFont="1" applyFill="1" applyBorder="1" applyAlignment="1">
      <alignment horizontal="center" vertical="center" wrapText="1"/>
    </xf>
    <xf numFmtId="0" fontId="7" fillId="38" borderId="30" xfId="1" applyFill="1" applyBorder="1"/>
    <xf numFmtId="0" fontId="7" fillId="38" borderId="0" xfId="1" applyFill="1" applyAlignment="1">
      <alignment horizontal="left"/>
    </xf>
    <xf numFmtId="0" fontId="6" fillId="38" borderId="0" xfId="1" applyFont="1" applyFill="1" applyAlignment="1">
      <alignment horizontal="left"/>
    </xf>
    <xf numFmtId="0" fontId="7" fillId="38" borderId="33" xfId="1" applyFill="1" applyBorder="1"/>
    <xf numFmtId="0" fontId="15" fillId="38" borderId="0" xfId="1" applyFont="1" applyFill="1"/>
    <xf numFmtId="0" fontId="15" fillId="38" borderId="33" xfId="1" applyFont="1" applyFill="1" applyBorder="1"/>
    <xf numFmtId="0" fontId="0" fillId="38" borderId="30" xfId="0" applyFill="1" applyBorder="1"/>
    <xf numFmtId="0" fontId="0" fillId="38" borderId="33" xfId="0" applyFill="1" applyBorder="1"/>
    <xf numFmtId="0" fontId="0" fillId="38" borderId="34" xfId="0" applyFill="1" applyBorder="1"/>
    <xf numFmtId="0" fontId="0" fillId="38" borderId="35" xfId="0" applyFill="1" applyBorder="1" applyAlignment="1">
      <alignment horizontal="left"/>
    </xf>
    <xf numFmtId="0" fontId="0" fillId="38" borderId="35" xfId="0" applyFill="1" applyBorder="1"/>
    <xf numFmtId="0" fontId="0" fillId="38" borderId="35" xfId="0" applyFill="1" applyBorder="1" applyAlignment="1">
      <alignment horizontal="left" wrapText="1"/>
    </xf>
    <xf numFmtId="0" fontId="0" fillId="38" borderId="35" xfId="0" applyFill="1" applyBorder="1" applyAlignment="1">
      <alignment wrapText="1"/>
    </xf>
    <xf numFmtId="0" fontId="0" fillId="38" borderId="36" xfId="0" applyFill="1" applyBorder="1"/>
    <xf numFmtId="0" fontId="7" fillId="38" borderId="34" xfId="1" applyFill="1" applyBorder="1"/>
    <xf numFmtId="0" fontId="7" fillId="38" borderId="35" xfId="1" applyFill="1" applyBorder="1"/>
    <xf numFmtId="0" fontId="7" fillId="38" borderId="36" xfId="1" applyFill="1" applyBorder="1"/>
    <xf numFmtId="0" fontId="0" fillId="38" borderId="0" xfId="0" applyFill="1" applyAlignment="1">
      <alignment horizontal="center" vertical="center" wrapText="1"/>
    </xf>
    <xf numFmtId="0" fontId="16" fillId="38" borderId="18" xfId="0" applyFont="1" applyFill="1" applyBorder="1"/>
    <xf numFmtId="0" fontId="16" fillId="38" borderId="22" xfId="0" applyFont="1" applyFill="1" applyBorder="1" applyAlignment="1">
      <alignment horizontal="left"/>
    </xf>
    <xf numFmtId="0" fontId="16" fillId="38" borderId="22" xfId="0" applyFont="1" applyFill="1" applyBorder="1"/>
    <xf numFmtId="0" fontId="16" fillId="38" borderId="22" xfId="0" applyFont="1" applyFill="1" applyBorder="1" applyAlignment="1">
      <alignment horizontal="left" wrapText="1"/>
    </xf>
    <xf numFmtId="0" fontId="16" fillId="38" borderId="22" xfId="0" applyFont="1" applyFill="1" applyBorder="1" applyAlignment="1">
      <alignment wrapText="1"/>
    </xf>
    <xf numFmtId="0" fontId="16" fillId="38" borderId="22" xfId="0" applyFont="1" applyFill="1" applyBorder="1" applyAlignment="1">
      <alignment horizontal="center" vertical="center" wrapText="1"/>
    </xf>
    <xf numFmtId="0" fontId="8" fillId="38" borderId="0" xfId="0" applyFont="1" applyFill="1" applyAlignment="1">
      <alignment horizontal="left"/>
    </xf>
    <xf numFmtId="2" fontId="0" fillId="38" borderId="0" xfId="45" applyNumberFormat="1" applyFont="1" applyFill="1"/>
    <xf numFmtId="0" fontId="18" fillId="38" borderId="0" xfId="0" applyFont="1" applyFill="1"/>
    <xf numFmtId="0" fontId="16" fillId="38" borderId="22" xfId="0" applyFont="1" applyFill="1" applyBorder="1" applyAlignment="1">
      <alignment horizontal="center"/>
    </xf>
    <xf numFmtId="0" fontId="8" fillId="38" borderId="0" xfId="0" applyFont="1" applyFill="1" applyAlignment="1">
      <alignment horizontal="center"/>
    </xf>
    <xf numFmtId="0" fontId="18" fillId="38" borderId="0" xfId="0" applyFont="1" applyFill="1" applyAlignment="1">
      <alignment vertical="center"/>
    </xf>
    <xf numFmtId="0" fontId="18" fillId="38" borderId="0" xfId="0" applyFont="1" applyFill="1" applyAlignment="1">
      <alignment horizontal="left" wrapText="1"/>
    </xf>
    <xf numFmtId="0" fontId="18" fillId="38" borderId="0" xfId="0" applyFont="1" applyFill="1" applyAlignment="1">
      <alignment vertical="center" wrapText="1"/>
    </xf>
    <xf numFmtId="0" fontId="59" fillId="38" borderId="0" xfId="0" applyFont="1" applyFill="1" applyAlignment="1">
      <alignment vertical="center"/>
    </xf>
    <xf numFmtId="0" fontId="59" fillId="38" borderId="0" xfId="0" applyFont="1" applyFill="1" applyAlignment="1">
      <alignment vertical="center" wrapText="1"/>
    </xf>
    <xf numFmtId="0" fontId="71" fillId="38" borderId="1" xfId="0" applyFont="1" applyFill="1" applyBorder="1" applyAlignment="1">
      <alignment horizontal="center"/>
    </xf>
    <xf numFmtId="166" fontId="71" fillId="38" borderId="54" xfId="0" applyNumberFormat="1" applyFont="1" applyFill="1" applyBorder="1" applyAlignment="1">
      <alignment horizontal="center"/>
    </xf>
    <xf numFmtId="0" fontId="71" fillId="38" borderId="9" xfId="0" applyFont="1" applyFill="1" applyBorder="1" applyAlignment="1">
      <alignment horizontal="center"/>
    </xf>
    <xf numFmtId="0" fontId="71" fillId="38" borderId="10" xfId="0" applyFont="1" applyFill="1" applyBorder="1" applyAlignment="1">
      <alignment horizontal="center"/>
    </xf>
    <xf numFmtId="0" fontId="71" fillId="37" borderId="11" xfId="0" applyFont="1" applyFill="1" applyBorder="1" applyAlignment="1">
      <alignment horizontal="center"/>
    </xf>
    <xf numFmtId="166" fontId="71" fillId="37" borderId="16" xfId="0" applyNumberFormat="1" applyFont="1" applyFill="1" applyBorder="1" applyAlignment="1">
      <alignment horizontal="center"/>
    </xf>
    <xf numFmtId="0" fontId="71" fillId="37" borderId="4" xfId="0" applyFont="1" applyFill="1" applyBorder="1" applyAlignment="1">
      <alignment horizontal="center"/>
    </xf>
    <xf numFmtId="0" fontId="71" fillId="37" borderId="6" xfId="0" applyFont="1" applyFill="1" applyBorder="1" applyAlignment="1">
      <alignment horizontal="center"/>
    </xf>
    <xf numFmtId="166" fontId="71" fillId="37" borderId="53" xfId="0" applyNumberFormat="1" applyFont="1" applyFill="1" applyBorder="1" applyAlignment="1">
      <alignment horizontal="center"/>
    </xf>
    <xf numFmtId="0" fontId="71" fillId="37" borderId="5" xfId="0" applyFont="1" applyFill="1" applyBorder="1" applyAlignment="1">
      <alignment horizontal="center"/>
    </xf>
    <xf numFmtId="0" fontId="71" fillId="37" borderId="7" xfId="0" applyFont="1" applyFill="1" applyBorder="1" applyAlignment="1">
      <alignment horizontal="center"/>
    </xf>
    <xf numFmtId="0" fontId="71" fillId="36" borderId="11" xfId="0" applyFont="1" applyFill="1" applyBorder="1" applyAlignment="1">
      <alignment horizontal="center"/>
    </xf>
    <xf numFmtId="166" fontId="71" fillId="36" borderId="53" xfId="0" applyNumberFormat="1" applyFont="1" applyFill="1" applyBorder="1" applyAlignment="1">
      <alignment horizontal="center"/>
    </xf>
    <xf numFmtId="0" fontId="71" fillId="36" borderId="5" xfId="0" applyFont="1" applyFill="1" applyBorder="1" applyAlignment="1">
      <alignment horizontal="center"/>
    </xf>
    <xf numFmtId="0" fontId="71" fillId="36" borderId="7" xfId="0" applyFont="1" applyFill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164" fontId="72" fillId="36" borderId="0" xfId="45" applyFont="1" applyFill="1" applyAlignment="1">
      <alignment horizontal="left" vertical="center"/>
    </xf>
    <xf numFmtId="164" fontId="0" fillId="36" borderId="0" xfId="45" applyFont="1" applyFill="1" applyAlignment="1">
      <alignment horizontal="left" wrapText="1"/>
    </xf>
    <xf numFmtId="167" fontId="10" fillId="36" borderId="0" xfId="45" applyNumberFormat="1" applyFont="1" applyFill="1"/>
    <xf numFmtId="167" fontId="0" fillId="36" borderId="0" xfId="45" applyNumberFormat="1" applyFont="1" applyFill="1" applyAlignment="1">
      <alignment wrapText="1"/>
    </xf>
    <xf numFmtId="167" fontId="8" fillId="36" borderId="29" xfId="45" applyNumberFormat="1" applyFont="1" applyFill="1" applyBorder="1" applyAlignment="1">
      <alignment horizontal="center" vertical="center" wrapText="1"/>
    </xf>
    <xf numFmtId="167" fontId="0" fillId="36" borderId="9" xfId="45" applyNumberFormat="1" applyFont="1" applyFill="1" applyBorder="1" applyAlignment="1">
      <alignment vertical="center"/>
    </xf>
    <xf numFmtId="167" fontId="0" fillId="36" borderId="10" xfId="45" applyNumberFormat="1" applyFont="1" applyFill="1" applyBorder="1" applyAlignment="1">
      <alignment vertical="center"/>
    </xf>
    <xf numFmtId="167" fontId="14" fillId="36" borderId="22" xfId="45" applyNumberFormat="1" applyFont="1" applyFill="1" applyBorder="1" applyAlignment="1">
      <alignment horizontal="center" vertical="center" wrapText="1"/>
    </xf>
    <xf numFmtId="167" fontId="7" fillId="36" borderId="0" xfId="45" applyNumberFormat="1" applyFont="1" applyFill="1"/>
    <xf numFmtId="167" fontId="0" fillId="36" borderId="35" xfId="45" applyNumberFormat="1" applyFont="1" applyFill="1" applyBorder="1" applyAlignment="1">
      <alignment wrapText="1"/>
    </xf>
    <xf numFmtId="167" fontId="16" fillId="36" borderId="22" xfId="45" applyNumberFormat="1" applyFont="1" applyFill="1" applyBorder="1" applyAlignment="1">
      <alignment wrapText="1"/>
    </xf>
    <xf numFmtId="167" fontId="8" fillId="36" borderId="0" xfId="45" applyNumberFormat="1" applyFont="1" applyFill="1"/>
    <xf numFmtId="167" fontId="72" fillId="36" borderId="0" xfId="45" applyNumberFormat="1" applyFont="1" applyFill="1" applyAlignment="1">
      <alignment horizontal="left" vertical="center"/>
    </xf>
    <xf numFmtId="167" fontId="0" fillId="36" borderId="0" xfId="45" applyNumberFormat="1" applyFont="1" applyFill="1" applyAlignment="1">
      <alignment horizontal="left" wrapText="1"/>
    </xf>
    <xf numFmtId="167" fontId="12" fillId="36" borderId="0" xfId="45" applyNumberFormat="1" applyFont="1" applyFill="1" applyAlignment="1">
      <alignment vertical="center" wrapText="1"/>
    </xf>
    <xf numFmtId="164" fontId="10" fillId="36" borderId="0" xfId="45" applyFont="1" applyFill="1" applyAlignment="1">
      <alignment horizontal="left"/>
    </xf>
    <xf numFmtId="164" fontId="8" fillId="36" borderId="29" xfId="45" applyFont="1" applyFill="1" applyBorder="1" applyAlignment="1">
      <alignment horizontal="left" vertical="center" wrapText="1"/>
    </xf>
    <xf numFmtId="164" fontId="0" fillId="36" borderId="3" xfId="45" applyFont="1" applyFill="1" applyBorder="1" applyAlignment="1">
      <alignment horizontal="left" vertical="center"/>
    </xf>
    <xf numFmtId="164" fontId="0" fillId="36" borderId="5" xfId="45" applyFont="1" applyFill="1" applyBorder="1" applyAlignment="1">
      <alignment horizontal="left" vertical="center"/>
    </xf>
    <xf numFmtId="164" fontId="0" fillId="36" borderId="7" xfId="45" applyFont="1" applyFill="1" applyBorder="1" applyAlignment="1">
      <alignment horizontal="left" vertical="center"/>
    </xf>
    <xf numFmtId="164" fontId="14" fillId="36" borderId="22" xfId="45" applyFont="1" applyFill="1" applyBorder="1" applyAlignment="1">
      <alignment horizontal="left" vertical="center" wrapText="1"/>
    </xf>
    <xf numFmtId="164" fontId="6" fillId="36" borderId="0" xfId="45" applyFont="1" applyFill="1" applyAlignment="1">
      <alignment horizontal="left"/>
    </xf>
    <xf numFmtId="164" fontId="0" fillId="36" borderId="35" xfId="45" applyFont="1" applyFill="1" applyBorder="1" applyAlignment="1">
      <alignment horizontal="left" wrapText="1"/>
    </xf>
    <xf numFmtId="164" fontId="16" fillId="36" borderId="22" xfId="45" applyFont="1" applyFill="1" applyBorder="1" applyAlignment="1">
      <alignment horizontal="left" wrapText="1"/>
    </xf>
    <xf numFmtId="164" fontId="8" fillId="36" borderId="0" xfId="45" applyFont="1" applyFill="1" applyAlignment="1">
      <alignment horizontal="left"/>
    </xf>
    <xf numFmtId="0" fontId="73" fillId="36" borderId="0" xfId="0" applyFont="1" applyFill="1" applyAlignment="1">
      <alignment vertical="center"/>
    </xf>
    <xf numFmtId="0" fontId="73" fillId="38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2" fontId="0" fillId="36" borderId="0" xfId="0" applyNumberFormat="1" applyFill="1" applyAlignment="1">
      <alignment horizontal="left" wrapText="1"/>
    </xf>
    <xf numFmtId="0" fontId="12" fillId="2" borderId="0" xfId="0" applyFont="1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6" xfId="0" applyFill="1" applyBorder="1" applyAlignment="1">
      <alignment vertical="center" textRotation="90"/>
    </xf>
    <xf numFmtId="0" fontId="0" fillId="2" borderId="21" xfId="0" applyFill="1" applyBorder="1" applyAlignment="1">
      <alignment horizontal="center" vertical="center"/>
    </xf>
    <xf numFmtId="0" fontId="0" fillId="2" borderId="21" xfId="0" applyFill="1" applyBorder="1" applyAlignment="1">
      <alignment vertical="center" textRotation="90"/>
    </xf>
    <xf numFmtId="0" fontId="0" fillId="0" borderId="34" xfId="0" applyBorder="1" applyAlignment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8" fillId="0" borderId="50" xfId="0" applyNumberFormat="1" applyFont="1" applyBorder="1" applyAlignment="1">
      <alignment horizontal="center" vertical="center"/>
    </xf>
    <xf numFmtId="16" fontId="8" fillId="0" borderId="5" xfId="0" applyNumberFormat="1" applyFont="1" applyBorder="1" applyAlignment="1">
      <alignment horizontal="center" vertical="center"/>
    </xf>
    <xf numFmtId="16" fontId="8" fillId="0" borderId="14" xfId="0" applyNumberFormat="1" applyFont="1" applyBorder="1" applyAlignment="1">
      <alignment horizontal="center" vertical="center"/>
    </xf>
    <xf numFmtId="0" fontId="12" fillId="2" borderId="0" xfId="0" applyFont="1" applyFill="1"/>
    <xf numFmtId="16" fontId="8" fillId="0" borderId="69" xfId="0" applyNumberFormat="1" applyFont="1" applyBorder="1" applyAlignment="1">
      <alignment horizontal="center" vertical="center"/>
    </xf>
    <xf numFmtId="16" fontId="8" fillId="0" borderId="56" xfId="0" applyNumberFormat="1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54" fillId="2" borderId="59" xfId="0" applyFont="1" applyFill="1" applyBorder="1" applyAlignment="1">
      <alignment horizontal="center" vertical="center"/>
    </xf>
    <xf numFmtId="0" fontId="54" fillId="2" borderId="57" xfId="0" applyFont="1" applyFill="1" applyBorder="1" applyAlignment="1">
      <alignment horizontal="center" vertical="center"/>
    </xf>
    <xf numFmtId="0" fontId="54" fillId="2" borderId="25" xfId="0" applyFont="1" applyFill="1" applyBorder="1" applyAlignment="1">
      <alignment horizontal="center" vertical="center"/>
    </xf>
    <xf numFmtId="165" fontId="54" fillId="2" borderId="59" xfId="45" applyNumberFormat="1" applyFont="1" applyFill="1" applyBorder="1" applyAlignment="1">
      <alignment horizontal="center" vertical="center"/>
    </xf>
    <xf numFmtId="165" fontId="54" fillId="0" borderId="58" xfId="45" applyNumberFormat="1" applyFont="1" applyBorder="1" applyAlignment="1">
      <alignment horizontal="center" vertical="center"/>
    </xf>
    <xf numFmtId="165" fontId="54" fillId="0" borderId="59" xfId="45" applyNumberFormat="1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4" fillId="0" borderId="66" xfId="0" applyFont="1" applyBorder="1" applyAlignment="1">
      <alignment horizontal="center" vertical="center"/>
    </xf>
    <xf numFmtId="0" fontId="54" fillId="0" borderId="58" xfId="0" applyFont="1" applyBorder="1" applyAlignment="1">
      <alignment horizontal="center" vertical="center"/>
    </xf>
    <xf numFmtId="0" fontId="54" fillId="0" borderId="59" xfId="0" applyFont="1" applyBorder="1" applyAlignment="1">
      <alignment horizontal="center" vertical="center"/>
    </xf>
    <xf numFmtId="0" fontId="73" fillId="37" borderId="0" xfId="0" applyFont="1" applyFill="1" applyAlignment="1">
      <alignment vertical="center"/>
    </xf>
    <xf numFmtId="0" fontId="18" fillId="37" borderId="0" xfId="0" applyFont="1" applyFill="1" applyAlignment="1">
      <alignment horizontal="left" wrapText="1"/>
    </xf>
    <xf numFmtId="0" fontId="18" fillId="37" borderId="0" xfId="0" applyFont="1" applyFill="1" applyAlignment="1">
      <alignment wrapText="1"/>
    </xf>
    <xf numFmtId="0" fontId="68" fillId="0" borderId="0" xfId="0" applyFont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75" fillId="0" borderId="33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0" fillId="37" borderId="58" xfId="0" applyFill="1" applyBorder="1" applyAlignment="1">
      <alignment horizontal="center" vertical="center"/>
    </xf>
    <xf numFmtId="0" fontId="0" fillId="37" borderId="13" xfId="0" applyFill="1" applyBorder="1" applyAlignment="1">
      <alignment horizontal="center" vertical="center"/>
    </xf>
    <xf numFmtId="0" fontId="0" fillId="37" borderId="71" xfId="0" applyFill="1" applyBorder="1" applyAlignment="1">
      <alignment horizontal="center" vertical="center"/>
    </xf>
    <xf numFmtId="0" fontId="76" fillId="37" borderId="11" xfId="0" applyFont="1" applyFill="1" applyBorder="1" applyAlignment="1">
      <alignment horizontal="center"/>
    </xf>
    <xf numFmtId="166" fontId="76" fillId="37" borderId="53" xfId="0" applyNumberFormat="1" applyFont="1" applyFill="1" applyBorder="1" applyAlignment="1">
      <alignment horizontal="center"/>
    </xf>
    <xf numFmtId="0" fontId="76" fillId="37" borderId="5" xfId="0" applyFont="1" applyFill="1" applyBorder="1" applyAlignment="1">
      <alignment horizontal="center"/>
    </xf>
    <xf numFmtId="0" fontId="76" fillId="37" borderId="7" xfId="0" applyFont="1" applyFill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45" fillId="0" borderId="31" xfId="0" applyFont="1" applyBorder="1" applyAlignment="1">
      <alignment horizontal="center"/>
    </xf>
    <xf numFmtId="0" fontId="45" fillId="0" borderId="23" xfId="0" applyFont="1" applyBorder="1" applyAlignment="1">
      <alignment horizontal="center"/>
    </xf>
    <xf numFmtId="0" fontId="45" fillId="0" borderId="32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15" fontId="70" fillId="0" borderId="35" xfId="0" applyNumberFormat="1" applyFont="1" applyBorder="1" applyAlignment="1">
      <alignment horizontal="center"/>
    </xf>
    <xf numFmtId="15" fontId="70" fillId="0" borderId="36" xfId="0" applyNumberFormat="1" applyFont="1" applyBorder="1" applyAlignment="1">
      <alignment horizontal="center"/>
    </xf>
    <xf numFmtId="14" fontId="35" fillId="0" borderId="0" xfId="0" applyNumberFormat="1" applyFont="1" applyAlignment="1">
      <alignment horizontal="left"/>
    </xf>
    <xf numFmtId="14" fontId="35" fillId="0" borderId="33" xfId="0" applyNumberFormat="1" applyFont="1" applyBorder="1" applyAlignment="1">
      <alignment horizontal="left"/>
    </xf>
    <xf numFmtId="0" fontId="35" fillId="0" borderId="30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67" fillId="0" borderId="63" xfId="0" applyFont="1" applyBorder="1" applyAlignment="1">
      <alignment horizontal="center"/>
    </xf>
    <xf numFmtId="0" fontId="67" fillId="0" borderId="64" xfId="0" applyFont="1" applyBorder="1" applyAlignment="1">
      <alignment horizontal="center"/>
    </xf>
    <xf numFmtId="0" fontId="67" fillId="0" borderId="65" xfId="0" applyFont="1" applyBorder="1" applyAlignment="1">
      <alignment horizontal="center"/>
    </xf>
    <xf numFmtId="0" fontId="68" fillId="0" borderId="30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16" fillId="0" borderId="18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4" fontId="35" fillId="0" borderId="22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8" fillId="39" borderId="29" xfId="0" applyFont="1" applyFill="1" applyBorder="1" applyAlignment="1">
      <alignment horizontal="center" vertical="center" textRotation="90"/>
    </xf>
    <xf numFmtId="0" fontId="8" fillId="39" borderId="26" xfId="0" applyFont="1" applyFill="1" applyBorder="1" applyAlignment="1">
      <alignment horizontal="center" vertical="center" textRotation="90"/>
    </xf>
    <xf numFmtId="0" fontId="8" fillId="39" borderId="21" xfId="0" applyFont="1" applyFill="1" applyBorder="1" applyAlignment="1">
      <alignment horizontal="center" vertical="center" textRotation="90"/>
    </xf>
    <xf numFmtId="0" fontId="12" fillId="38" borderId="32" xfId="0" applyFont="1" applyFill="1" applyBorder="1" applyAlignment="1">
      <alignment horizontal="center" vertical="center" textRotation="90"/>
    </xf>
    <xf numFmtId="0" fontId="0" fillId="38" borderId="33" xfId="0" applyFill="1" applyBorder="1" applyAlignment="1">
      <alignment horizontal="center" vertical="center" textRotation="90"/>
    </xf>
    <xf numFmtId="0" fontId="0" fillId="38" borderId="36" xfId="0" applyFill="1" applyBorder="1" applyAlignment="1">
      <alignment horizontal="center" vertical="center" textRotation="90"/>
    </xf>
    <xf numFmtId="0" fontId="12" fillId="37" borderId="29" xfId="0" applyFont="1" applyFill="1" applyBorder="1" applyAlignment="1">
      <alignment horizontal="center" vertical="center" textRotation="90"/>
    </xf>
    <xf numFmtId="0" fontId="0" fillId="37" borderId="26" xfId="0" applyFill="1" applyBorder="1" applyAlignment="1">
      <alignment horizontal="center" vertical="center" textRotation="90"/>
    </xf>
    <xf numFmtId="0" fontId="0" fillId="37" borderId="21" xfId="0" applyFill="1" applyBorder="1" applyAlignment="1">
      <alignment horizontal="center" vertical="center" textRotation="90"/>
    </xf>
    <xf numFmtId="0" fontId="12" fillId="36" borderId="29" xfId="0" applyFont="1" applyFill="1" applyBorder="1" applyAlignment="1">
      <alignment horizontal="center" vertical="center" textRotation="90"/>
    </xf>
    <xf numFmtId="0" fontId="12" fillId="36" borderId="26" xfId="0" applyFont="1" applyFill="1" applyBorder="1" applyAlignment="1">
      <alignment horizontal="center" vertical="center" textRotation="90"/>
    </xf>
    <xf numFmtId="0" fontId="12" fillId="35" borderId="29" xfId="0" applyFont="1" applyFill="1" applyBorder="1" applyAlignment="1">
      <alignment horizontal="center" vertical="center" textRotation="90"/>
    </xf>
    <xf numFmtId="0" fontId="12" fillId="35" borderId="26" xfId="0" applyFont="1" applyFill="1" applyBorder="1" applyAlignment="1">
      <alignment horizontal="center" vertical="center" textRotation="90"/>
    </xf>
    <xf numFmtId="0" fontId="66" fillId="0" borderId="31" xfId="0" applyFont="1" applyBorder="1" applyAlignment="1">
      <alignment horizontal="center" vertical="center"/>
    </xf>
    <xf numFmtId="0" fontId="66" fillId="0" borderId="23" xfId="0" applyFont="1" applyBorder="1" applyAlignment="1">
      <alignment horizontal="center" vertical="center"/>
    </xf>
    <xf numFmtId="0" fontId="74" fillId="0" borderId="30" xfId="0" applyFont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14" fontId="57" fillId="0" borderId="0" xfId="0" applyNumberFormat="1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54" fillId="0" borderId="24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31" xfId="0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0" fontId="54" fillId="0" borderId="32" xfId="0" applyFont="1" applyBorder="1" applyAlignment="1">
      <alignment horizontal="center" vertical="center"/>
    </xf>
    <xf numFmtId="14" fontId="37" fillId="0" borderId="0" xfId="0" applyNumberFormat="1" applyFont="1" applyAlignment="1">
      <alignment horizontal="left" vertical="center"/>
    </xf>
    <xf numFmtId="0" fontId="61" fillId="0" borderId="30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14" fontId="37" fillId="0" borderId="18" xfId="0" applyNumberFormat="1" applyFont="1" applyBorder="1" applyAlignment="1">
      <alignment horizontal="center" vertical="center"/>
    </xf>
    <xf numFmtId="14" fontId="37" fillId="0" borderId="22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45" fillId="0" borderId="2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165" fontId="8" fillId="0" borderId="66" xfId="45" applyNumberFormat="1" applyFont="1" applyBorder="1" applyAlignment="1">
      <alignment horizontal="center" vertical="center"/>
    </xf>
    <xf numFmtId="165" fontId="8" fillId="0" borderId="58" xfId="45" applyNumberFormat="1" applyFont="1" applyBorder="1" applyAlignment="1">
      <alignment horizontal="center" vertical="center"/>
    </xf>
    <xf numFmtId="165" fontId="8" fillId="0" borderId="67" xfId="45" applyNumberFormat="1" applyFont="1" applyBorder="1" applyAlignment="1">
      <alignment horizontal="center" vertical="center"/>
    </xf>
    <xf numFmtId="0" fontId="37" fillId="0" borderId="31" xfId="0" applyFont="1" applyBorder="1" applyAlignment="1">
      <alignment horizontal="right" vertical="center"/>
    </xf>
    <xf numFmtId="0" fontId="37" fillId="0" borderId="23" xfId="0" applyFont="1" applyBorder="1" applyAlignment="1">
      <alignment horizontal="right" vertical="center"/>
    </xf>
    <xf numFmtId="14" fontId="37" fillId="0" borderId="23" xfId="0" applyNumberFormat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59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14" fontId="38" fillId="0" borderId="18" xfId="0" applyNumberFormat="1" applyFont="1" applyBorder="1" applyAlignment="1">
      <alignment horizontal="center" vertical="center"/>
    </xf>
    <xf numFmtId="14" fontId="38" fillId="0" borderId="22" xfId="0" applyNumberFormat="1" applyFont="1" applyBorder="1" applyAlignment="1">
      <alignment horizontal="center" vertical="center"/>
    </xf>
    <xf numFmtId="14" fontId="38" fillId="0" borderId="19" xfId="0" applyNumberFormat="1" applyFont="1" applyBorder="1" applyAlignment="1">
      <alignment horizontal="center" vertical="center"/>
    </xf>
    <xf numFmtId="0" fontId="38" fillId="0" borderId="18" xfId="0" applyFont="1" applyBorder="1" applyAlignment="1">
      <alignment horizontal="right" vertical="center"/>
    </xf>
    <xf numFmtId="0" fontId="38" fillId="0" borderId="22" xfId="0" applyFont="1" applyBorder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38" fillId="0" borderId="34" xfId="0" applyFont="1" applyBorder="1" applyAlignment="1">
      <alignment horizontal="right" vertical="center" indent="1"/>
    </xf>
    <xf numFmtId="0" fontId="38" fillId="0" borderId="35" xfId="0" applyFont="1" applyBorder="1" applyAlignment="1">
      <alignment horizontal="right" vertical="center" indent="1"/>
    </xf>
    <xf numFmtId="0" fontId="11" fillId="0" borderId="52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46" fillId="0" borderId="22" xfId="0" applyFont="1" applyBorder="1" applyAlignment="1">
      <alignment horizontal="center"/>
    </xf>
    <xf numFmtId="0" fontId="46" fillId="0" borderId="18" xfId="0" applyFont="1" applyBorder="1" applyAlignment="1">
      <alignment horizontal="center"/>
    </xf>
    <xf numFmtId="0" fontId="46" fillId="0" borderId="19" xfId="0" applyFont="1" applyBorder="1" applyAlignment="1">
      <alignment horizontal="center"/>
    </xf>
    <xf numFmtId="0" fontId="46" fillId="0" borderId="23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38" fillId="0" borderId="18" xfId="0" applyFont="1" applyBorder="1" applyAlignment="1">
      <alignment horizontal="right" vertical="center" indent="1"/>
    </xf>
    <xf numFmtId="0" fontId="38" fillId="0" borderId="22" xfId="0" applyFont="1" applyBorder="1" applyAlignment="1">
      <alignment horizontal="right" vertical="center" indent="1"/>
    </xf>
    <xf numFmtId="0" fontId="38" fillId="0" borderId="19" xfId="0" applyFont="1" applyBorder="1" applyAlignment="1">
      <alignment horizontal="right" vertical="center" indent="1"/>
    </xf>
    <xf numFmtId="0" fontId="45" fillId="37" borderId="18" xfId="0" applyFont="1" applyFill="1" applyBorder="1" applyAlignment="1">
      <alignment horizontal="center" vertical="center"/>
    </xf>
    <xf numFmtId="0" fontId="45" fillId="37" borderId="22" xfId="0" applyFont="1" applyFill="1" applyBorder="1" applyAlignment="1">
      <alignment horizontal="center" vertical="center"/>
    </xf>
    <xf numFmtId="0" fontId="45" fillId="37" borderId="19" xfId="0" applyFont="1" applyFill="1" applyBorder="1" applyAlignment="1">
      <alignment horizontal="center" vertical="center"/>
    </xf>
    <xf numFmtId="0" fontId="12" fillId="37" borderId="18" xfId="0" applyFont="1" applyFill="1" applyBorder="1" applyAlignment="1">
      <alignment horizontal="center"/>
    </xf>
    <xf numFmtId="0" fontId="0" fillId="37" borderId="22" xfId="0" applyFill="1" applyBorder="1" applyAlignment="1">
      <alignment horizontal="center"/>
    </xf>
    <xf numFmtId="0" fontId="0" fillId="37" borderId="19" xfId="0" applyFill="1" applyBorder="1" applyAlignment="1">
      <alignment horizontal="center"/>
    </xf>
    <xf numFmtId="0" fontId="0" fillId="37" borderId="18" xfId="0" applyFill="1" applyBorder="1" applyAlignment="1">
      <alignment horizontal="center"/>
    </xf>
    <xf numFmtId="0" fontId="8" fillId="37" borderId="18" xfId="0" applyFont="1" applyFill="1" applyBorder="1" applyAlignment="1">
      <alignment horizontal="center" vertical="center"/>
    </xf>
    <xf numFmtId="0" fontId="8" fillId="37" borderId="22" xfId="0" applyFont="1" applyFill="1" applyBorder="1" applyAlignment="1">
      <alignment horizontal="center" vertical="center"/>
    </xf>
    <xf numFmtId="0" fontId="11" fillId="37" borderId="0" xfId="0" applyFont="1" applyFill="1" applyAlignment="1">
      <alignment horizontal="center"/>
    </xf>
    <xf numFmtId="0" fontId="8" fillId="37" borderId="19" xfId="0" applyFont="1" applyFill="1" applyBorder="1" applyAlignment="1">
      <alignment horizontal="center" vertical="center"/>
    </xf>
    <xf numFmtId="0" fontId="8" fillId="37" borderId="18" xfId="0" applyFont="1" applyFill="1" applyBorder="1" applyAlignment="1">
      <alignment horizontal="center"/>
    </xf>
    <xf numFmtId="0" fontId="8" fillId="37" borderId="22" xfId="0" applyFont="1" applyFill="1" applyBorder="1" applyAlignment="1">
      <alignment horizontal="center"/>
    </xf>
    <xf numFmtId="0" fontId="8" fillId="37" borderId="19" xfId="0" applyFont="1" applyFill="1" applyBorder="1" applyAlignment="1">
      <alignment horizontal="center"/>
    </xf>
    <xf numFmtId="0" fontId="8" fillId="37" borderId="11" xfId="0" applyFont="1" applyFill="1" applyBorder="1" applyAlignment="1">
      <alignment horizontal="center" vertical="center"/>
    </xf>
    <xf numFmtId="0" fontId="8" fillId="37" borderId="12" xfId="0" applyFont="1" applyFill="1" applyBorder="1" applyAlignment="1">
      <alignment horizontal="center" vertical="center"/>
    </xf>
    <xf numFmtId="0" fontId="8" fillId="37" borderId="13" xfId="0" applyFont="1" applyFill="1" applyBorder="1" applyAlignment="1">
      <alignment horizontal="center" vertical="center"/>
    </xf>
    <xf numFmtId="0" fontId="8" fillId="37" borderId="31" xfId="0" applyFont="1" applyFill="1" applyBorder="1" applyAlignment="1">
      <alignment horizontal="center" vertical="center"/>
    </xf>
    <xf numFmtId="0" fontId="8" fillId="37" borderId="23" xfId="0" applyFont="1" applyFill="1" applyBorder="1" applyAlignment="1">
      <alignment horizontal="center" vertical="center"/>
    </xf>
    <xf numFmtId="0" fontId="8" fillId="37" borderId="55" xfId="0" applyFont="1" applyFill="1" applyBorder="1" applyAlignment="1">
      <alignment horizontal="center" vertical="center"/>
    </xf>
    <xf numFmtId="0" fontId="8" fillId="37" borderId="50" xfId="0" applyFont="1" applyFill="1" applyBorder="1" applyAlignment="1">
      <alignment horizontal="center" vertical="center"/>
    </xf>
    <xf numFmtId="0" fontId="8" fillId="37" borderId="20" xfId="0" applyFont="1" applyFill="1" applyBorder="1" applyAlignment="1">
      <alignment horizontal="center" vertical="center"/>
    </xf>
    <xf numFmtId="0" fontId="8" fillId="37" borderId="11" xfId="0" applyFont="1" applyFill="1" applyBorder="1" applyAlignment="1">
      <alignment horizontal="center"/>
    </xf>
    <xf numFmtId="0" fontId="8" fillId="37" borderId="12" xfId="0" applyFont="1" applyFill="1" applyBorder="1" applyAlignment="1">
      <alignment horizontal="center"/>
    </xf>
    <xf numFmtId="0" fontId="8" fillId="37" borderId="13" xfId="0" applyFont="1" applyFill="1" applyBorder="1" applyAlignment="1">
      <alignment horizontal="center"/>
    </xf>
    <xf numFmtId="0" fontId="8" fillId="37" borderId="2" xfId="0" applyFont="1" applyFill="1" applyBorder="1" applyAlignment="1">
      <alignment horizontal="center"/>
    </xf>
    <xf numFmtId="0" fontId="8" fillId="37" borderId="3" xfId="0" applyFont="1" applyFill="1" applyBorder="1" applyAlignment="1">
      <alignment horizontal="center"/>
    </xf>
    <xf numFmtId="0" fontId="0" fillId="36" borderId="11" xfId="0" applyFill="1" applyBorder="1" applyAlignment="1">
      <alignment horizontal="center"/>
    </xf>
    <xf numFmtId="0" fontId="0" fillId="36" borderId="12" xfId="0" applyFill="1" applyBorder="1" applyAlignment="1">
      <alignment horizontal="center"/>
    </xf>
    <xf numFmtId="0" fontId="0" fillId="36" borderId="13" xfId="0" applyFill="1" applyBorder="1" applyAlignment="1">
      <alignment horizontal="center"/>
    </xf>
    <xf numFmtId="0" fontId="45" fillId="36" borderId="18" xfId="0" applyFont="1" applyFill="1" applyBorder="1" applyAlignment="1">
      <alignment horizontal="center" vertical="center"/>
    </xf>
    <xf numFmtId="0" fontId="45" fillId="36" borderId="22" xfId="0" applyFont="1" applyFill="1" applyBorder="1" applyAlignment="1">
      <alignment horizontal="center" vertical="center"/>
    </xf>
    <xf numFmtId="0" fontId="45" fillId="36" borderId="19" xfId="0" applyFont="1" applyFill="1" applyBorder="1" applyAlignment="1">
      <alignment horizontal="center" vertical="center"/>
    </xf>
    <xf numFmtId="0" fontId="8" fillId="36" borderId="18" xfId="0" applyFont="1" applyFill="1" applyBorder="1" applyAlignment="1">
      <alignment horizontal="center" vertical="center"/>
    </xf>
    <xf numFmtId="0" fontId="8" fillId="36" borderId="22" xfId="0" applyFont="1" applyFill="1" applyBorder="1" applyAlignment="1">
      <alignment horizontal="center" vertical="center"/>
    </xf>
    <xf numFmtId="0" fontId="8" fillId="36" borderId="19" xfId="0" applyFont="1" applyFill="1" applyBorder="1" applyAlignment="1">
      <alignment horizontal="center" vertical="center"/>
    </xf>
    <xf numFmtId="0" fontId="11" fillId="36" borderId="0" xfId="0" applyFont="1" applyFill="1" applyAlignment="1">
      <alignment horizontal="center"/>
    </xf>
    <xf numFmtId="0" fontId="12" fillId="36" borderId="18" xfId="0" applyFont="1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6" borderId="19" xfId="0" applyFill="1" applyBorder="1" applyAlignment="1">
      <alignment horizontal="center"/>
    </xf>
    <xf numFmtId="0" fontId="8" fillId="36" borderId="18" xfId="0" applyFont="1" applyFill="1" applyBorder="1" applyAlignment="1">
      <alignment horizontal="center"/>
    </xf>
    <xf numFmtId="0" fontId="8" fillId="36" borderId="22" xfId="0" applyFont="1" applyFill="1" applyBorder="1" applyAlignment="1">
      <alignment horizontal="center"/>
    </xf>
    <xf numFmtId="0" fontId="8" fillId="36" borderId="19" xfId="0" applyFont="1" applyFill="1" applyBorder="1" applyAlignment="1">
      <alignment horizontal="center"/>
    </xf>
    <xf numFmtId="0" fontId="8" fillId="36" borderId="11" xfId="0" applyFont="1" applyFill="1" applyBorder="1" applyAlignment="1">
      <alignment horizontal="center" vertical="center"/>
    </xf>
    <xf numFmtId="0" fontId="8" fillId="36" borderId="12" xfId="0" applyFont="1" applyFill="1" applyBorder="1" applyAlignment="1">
      <alignment horizontal="center" vertical="center"/>
    </xf>
    <xf numFmtId="0" fontId="8" fillId="36" borderId="13" xfId="0" applyFont="1" applyFill="1" applyBorder="1" applyAlignment="1">
      <alignment horizontal="center" vertical="center"/>
    </xf>
    <xf numFmtId="0" fontId="8" fillId="36" borderId="11" xfId="0" applyFont="1" applyFill="1" applyBorder="1" applyAlignment="1">
      <alignment horizontal="center"/>
    </xf>
    <xf numFmtId="0" fontId="8" fillId="36" borderId="12" xfId="0" applyFont="1" applyFill="1" applyBorder="1" applyAlignment="1">
      <alignment horizontal="center"/>
    </xf>
    <xf numFmtId="0" fontId="8" fillId="36" borderId="13" xfId="0" applyFont="1" applyFill="1" applyBorder="1" applyAlignment="1">
      <alignment horizontal="center"/>
    </xf>
    <xf numFmtId="0" fontId="8" fillId="36" borderId="2" xfId="0" applyFont="1" applyFill="1" applyBorder="1" applyAlignment="1">
      <alignment horizontal="center"/>
    </xf>
    <xf numFmtId="0" fontId="8" fillId="36" borderId="3" xfId="0" applyFont="1" applyFill="1" applyBorder="1" applyAlignment="1">
      <alignment horizontal="center"/>
    </xf>
    <xf numFmtId="0" fontId="8" fillId="36" borderId="31" xfId="0" applyFont="1" applyFill="1" applyBorder="1" applyAlignment="1">
      <alignment horizontal="center" vertical="center"/>
    </xf>
    <xf numFmtId="0" fontId="8" fillId="36" borderId="23" xfId="0" applyFont="1" applyFill="1" applyBorder="1" applyAlignment="1">
      <alignment horizontal="center" vertical="center"/>
    </xf>
    <xf numFmtId="0" fontId="8" fillId="36" borderId="55" xfId="0" applyFont="1" applyFill="1" applyBorder="1" applyAlignment="1">
      <alignment horizontal="center" vertical="center"/>
    </xf>
    <xf numFmtId="0" fontId="8" fillId="36" borderId="50" xfId="0" applyFont="1" applyFill="1" applyBorder="1" applyAlignment="1">
      <alignment horizontal="center" vertical="center"/>
    </xf>
    <xf numFmtId="0" fontId="8" fillId="36" borderId="20" xfId="0" applyFont="1" applyFill="1" applyBorder="1" applyAlignment="1">
      <alignment horizontal="center" vertical="center"/>
    </xf>
    <xf numFmtId="0" fontId="45" fillId="38" borderId="18" xfId="0" applyFont="1" applyFill="1" applyBorder="1" applyAlignment="1">
      <alignment horizontal="center" vertical="center"/>
    </xf>
    <xf numFmtId="0" fontId="45" fillId="38" borderId="22" xfId="0" applyFont="1" applyFill="1" applyBorder="1" applyAlignment="1">
      <alignment horizontal="center" vertical="center"/>
    </xf>
    <xf numFmtId="0" fontId="45" fillId="38" borderId="19" xfId="0" applyFont="1" applyFill="1" applyBorder="1" applyAlignment="1">
      <alignment horizontal="center" vertical="center"/>
    </xf>
    <xf numFmtId="0" fontId="8" fillId="38" borderId="2" xfId="0" applyFont="1" applyFill="1" applyBorder="1" applyAlignment="1">
      <alignment horizontal="center"/>
    </xf>
    <xf numFmtId="0" fontId="8" fillId="38" borderId="3" xfId="0" applyFont="1" applyFill="1" applyBorder="1" applyAlignment="1">
      <alignment horizontal="center"/>
    </xf>
    <xf numFmtId="0" fontId="0" fillId="38" borderId="11" xfId="0" applyFill="1" applyBorder="1" applyAlignment="1">
      <alignment horizontal="center"/>
    </xf>
    <xf numFmtId="0" fontId="0" fillId="38" borderId="12" xfId="0" applyFill="1" applyBorder="1" applyAlignment="1">
      <alignment horizontal="center"/>
    </xf>
    <xf numFmtId="0" fontId="0" fillId="38" borderId="13" xfId="0" applyFill="1" applyBorder="1" applyAlignment="1">
      <alignment horizontal="center"/>
    </xf>
    <xf numFmtId="0" fontId="8" fillId="38" borderId="18" xfId="0" applyFont="1" applyFill="1" applyBorder="1" applyAlignment="1">
      <alignment horizontal="center"/>
    </xf>
    <xf numFmtId="0" fontId="8" fillId="38" borderId="22" xfId="0" applyFont="1" applyFill="1" applyBorder="1" applyAlignment="1">
      <alignment horizontal="center"/>
    </xf>
    <xf numFmtId="0" fontId="8" fillId="38" borderId="19" xfId="0" applyFont="1" applyFill="1" applyBorder="1" applyAlignment="1">
      <alignment horizontal="center"/>
    </xf>
    <xf numFmtId="0" fontId="12" fillId="38" borderId="18" xfId="0" applyFont="1" applyFill="1" applyBorder="1" applyAlignment="1">
      <alignment horizontal="center"/>
    </xf>
    <xf numFmtId="0" fontId="0" fillId="38" borderId="22" xfId="0" applyFill="1" applyBorder="1" applyAlignment="1">
      <alignment horizontal="center"/>
    </xf>
    <xf numFmtId="0" fontId="0" fillId="38" borderId="19" xfId="0" applyFill="1" applyBorder="1" applyAlignment="1">
      <alignment horizontal="center"/>
    </xf>
    <xf numFmtId="0" fontId="8" fillId="38" borderId="11" xfId="0" applyFont="1" applyFill="1" applyBorder="1" applyAlignment="1">
      <alignment horizontal="center"/>
    </xf>
    <xf numFmtId="0" fontId="8" fillId="38" borderId="12" xfId="0" applyFont="1" applyFill="1" applyBorder="1" applyAlignment="1">
      <alignment horizontal="center"/>
    </xf>
    <xf numFmtId="0" fontId="8" fillId="38" borderId="13" xfId="0" applyFont="1" applyFill="1" applyBorder="1" applyAlignment="1">
      <alignment horizontal="center"/>
    </xf>
    <xf numFmtId="0" fontId="8" fillId="38" borderId="11" xfId="0" applyFont="1" applyFill="1" applyBorder="1" applyAlignment="1">
      <alignment horizontal="center" vertical="center"/>
    </xf>
    <xf numFmtId="0" fontId="8" fillId="38" borderId="12" xfId="0" applyFont="1" applyFill="1" applyBorder="1" applyAlignment="1">
      <alignment horizontal="center" vertical="center"/>
    </xf>
    <xf numFmtId="0" fontId="8" fillId="38" borderId="13" xfId="0" applyFont="1" applyFill="1" applyBorder="1" applyAlignment="1">
      <alignment horizontal="center" vertical="center"/>
    </xf>
    <xf numFmtId="0" fontId="8" fillId="38" borderId="18" xfId="0" applyFont="1" applyFill="1" applyBorder="1" applyAlignment="1">
      <alignment horizontal="center" vertical="center"/>
    </xf>
    <xf numFmtId="0" fontId="8" fillId="38" borderId="22" xfId="0" applyFont="1" applyFill="1" applyBorder="1" applyAlignment="1">
      <alignment horizontal="center" vertical="center"/>
    </xf>
    <xf numFmtId="0" fontId="8" fillId="38" borderId="19" xfId="0" applyFont="1" applyFill="1" applyBorder="1" applyAlignment="1">
      <alignment horizontal="center" vertical="center"/>
    </xf>
    <xf numFmtId="0" fontId="11" fillId="38" borderId="0" xfId="0" applyFont="1" applyFill="1" applyAlignment="1">
      <alignment horizontal="center"/>
    </xf>
    <xf numFmtId="0" fontId="8" fillId="38" borderId="31" xfId="0" applyFont="1" applyFill="1" applyBorder="1" applyAlignment="1">
      <alignment horizontal="center" vertical="center"/>
    </xf>
    <xf numFmtId="0" fontId="8" fillId="38" borderId="23" xfId="0" applyFont="1" applyFill="1" applyBorder="1" applyAlignment="1">
      <alignment horizontal="center" vertical="center"/>
    </xf>
    <xf numFmtId="0" fontId="8" fillId="38" borderId="55" xfId="0" applyFont="1" applyFill="1" applyBorder="1" applyAlignment="1">
      <alignment horizontal="center" vertical="center"/>
    </xf>
    <xf numFmtId="0" fontId="8" fillId="38" borderId="50" xfId="0" applyFont="1" applyFill="1" applyBorder="1" applyAlignment="1">
      <alignment horizontal="center" vertical="center"/>
    </xf>
    <xf numFmtId="0" fontId="8" fillId="38" borderId="20" xfId="0" applyFont="1" applyFill="1" applyBorder="1" applyAlignment="1">
      <alignment horizontal="center" vertical="center"/>
    </xf>
    <xf numFmtId="0" fontId="55" fillId="0" borderId="0" xfId="0" applyFont="1"/>
    <xf numFmtId="165" fontId="55" fillId="0" borderId="0" xfId="45" applyNumberFormat="1" applyFont="1"/>
    <xf numFmtId="0" fontId="5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65" fontId="8" fillId="0" borderId="0" xfId="45" applyNumberFormat="1" applyFont="1"/>
  </cellXfs>
  <cellStyles count="52">
    <cellStyle name="20 % - Accent1" xfId="18" builtinId="30" customBuiltin="1"/>
    <cellStyle name="20 % - Accent2" xfId="21" builtinId="34" customBuiltin="1"/>
    <cellStyle name="20 % - Accent3" xfId="24" builtinId="38" customBuiltin="1"/>
    <cellStyle name="20 % - Accent4" xfId="27" builtinId="42" customBuiltin="1"/>
    <cellStyle name="20 % - Accent5" xfId="30" builtinId="46" customBuiltin="1"/>
    <cellStyle name="20 % - Accent6" xfId="33" builtinId="50" customBuiltin="1"/>
    <cellStyle name="40 % - Accent1" xfId="19" builtinId="31" customBuiltin="1"/>
    <cellStyle name="40 % - Accent2" xfId="22" builtinId="35" customBuiltin="1"/>
    <cellStyle name="40 % - Accent3" xfId="25" builtinId="39" customBuiltin="1"/>
    <cellStyle name="40 % - Accent4" xfId="28" builtinId="43" customBuiltin="1"/>
    <cellStyle name="40 % - Accent5" xfId="31" builtinId="47" customBuiltin="1"/>
    <cellStyle name="40 % - Accent6" xfId="34" builtinId="51" customBuiltin="1"/>
    <cellStyle name="60 % - Accent1 2" xfId="39" xr:uid="{00000000-0005-0000-0000-00000C000000}"/>
    <cellStyle name="60 % - Accent2 2" xfId="40" xr:uid="{00000000-0005-0000-0000-00000D000000}"/>
    <cellStyle name="60 % - Accent3 2" xfId="41" xr:uid="{00000000-0005-0000-0000-00000E000000}"/>
    <cellStyle name="60 % - Accent4 2" xfId="42" xr:uid="{00000000-0005-0000-0000-00000F000000}"/>
    <cellStyle name="60 % - Accent5 2" xfId="43" xr:uid="{00000000-0005-0000-0000-000010000000}"/>
    <cellStyle name="60 % - Accent6 2" xfId="44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8" builtinId="27" customBuiltin="1"/>
    <cellStyle name="Lien hypertexte" xfId="49" builtinId="8"/>
    <cellStyle name="Milliers" xfId="45" builtinId="3"/>
    <cellStyle name="Neutre 2" xfId="37" xr:uid="{00000000-0005-0000-0000-00001F000000}"/>
    <cellStyle name="Normal" xfId="0" builtinId="0"/>
    <cellStyle name="Normal 2" xfId="1" xr:uid="{00000000-0005-0000-0000-000021000000}"/>
    <cellStyle name="Normal 3" xfId="2" xr:uid="{00000000-0005-0000-0000-000022000000}"/>
    <cellStyle name="Normal 4" xfId="35" xr:uid="{00000000-0005-0000-0000-000023000000}"/>
    <cellStyle name="Normal 5" xfId="46" xr:uid="{00000000-0005-0000-0000-000024000000}"/>
    <cellStyle name="Normal 6" xfId="47" xr:uid="{00000000-0005-0000-0000-000025000000}"/>
    <cellStyle name="Normal 7" xfId="48" xr:uid="{00000000-0005-0000-0000-000026000000}"/>
    <cellStyle name="Normal 8" xfId="50" xr:uid="{00000000-0005-0000-0000-000027000000}"/>
    <cellStyle name="Normal 9" xfId="51" xr:uid="{4B79122E-4F67-4A3A-A654-715B61F9E6F9}"/>
    <cellStyle name="Note 2" xfId="38" xr:uid="{00000000-0005-0000-0000-000028000000}"/>
    <cellStyle name="Satisfaisant" xfId="7" builtinId="26" customBuiltin="1"/>
    <cellStyle name="Sortie" xfId="10" builtinId="21" customBuiltin="1"/>
    <cellStyle name="Texte explicatif" xfId="15" builtinId="53" customBuiltin="1"/>
    <cellStyle name="Titre 2" xfId="36" xr:uid="{00000000-0005-0000-0000-00002C000000}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6" builtinId="25" customBuiltin="1"/>
    <cellStyle name="Vérification" xfId="13" builtinId="23" customBuiltin="1"/>
  </cellStyles>
  <dxfs count="206"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theme="6" tint="0.79998168889431442"/>
        </patternFill>
      </fill>
    </dxf>
    <dxf>
      <font>
        <b/>
        <i val="0"/>
        <color rgb="FFFF0000"/>
      </font>
    </dxf>
    <dxf>
      <font>
        <b/>
        <i val="0"/>
        <color rgb="FF00B0F0"/>
      </font>
    </dxf>
    <dxf>
      <font>
        <b/>
        <i val="0"/>
        <color rgb="FF00B0F0"/>
      </font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6" tint="0.79998168889431442"/>
        </patternFill>
      </fill>
    </dxf>
    <dxf>
      <font>
        <b/>
        <i val="0"/>
        <color rgb="FF00B0F0"/>
      </font>
    </dxf>
    <dxf>
      <fill>
        <patternFill>
          <bgColor rgb="FF92D050"/>
        </patternFill>
      </fill>
    </dxf>
    <dxf>
      <font>
        <b/>
        <i val="0"/>
        <color rgb="FF00B0F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FFCC"/>
      <color rgb="FFD2ECB6"/>
      <color rgb="FFCEEAB0"/>
      <color rgb="FFCAE8AA"/>
      <color rgb="FFCCFF99"/>
      <color rgb="FFFFCCCC"/>
      <color rgb="FFFFCC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0</xdr:rowOff>
    </xdr:to>
    <xdr:pic>
      <xdr:nvPicPr>
        <xdr:cNvPr id="2" name="Image 1" descr="https://pages.ffgolf.org/img/blank.gif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0</xdr:rowOff>
    </xdr:to>
    <xdr:pic>
      <xdr:nvPicPr>
        <xdr:cNvPr id="3" name="Image 2" descr="https://pages.ffgolf.org/img/blank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4" name="Image 3" descr="https://pages.ffgolf.org/img/blank.gif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0</xdr:rowOff>
    </xdr:to>
    <xdr:pic>
      <xdr:nvPicPr>
        <xdr:cNvPr id="5" name="Image 4" descr="https://pages.ffgolf.org/img/blank.gif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0</xdr:rowOff>
    </xdr:to>
    <xdr:pic>
      <xdr:nvPicPr>
        <xdr:cNvPr id="6" name="Image 5" descr="https://pages.ffgolf.org/img/blank.gif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0</xdr:rowOff>
    </xdr:to>
    <xdr:pic>
      <xdr:nvPicPr>
        <xdr:cNvPr id="7" name="Image 6" descr="https://pages.ffgolf.org/img/blank.gif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0</xdr:rowOff>
    </xdr:to>
    <xdr:pic>
      <xdr:nvPicPr>
        <xdr:cNvPr id="8" name="Image 7" descr="https://pages.ffgolf.org/img/blank.gif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0</xdr:rowOff>
    </xdr:to>
    <xdr:pic>
      <xdr:nvPicPr>
        <xdr:cNvPr id="9" name="Image 8" descr="https://pages.ffgolf.org/img/blank.gif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9525</xdr:colOff>
      <xdr:row>133</xdr:row>
      <xdr:rowOff>0</xdr:rowOff>
    </xdr:to>
    <xdr:pic>
      <xdr:nvPicPr>
        <xdr:cNvPr id="10" name="Image 9" descr="https://pages.ffgolf.org/img/blank.gif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93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0</xdr:rowOff>
    </xdr:to>
    <xdr:pic>
      <xdr:nvPicPr>
        <xdr:cNvPr id="11" name="Image 10" descr="https://pages.ffgolf.org/img/blank.gif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555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9525</xdr:colOff>
      <xdr:row>135</xdr:row>
      <xdr:rowOff>0</xdr:rowOff>
    </xdr:to>
    <xdr:pic>
      <xdr:nvPicPr>
        <xdr:cNvPr id="12" name="Image 11" descr="https://pages.ffgolf.org/img/blank.gif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217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0</xdr:rowOff>
    </xdr:to>
    <xdr:pic>
      <xdr:nvPicPr>
        <xdr:cNvPr id="13" name="Image 12" descr="https://pages.ffgolf.org/img/blank.gif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3793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0</xdr:rowOff>
    </xdr:to>
    <xdr:pic>
      <xdr:nvPicPr>
        <xdr:cNvPr id="14" name="Image 13" descr="https://pages.ffgolf.org/img/blank.gif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5412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9525</xdr:colOff>
      <xdr:row>138</xdr:row>
      <xdr:rowOff>0</xdr:rowOff>
    </xdr:to>
    <xdr:pic>
      <xdr:nvPicPr>
        <xdr:cNvPr id="15" name="Image 14" descr="https://pages.ffgolf.org/img/blank.gif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032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0</xdr:rowOff>
    </xdr:to>
    <xdr:pic>
      <xdr:nvPicPr>
        <xdr:cNvPr id="16" name="Image 15" descr="https://pages.ffgolf.org/img/blank.gif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0270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9525</xdr:colOff>
      <xdr:row>141</xdr:row>
      <xdr:rowOff>0</xdr:rowOff>
    </xdr:to>
    <xdr:pic>
      <xdr:nvPicPr>
        <xdr:cNvPr id="17" name="Image 16" descr="https://pages.ffgolf.org/img/blank.gif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188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9525</xdr:colOff>
      <xdr:row>142</xdr:row>
      <xdr:rowOff>0</xdr:rowOff>
    </xdr:to>
    <xdr:pic>
      <xdr:nvPicPr>
        <xdr:cNvPr id="18" name="Image 17" descr="https://pages.ffgolf.org/img/blank.gif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3509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0</xdr:rowOff>
    </xdr:to>
    <xdr:pic>
      <xdr:nvPicPr>
        <xdr:cNvPr id="19" name="Image 18" descr="https://pages.ffgolf.org/img/blank.gif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512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0</xdr:rowOff>
    </xdr:to>
    <xdr:pic>
      <xdr:nvPicPr>
        <xdr:cNvPr id="20" name="Image 19" descr="https://pages.ffgolf.org/img/blank.gif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47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0</xdr:rowOff>
    </xdr:to>
    <xdr:pic>
      <xdr:nvPicPr>
        <xdr:cNvPr id="21" name="Image 20" descr="https://pages.ffgolf.org/img/blank.gif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366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0</xdr:rowOff>
    </xdr:to>
    <xdr:pic>
      <xdr:nvPicPr>
        <xdr:cNvPr id="22" name="Image 21" descr="https://pages.ffgolf.org/img/blank.gif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986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0</xdr:rowOff>
    </xdr:to>
    <xdr:pic>
      <xdr:nvPicPr>
        <xdr:cNvPr id="23" name="Image 22" descr="https://pages.ffgolf.org/img/blank.gif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605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0</xdr:rowOff>
    </xdr:to>
    <xdr:pic>
      <xdr:nvPicPr>
        <xdr:cNvPr id="24" name="Image 23" descr="https://pages.ffgolf.org/img/blank.gif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3224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0</xdr:rowOff>
    </xdr:to>
    <xdr:pic>
      <xdr:nvPicPr>
        <xdr:cNvPr id="25" name="Image 24" descr="https://pages.ffgolf.org/img/blank.gif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843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0</xdr:rowOff>
    </xdr:to>
    <xdr:pic>
      <xdr:nvPicPr>
        <xdr:cNvPr id="26" name="Image 25" descr="https://pages.ffgolf.org/img/blank.gif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463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0</xdr:rowOff>
    </xdr:to>
    <xdr:pic>
      <xdr:nvPicPr>
        <xdr:cNvPr id="27" name="Image 26" descr="https://pages.ffgolf.org/img/blank.gif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8082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0</xdr:rowOff>
    </xdr:to>
    <xdr:pic>
      <xdr:nvPicPr>
        <xdr:cNvPr id="28" name="Image 27" descr="https://pages.ffgolf.org/img/blank.gif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9701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9525</xdr:colOff>
      <xdr:row>153</xdr:row>
      <xdr:rowOff>0</xdr:rowOff>
    </xdr:to>
    <xdr:pic>
      <xdr:nvPicPr>
        <xdr:cNvPr id="29" name="Image 28" descr="https://pages.ffgolf.org/img/blank.gif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320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9525</xdr:colOff>
      <xdr:row>154</xdr:row>
      <xdr:rowOff>0</xdr:rowOff>
    </xdr:to>
    <xdr:pic>
      <xdr:nvPicPr>
        <xdr:cNvPr id="30" name="Image 29" descr="https://pages.ffgolf.org/img/blank.gif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2940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9525</xdr:colOff>
      <xdr:row>155</xdr:row>
      <xdr:rowOff>0</xdr:rowOff>
    </xdr:to>
    <xdr:pic>
      <xdr:nvPicPr>
        <xdr:cNvPr id="31" name="Image 30" descr="https://pages.ffgolf.org/img/blank.gif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4559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9525</xdr:colOff>
      <xdr:row>124</xdr:row>
      <xdr:rowOff>0</xdr:rowOff>
    </xdr:to>
    <xdr:pic>
      <xdr:nvPicPr>
        <xdr:cNvPr id="32" name="Image 31" descr="https://pages.ffgolf.org/img/blank.gif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45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0</xdr:rowOff>
    </xdr:to>
    <xdr:pic>
      <xdr:nvPicPr>
        <xdr:cNvPr id="33" name="Image 32" descr="https://pages.ffgolf.org/img/blank.gif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0</xdr:rowOff>
    </xdr:to>
    <xdr:pic>
      <xdr:nvPicPr>
        <xdr:cNvPr id="34" name="Image 33" descr="https://pages.ffgolf.org/img/blank.gif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35" name="Image 34" descr="https://pages.ffgolf.org/img/blank.gif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0</xdr:rowOff>
    </xdr:to>
    <xdr:pic>
      <xdr:nvPicPr>
        <xdr:cNvPr id="36" name="Image 35" descr="https://pages.ffgolf.org/img/blank.gif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0</xdr:rowOff>
    </xdr:to>
    <xdr:pic>
      <xdr:nvPicPr>
        <xdr:cNvPr id="37" name="Image 36" descr="https://pages.ffgolf.org/img/blank.gif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0</xdr:rowOff>
    </xdr:to>
    <xdr:pic>
      <xdr:nvPicPr>
        <xdr:cNvPr id="38" name="Image 37" descr="https://pages.ffgolf.org/img/blank.gif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0</xdr:rowOff>
    </xdr:to>
    <xdr:pic>
      <xdr:nvPicPr>
        <xdr:cNvPr id="39" name="Image 38" descr="https://pages.ffgolf.org/img/blank.gif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0</xdr:rowOff>
    </xdr:to>
    <xdr:pic>
      <xdr:nvPicPr>
        <xdr:cNvPr id="40" name="Image 39" descr="https://pages.ffgolf.org/img/blank.gif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124</xdr:row>
      <xdr:rowOff>0</xdr:rowOff>
    </xdr:from>
    <xdr:to>
      <xdr:col>1</xdr:col>
      <xdr:colOff>9525</xdr:colOff>
      <xdr:row>124</xdr:row>
      <xdr:rowOff>0</xdr:rowOff>
    </xdr:to>
    <xdr:pic>
      <xdr:nvPicPr>
        <xdr:cNvPr id="41" name="Image 40" descr="https://pages.ffgolf.org/img/blank.gif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445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125</xdr:row>
      <xdr:rowOff>0</xdr:rowOff>
    </xdr:from>
    <xdr:to>
      <xdr:col>1</xdr:col>
      <xdr:colOff>9525</xdr:colOff>
      <xdr:row>125</xdr:row>
      <xdr:rowOff>0</xdr:rowOff>
    </xdr:to>
    <xdr:pic>
      <xdr:nvPicPr>
        <xdr:cNvPr id="42" name="Image 41" descr="https://pages.ffgolf.org/img/blank.gif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607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126</xdr:row>
      <xdr:rowOff>0</xdr:rowOff>
    </xdr:from>
    <xdr:to>
      <xdr:col>1</xdr:col>
      <xdr:colOff>9525</xdr:colOff>
      <xdr:row>126</xdr:row>
      <xdr:rowOff>0</xdr:rowOff>
    </xdr:to>
    <xdr:pic>
      <xdr:nvPicPr>
        <xdr:cNvPr id="43" name="Image 42" descr="https://pages.ffgolf.org/img/blank.gif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769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</xdr:col>
      <xdr:colOff>9525</xdr:colOff>
      <xdr:row>127</xdr:row>
      <xdr:rowOff>0</xdr:rowOff>
    </xdr:to>
    <xdr:pic>
      <xdr:nvPicPr>
        <xdr:cNvPr id="44" name="Image 43" descr="https://pages.ffgolf.org/img/blank.gif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931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128</xdr:row>
      <xdr:rowOff>0</xdr:rowOff>
    </xdr:from>
    <xdr:to>
      <xdr:col>1</xdr:col>
      <xdr:colOff>9525</xdr:colOff>
      <xdr:row>128</xdr:row>
      <xdr:rowOff>0</xdr:rowOff>
    </xdr:to>
    <xdr:pic>
      <xdr:nvPicPr>
        <xdr:cNvPr id="45" name="Image 44" descr="https://pages.ffgolf.org/img/blank.gif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093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9525</xdr:colOff>
      <xdr:row>129</xdr:row>
      <xdr:rowOff>0</xdr:rowOff>
    </xdr:to>
    <xdr:pic>
      <xdr:nvPicPr>
        <xdr:cNvPr id="46" name="Image 45" descr="https://pages.ffgolf.org/img/blank.gif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255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130</xdr:row>
      <xdr:rowOff>0</xdr:rowOff>
    </xdr:from>
    <xdr:to>
      <xdr:col>1</xdr:col>
      <xdr:colOff>9525</xdr:colOff>
      <xdr:row>130</xdr:row>
      <xdr:rowOff>0</xdr:rowOff>
    </xdr:to>
    <xdr:pic>
      <xdr:nvPicPr>
        <xdr:cNvPr id="47" name="Image 46" descr="https://pages.ffgolf.org/img/blank.gif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17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1</xdr:col>
      <xdr:colOff>9525</xdr:colOff>
      <xdr:row>131</xdr:row>
      <xdr:rowOff>0</xdr:rowOff>
    </xdr:to>
    <xdr:pic>
      <xdr:nvPicPr>
        <xdr:cNvPr id="48" name="Image 47" descr="https://pages.ffgolf.org/img/blank.gif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5697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132</xdr:row>
      <xdr:rowOff>0</xdr:rowOff>
    </xdr:from>
    <xdr:to>
      <xdr:col>1</xdr:col>
      <xdr:colOff>9525</xdr:colOff>
      <xdr:row>132</xdr:row>
      <xdr:rowOff>0</xdr:rowOff>
    </xdr:to>
    <xdr:pic>
      <xdr:nvPicPr>
        <xdr:cNvPr id="49" name="Image 48" descr="https://pages.ffgolf.org/img/blank.gif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7316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133</xdr:row>
      <xdr:rowOff>0</xdr:rowOff>
    </xdr:from>
    <xdr:to>
      <xdr:col>1</xdr:col>
      <xdr:colOff>9525</xdr:colOff>
      <xdr:row>133</xdr:row>
      <xdr:rowOff>0</xdr:rowOff>
    </xdr:to>
    <xdr:pic>
      <xdr:nvPicPr>
        <xdr:cNvPr id="50" name="Image 49" descr="https://pages.ffgolf.org/img/blank.gif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893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9525</xdr:colOff>
      <xdr:row>134</xdr:row>
      <xdr:rowOff>0</xdr:rowOff>
    </xdr:to>
    <xdr:pic>
      <xdr:nvPicPr>
        <xdr:cNvPr id="51" name="Image 50" descr="https://pages.ffgolf.org/img/blank.gif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0555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135</xdr:row>
      <xdr:rowOff>0</xdr:rowOff>
    </xdr:from>
    <xdr:to>
      <xdr:col>1</xdr:col>
      <xdr:colOff>9525</xdr:colOff>
      <xdr:row>135</xdr:row>
      <xdr:rowOff>0</xdr:rowOff>
    </xdr:to>
    <xdr:pic>
      <xdr:nvPicPr>
        <xdr:cNvPr id="52" name="Image 51" descr="https://pages.ffgolf.org/img/blank.gif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2174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9525</xdr:colOff>
      <xdr:row>136</xdr:row>
      <xdr:rowOff>0</xdr:rowOff>
    </xdr:to>
    <xdr:pic>
      <xdr:nvPicPr>
        <xdr:cNvPr id="53" name="Image 52" descr="https://pages.ffgolf.org/img/blank.gif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3793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137</xdr:row>
      <xdr:rowOff>0</xdr:rowOff>
    </xdr:from>
    <xdr:to>
      <xdr:col>1</xdr:col>
      <xdr:colOff>9525</xdr:colOff>
      <xdr:row>137</xdr:row>
      <xdr:rowOff>0</xdr:rowOff>
    </xdr:to>
    <xdr:pic>
      <xdr:nvPicPr>
        <xdr:cNvPr id="54" name="Image 53" descr="https://pages.ffgolf.org/img/blank.gif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5412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138</xdr:row>
      <xdr:rowOff>0</xdr:rowOff>
    </xdr:from>
    <xdr:to>
      <xdr:col>1</xdr:col>
      <xdr:colOff>9525</xdr:colOff>
      <xdr:row>138</xdr:row>
      <xdr:rowOff>0</xdr:rowOff>
    </xdr:to>
    <xdr:pic>
      <xdr:nvPicPr>
        <xdr:cNvPr id="55" name="Image 54" descr="https://pages.ffgolf.org/img/blank.gif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7032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9525</xdr:colOff>
      <xdr:row>139</xdr:row>
      <xdr:rowOff>0</xdr:rowOff>
    </xdr:to>
    <xdr:pic>
      <xdr:nvPicPr>
        <xdr:cNvPr id="56" name="Image 55" descr="https://pages.ffgolf.org/img/blank.gif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58651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9525</xdr:colOff>
      <xdr:row>140</xdr:row>
      <xdr:rowOff>0</xdr:rowOff>
    </xdr:to>
    <xdr:pic>
      <xdr:nvPicPr>
        <xdr:cNvPr id="57" name="Image 56" descr="https://pages.ffgolf.org/img/blank.gif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0270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</xdr:col>
      <xdr:colOff>9525</xdr:colOff>
      <xdr:row>141</xdr:row>
      <xdr:rowOff>0</xdr:rowOff>
    </xdr:to>
    <xdr:pic>
      <xdr:nvPicPr>
        <xdr:cNvPr id="58" name="Image 57" descr="https://pages.ffgolf.org/img/blank.gif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1889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142</xdr:row>
      <xdr:rowOff>0</xdr:rowOff>
    </xdr:from>
    <xdr:to>
      <xdr:col>1</xdr:col>
      <xdr:colOff>9525</xdr:colOff>
      <xdr:row>142</xdr:row>
      <xdr:rowOff>0</xdr:rowOff>
    </xdr:to>
    <xdr:pic>
      <xdr:nvPicPr>
        <xdr:cNvPr id="59" name="Image 58" descr="https://pages.ffgolf.org/img/blank.gif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3509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143</xdr:row>
      <xdr:rowOff>0</xdr:rowOff>
    </xdr:from>
    <xdr:to>
      <xdr:col>1</xdr:col>
      <xdr:colOff>9525</xdr:colOff>
      <xdr:row>143</xdr:row>
      <xdr:rowOff>0</xdr:rowOff>
    </xdr:to>
    <xdr:pic>
      <xdr:nvPicPr>
        <xdr:cNvPr id="60" name="Image 59" descr="https://pages.ffgolf.org/img/blank.gif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5128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9525</xdr:colOff>
      <xdr:row>144</xdr:row>
      <xdr:rowOff>0</xdr:rowOff>
    </xdr:to>
    <xdr:pic>
      <xdr:nvPicPr>
        <xdr:cNvPr id="61" name="Image 60" descr="https://pages.ffgolf.org/img/blank.gif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6747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9525</xdr:colOff>
      <xdr:row>145</xdr:row>
      <xdr:rowOff>0</xdr:rowOff>
    </xdr:to>
    <xdr:pic>
      <xdr:nvPicPr>
        <xdr:cNvPr id="62" name="Image 61" descr="https://pages.ffgolf.org/img/blank.gif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8366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146</xdr:row>
      <xdr:rowOff>0</xdr:rowOff>
    </xdr:from>
    <xdr:to>
      <xdr:col>1</xdr:col>
      <xdr:colOff>9525</xdr:colOff>
      <xdr:row>146</xdr:row>
      <xdr:rowOff>0</xdr:rowOff>
    </xdr:to>
    <xdr:pic>
      <xdr:nvPicPr>
        <xdr:cNvPr id="63" name="Image 62" descr="https://pages.ffgolf.org/img/blank.gif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69986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147</xdr:row>
      <xdr:rowOff>0</xdr:rowOff>
    </xdr:from>
    <xdr:to>
      <xdr:col>1</xdr:col>
      <xdr:colOff>9525</xdr:colOff>
      <xdr:row>147</xdr:row>
      <xdr:rowOff>0</xdr:rowOff>
    </xdr:to>
    <xdr:pic>
      <xdr:nvPicPr>
        <xdr:cNvPr id="64" name="Image 63" descr="https://pages.ffgolf.org/img/blank.gif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1605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9525</xdr:colOff>
      <xdr:row>148</xdr:row>
      <xdr:rowOff>0</xdr:rowOff>
    </xdr:to>
    <xdr:pic>
      <xdr:nvPicPr>
        <xdr:cNvPr id="65" name="Image 64" descr="https://pages.ffgolf.org/img/blank.gif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3224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9525</xdr:colOff>
      <xdr:row>149</xdr:row>
      <xdr:rowOff>0</xdr:rowOff>
    </xdr:to>
    <xdr:pic>
      <xdr:nvPicPr>
        <xdr:cNvPr id="66" name="Image 65" descr="https://pages.ffgolf.org/img/blank.gif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4843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9525</xdr:colOff>
      <xdr:row>150</xdr:row>
      <xdr:rowOff>0</xdr:rowOff>
    </xdr:to>
    <xdr:pic>
      <xdr:nvPicPr>
        <xdr:cNvPr id="67" name="Image 66" descr="https://pages.ffgolf.org/img/blank.gif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6463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151</xdr:row>
      <xdr:rowOff>0</xdr:rowOff>
    </xdr:from>
    <xdr:to>
      <xdr:col>1</xdr:col>
      <xdr:colOff>9525</xdr:colOff>
      <xdr:row>151</xdr:row>
      <xdr:rowOff>0</xdr:rowOff>
    </xdr:to>
    <xdr:pic>
      <xdr:nvPicPr>
        <xdr:cNvPr id="68" name="Image 67" descr="https://pages.ffgolf.org/img/blank.gif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8082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</xdr:col>
      <xdr:colOff>9525</xdr:colOff>
      <xdr:row>152</xdr:row>
      <xdr:rowOff>0</xdr:rowOff>
    </xdr:to>
    <xdr:pic>
      <xdr:nvPicPr>
        <xdr:cNvPr id="69" name="Image 68" descr="https://pages.ffgolf.org/img/blank.gif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9701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9525</xdr:colOff>
      <xdr:row>153</xdr:row>
      <xdr:rowOff>0</xdr:rowOff>
    </xdr:to>
    <xdr:pic>
      <xdr:nvPicPr>
        <xdr:cNvPr id="70" name="Image 69" descr="https://pages.ffgolf.org/img/blank.gif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1320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154</xdr:row>
      <xdr:rowOff>0</xdr:rowOff>
    </xdr:from>
    <xdr:to>
      <xdr:col>1</xdr:col>
      <xdr:colOff>9525</xdr:colOff>
      <xdr:row>154</xdr:row>
      <xdr:rowOff>0</xdr:rowOff>
    </xdr:to>
    <xdr:pic>
      <xdr:nvPicPr>
        <xdr:cNvPr id="71" name="Image 70" descr="https://pages.ffgolf.org/img/blank.gif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2940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155</xdr:row>
      <xdr:rowOff>0</xdr:rowOff>
    </xdr:from>
    <xdr:to>
      <xdr:col>1</xdr:col>
      <xdr:colOff>9525</xdr:colOff>
      <xdr:row>155</xdr:row>
      <xdr:rowOff>0</xdr:rowOff>
    </xdr:to>
    <xdr:pic>
      <xdr:nvPicPr>
        <xdr:cNvPr id="72" name="Image 71" descr="https://pages.ffgolf.org/img/blank.gif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4559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9525</xdr:colOff>
      <xdr:row>156</xdr:row>
      <xdr:rowOff>0</xdr:rowOff>
    </xdr:to>
    <xdr:pic>
      <xdr:nvPicPr>
        <xdr:cNvPr id="73" name="Image 72" descr="https://pages.ffgolf.org/img/blank.gif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6178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157</xdr:row>
      <xdr:rowOff>0</xdr:rowOff>
    </xdr:from>
    <xdr:to>
      <xdr:col>1</xdr:col>
      <xdr:colOff>9525</xdr:colOff>
      <xdr:row>157</xdr:row>
      <xdr:rowOff>0</xdr:rowOff>
    </xdr:to>
    <xdr:pic>
      <xdr:nvPicPr>
        <xdr:cNvPr id="74" name="Image 73" descr="https://pages.ffgolf.org/img/blank.gif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7797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158</xdr:row>
      <xdr:rowOff>0</xdr:rowOff>
    </xdr:from>
    <xdr:to>
      <xdr:col>1</xdr:col>
      <xdr:colOff>9525</xdr:colOff>
      <xdr:row>158</xdr:row>
      <xdr:rowOff>0</xdr:rowOff>
    </xdr:to>
    <xdr:pic>
      <xdr:nvPicPr>
        <xdr:cNvPr id="75" name="Image 74" descr="https://pages.ffgolf.org/img/blank.gif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89417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9525</xdr:colOff>
      <xdr:row>159</xdr:row>
      <xdr:rowOff>0</xdr:rowOff>
    </xdr:to>
    <xdr:pic>
      <xdr:nvPicPr>
        <xdr:cNvPr id="76" name="Image 75" descr="https://pages.ffgolf.org/img/blank.gif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1036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9525</xdr:colOff>
      <xdr:row>160</xdr:row>
      <xdr:rowOff>0</xdr:rowOff>
    </xdr:to>
    <xdr:pic>
      <xdr:nvPicPr>
        <xdr:cNvPr id="77" name="Image 76" descr="https://pages.ffgolf.org/img/blank.gif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2655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161</xdr:row>
      <xdr:rowOff>0</xdr:rowOff>
    </xdr:from>
    <xdr:to>
      <xdr:col>1</xdr:col>
      <xdr:colOff>9525</xdr:colOff>
      <xdr:row>161</xdr:row>
      <xdr:rowOff>0</xdr:rowOff>
    </xdr:to>
    <xdr:pic>
      <xdr:nvPicPr>
        <xdr:cNvPr id="78" name="Image 77" descr="https://pages.ffgolf.org/img/blank.gif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4274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1</xdr:col>
      <xdr:colOff>9525</xdr:colOff>
      <xdr:row>162</xdr:row>
      <xdr:rowOff>0</xdr:rowOff>
    </xdr:to>
    <xdr:pic>
      <xdr:nvPicPr>
        <xdr:cNvPr id="79" name="Image 78" descr="https://pages.ffgolf.org/img/blank.gif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5894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9525</xdr:colOff>
      <xdr:row>163</xdr:row>
      <xdr:rowOff>0</xdr:rowOff>
    </xdr:to>
    <xdr:pic>
      <xdr:nvPicPr>
        <xdr:cNvPr id="80" name="Image 79" descr="https://pages.ffgolf.org/img/blank.gif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7513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1</xdr:col>
      <xdr:colOff>9525</xdr:colOff>
      <xdr:row>164</xdr:row>
      <xdr:rowOff>0</xdr:rowOff>
    </xdr:to>
    <xdr:pic>
      <xdr:nvPicPr>
        <xdr:cNvPr id="81" name="Image 80" descr="https://pages.ffgolf.org/img/blank.gif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991326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165</xdr:row>
      <xdr:rowOff>0</xdr:rowOff>
    </xdr:from>
    <xdr:to>
      <xdr:col>1</xdr:col>
      <xdr:colOff>9525</xdr:colOff>
      <xdr:row>165</xdr:row>
      <xdr:rowOff>0</xdr:rowOff>
    </xdr:to>
    <xdr:pic>
      <xdr:nvPicPr>
        <xdr:cNvPr id="82" name="Image 81" descr="https://pages.ffgolf.org/img/blank.gif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0751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1</xdr:col>
      <xdr:colOff>9525</xdr:colOff>
      <xdr:row>166</xdr:row>
      <xdr:rowOff>0</xdr:rowOff>
    </xdr:to>
    <xdr:pic>
      <xdr:nvPicPr>
        <xdr:cNvPr id="83" name="Image 82" descr="https://pages.ffgolf.org/img/blank.gif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023711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223</xdr:row>
      <xdr:rowOff>0</xdr:rowOff>
    </xdr:from>
    <xdr:to>
      <xdr:col>1</xdr:col>
      <xdr:colOff>9525</xdr:colOff>
      <xdr:row>223</xdr:row>
      <xdr:rowOff>0</xdr:rowOff>
    </xdr:to>
    <xdr:pic>
      <xdr:nvPicPr>
        <xdr:cNvPr id="84" name="Image 83" descr="https://pages.ffgolf.org/img/blank.gif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58113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224</xdr:row>
      <xdr:rowOff>0</xdr:rowOff>
    </xdr:from>
    <xdr:to>
      <xdr:col>1</xdr:col>
      <xdr:colOff>9525</xdr:colOff>
      <xdr:row>224</xdr:row>
      <xdr:rowOff>0</xdr:rowOff>
    </xdr:to>
    <xdr:pic>
      <xdr:nvPicPr>
        <xdr:cNvPr id="85" name="Image 84" descr="https://pages.ffgolf.org/img/blank.gif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9752588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23766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40530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" y="42572940"/>
          <a:ext cx="7620" cy="7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146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48613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575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231</xdr:row>
      <xdr:rowOff>0</xdr:rowOff>
    </xdr:from>
    <xdr:to>
      <xdr:col>1</xdr:col>
      <xdr:colOff>15240</xdr:colOff>
      <xdr:row>231</xdr:row>
      <xdr:rowOff>15240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146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232</xdr:row>
      <xdr:rowOff>0</xdr:rowOff>
    </xdr:from>
    <xdr:to>
      <xdr:col>1</xdr:col>
      <xdr:colOff>15240</xdr:colOff>
      <xdr:row>232</xdr:row>
      <xdr:rowOff>15240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48613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233</xdr:row>
      <xdr:rowOff>0</xdr:rowOff>
    </xdr:from>
    <xdr:to>
      <xdr:col>1</xdr:col>
      <xdr:colOff>15240</xdr:colOff>
      <xdr:row>233</xdr:row>
      <xdr:rowOff>15240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57588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430</xdr:row>
      <xdr:rowOff>0</xdr:rowOff>
    </xdr:from>
    <xdr:ext cx="15240" cy="15240"/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331697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431</xdr:row>
      <xdr:rowOff>0</xdr:rowOff>
    </xdr:from>
    <xdr:ext cx="15240" cy="15240"/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501786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432</xdr:row>
      <xdr:rowOff>0</xdr:rowOff>
    </xdr:from>
    <xdr:ext cx="15240" cy="15240"/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1671876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60960</xdr:rowOff>
        </xdr:from>
        <xdr:to>
          <xdr:col>1</xdr:col>
          <xdr:colOff>708660</xdr:colOff>
          <xdr:row>0</xdr:row>
          <xdr:rowOff>358140</xdr:rowOff>
        </xdr:to>
        <xdr:sp macro="" textlink="">
          <xdr:nvSpPr>
            <xdr:cNvPr id="19458" name="CommandButton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12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crustatio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ges.ffgolf.org/resultats/" TargetMode="External"/><Relationship Id="rId1" Type="http://schemas.openxmlformats.org/officeDocument/2006/relationships/hyperlink" Target="https://www.ffgolf.org/Jouer/Messieurs-Dames/Competitions-de-clubs/Resultats-des-competitions-de-club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R40"/>
  <sheetViews>
    <sheetView tabSelected="1" zoomScale="51" zoomScaleNormal="51" workbookViewId="0">
      <selection activeCell="O18" sqref="O18"/>
    </sheetView>
  </sheetViews>
  <sheetFormatPr baseColWidth="10" defaultColWidth="11.5546875" defaultRowHeight="20.399999999999999" x14ac:dyDescent="0.35"/>
  <cols>
    <col min="1" max="1" width="15.5546875" style="19" customWidth="1"/>
    <col min="2" max="2" width="15.5546875" style="17" customWidth="1"/>
    <col min="3" max="4" width="15.5546875" style="1" customWidth="1"/>
    <col min="5" max="5" width="17.21875" style="20" customWidth="1"/>
    <col min="6" max="6" width="15.5546875" style="20" customWidth="1"/>
    <col min="7" max="11" width="15.5546875" style="1" customWidth="1"/>
    <col min="12" max="12" width="11.5546875" style="1"/>
    <col min="13" max="16384" width="11.5546875" style="17"/>
  </cols>
  <sheetData>
    <row r="1" spans="1:18" ht="24.6" x14ac:dyDescent="0.4">
      <c r="A1" s="804" t="s">
        <v>383</v>
      </c>
      <c r="B1" s="805"/>
      <c r="C1" s="805"/>
      <c r="D1" s="805"/>
      <c r="E1" s="805"/>
      <c r="F1" s="805"/>
      <c r="G1" s="805"/>
      <c r="H1" s="805"/>
      <c r="I1" s="805"/>
      <c r="J1" s="805"/>
      <c r="K1" s="806"/>
      <c r="L1" s="2"/>
      <c r="M1" s="2"/>
      <c r="N1" s="2"/>
      <c r="O1" s="2"/>
      <c r="P1" s="2"/>
      <c r="Q1" s="2"/>
      <c r="R1" s="2"/>
    </row>
    <row r="2" spans="1:18" ht="21" x14ac:dyDescent="0.4">
      <c r="A2" s="814" t="s">
        <v>149</v>
      </c>
      <c r="B2" s="815"/>
      <c r="C2" s="815"/>
      <c r="D2" s="815"/>
      <c r="E2" s="815"/>
      <c r="F2" s="815"/>
      <c r="G2" s="815"/>
      <c r="H2" s="815"/>
      <c r="I2" s="815"/>
      <c r="J2" s="812">
        <v>45844</v>
      </c>
      <c r="K2" s="813"/>
    </row>
    <row r="3" spans="1:18" ht="21" thickBot="1" x14ac:dyDescent="0.4">
      <c r="A3" s="807" t="s">
        <v>142</v>
      </c>
      <c r="B3" s="808"/>
      <c r="C3" s="808"/>
      <c r="D3" s="808"/>
      <c r="E3" s="808"/>
      <c r="F3" s="808"/>
      <c r="G3" s="808"/>
      <c r="H3" s="808"/>
      <c r="I3" s="808"/>
      <c r="J3" s="808"/>
      <c r="K3" s="809"/>
    </row>
    <row r="4" spans="1:18" ht="21" x14ac:dyDescent="0.4">
      <c r="A4" s="30"/>
      <c r="B4" s="18" t="s">
        <v>63</v>
      </c>
      <c r="C4" s="253"/>
      <c r="D4" s="69"/>
      <c r="E4" s="254"/>
      <c r="F4" s="254"/>
      <c r="G4" s="255"/>
      <c r="H4" s="255"/>
      <c r="K4" s="31"/>
    </row>
    <row r="5" spans="1:18" x14ac:dyDescent="0.35">
      <c r="A5" s="30">
        <v>1</v>
      </c>
      <c r="B5" s="17" t="s">
        <v>325</v>
      </c>
      <c r="C5" s="253"/>
      <c r="D5" s="69"/>
      <c r="E5" s="254"/>
      <c r="F5" s="254"/>
      <c r="G5" s="255"/>
      <c r="H5" s="255"/>
      <c r="K5" s="31"/>
    </row>
    <row r="6" spans="1:18" x14ac:dyDescent="0.35">
      <c r="A6" s="30">
        <v>2</v>
      </c>
      <c r="B6" s="17" t="s">
        <v>326</v>
      </c>
      <c r="D6" s="69"/>
      <c r="E6" s="254"/>
      <c r="F6" s="254"/>
      <c r="G6" s="255"/>
      <c r="H6" s="255"/>
      <c r="K6" s="31"/>
    </row>
    <row r="7" spans="1:18" x14ac:dyDescent="0.35">
      <c r="A7" s="30">
        <v>3</v>
      </c>
      <c r="B7" s="17" t="s">
        <v>327</v>
      </c>
      <c r="C7" s="253"/>
      <c r="D7" s="69"/>
      <c r="E7" s="254"/>
      <c r="F7" s="254"/>
      <c r="G7" s="255"/>
      <c r="H7" s="255"/>
      <c r="K7" s="31"/>
    </row>
    <row r="8" spans="1:18" x14ac:dyDescent="0.35">
      <c r="A8" s="30">
        <v>4</v>
      </c>
      <c r="B8" s="17" t="s">
        <v>328</v>
      </c>
      <c r="C8" s="253"/>
      <c r="E8" s="254"/>
      <c r="F8" s="254"/>
      <c r="G8" s="255"/>
      <c r="H8" s="255"/>
      <c r="K8" s="31"/>
    </row>
    <row r="9" spans="1:18" x14ac:dyDescent="0.35">
      <c r="A9" s="30">
        <v>5</v>
      </c>
      <c r="B9" s="17" t="s">
        <v>329</v>
      </c>
      <c r="C9" s="253"/>
      <c r="E9" s="254"/>
      <c r="F9" s="254"/>
      <c r="G9" s="255"/>
      <c r="H9" s="255"/>
      <c r="K9" s="31"/>
    </row>
    <row r="10" spans="1:18" x14ac:dyDescent="0.35">
      <c r="A10" s="30">
        <v>6</v>
      </c>
      <c r="B10" s="17" t="s">
        <v>330</v>
      </c>
      <c r="C10" s="253"/>
      <c r="E10" s="254"/>
      <c r="F10" s="254"/>
      <c r="G10" s="255"/>
      <c r="H10" s="255"/>
      <c r="K10" s="31"/>
    </row>
    <row r="11" spans="1:18" x14ac:dyDescent="0.35">
      <c r="A11" s="30">
        <v>7</v>
      </c>
      <c r="B11" s="17" t="s">
        <v>331</v>
      </c>
      <c r="C11" s="253"/>
      <c r="D11" s="69"/>
      <c r="E11" s="254"/>
      <c r="F11" s="254"/>
      <c r="G11" s="255"/>
      <c r="H11" s="255"/>
      <c r="K11" s="31"/>
    </row>
    <row r="12" spans="1:18" s="217" customFormat="1" x14ac:dyDescent="0.35">
      <c r="A12" s="30">
        <v>8</v>
      </c>
      <c r="B12" s="217" t="s">
        <v>332</v>
      </c>
      <c r="D12" s="252" t="s">
        <v>324</v>
      </c>
      <c r="E12" s="256"/>
      <c r="F12" s="256"/>
      <c r="G12" s="257"/>
      <c r="H12" s="257"/>
      <c r="I12" s="218"/>
      <c r="J12" s="218"/>
      <c r="K12" s="37"/>
      <c r="L12" s="218"/>
    </row>
    <row r="13" spans="1:18" x14ac:dyDescent="0.35">
      <c r="A13" s="30" t="s">
        <v>333</v>
      </c>
      <c r="B13" s="17" t="s">
        <v>405</v>
      </c>
      <c r="C13" s="253"/>
      <c r="D13" s="69"/>
      <c r="E13" s="254"/>
      <c r="F13" s="254"/>
      <c r="G13" s="255"/>
      <c r="H13" s="255"/>
      <c r="K13" s="31"/>
    </row>
    <row r="14" spans="1:18" x14ac:dyDescent="0.35">
      <c r="A14" s="30">
        <v>20</v>
      </c>
      <c r="B14" s="17" t="s">
        <v>395</v>
      </c>
      <c r="C14" s="253"/>
      <c r="D14" s="252" t="s">
        <v>324</v>
      </c>
      <c r="E14" s="254"/>
      <c r="F14" s="254"/>
      <c r="G14" s="255"/>
      <c r="H14" s="255"/>
      <c r="K14" s="31"/>
    </row>
    <row r="15" spans="1:18" x14ac:dyDescent="0.35">
      <c r="A15" s="30"/>
      <c r="C15" s="253"/>
      <c r="E15" s="254"/>
      <c r="F15" s="254"/>
      <c r="G15" s="255"/>
      <c r="H15" s="255"/>
      <c r="K15" s="31"/>
    </row>
    <row r="16" spans="1:18" s="18" customFormat="1" ht="21" x14ac:dyDescent="0.4">
      <c r="A16" s="32"/>
      <c r="B16" s="18" t="s">
        <v>58</v>
      </c>
      <c r="C16" s="253"/>
      <c r="D16" s="2"/>
      <c r="E16" s="254"/>
      <c r="F16" s="254"/>
      <c r="G16" s="258"/>
      <c r="H16" s="255"/>
      <c r="I16" s="2"/>
      <c r="J16" s="2"/>
      <c r="K16" s="33"/>
      <c r="L16" s="2"/>
    </row>
    <row r="17" spans="1:12" ht="22.8" x14ac:dyDescent="0.4">
      <c r="A17" s="30">
        <v>1</v>
      </c>
      <c r="B17" s="220" t="s">
        <v>348</v>
      </c>
      <c r="C17" s="17"/>
      <c r="D17" s="17"/>
      <c r="E17" s="254"/>
      <c r="F17" s="241" t="s">
        <v>234</v>
      </c>
      <c r="G17" s="17"/>
      <c r="H17" s="1" t="s">
        <v>235</v>
      </c>
      <c r="I17" s="17"/>
      <c r="K17" s="31"/>
    </row>
    <row r="18" spans="1:12" x14ac:dyDescent="0.35">
      <c r="A18" s="30">
        <v>2</v>
      </c>
      <c r="B18" s="17" t="s">
        <v>92</v>
      </c>
      <c r="D18" s="17"/>
      <c r="E18" s="254"/>
      <c r="F18" s="17"/>
      <c r="G18" s="255"/>
      <c r="H18" s="218" t="s">
        <v>156</v>
      </c>
      <c r="K18" s="31"/>
    </row>
    <row r="19" spans="1:12" x14ac:dyDescent="0.35">
      <c r="A19" s="30">
        <v>3</v>
      </c>
      <c r="B19" s="17" t="s">
        <v>93</v>
      </c>
      <c r="E19" s="254"/>
      <c r="F19" s="254"/>
      <c r="G19" s="255"/>
      <c r="H19" s="255"/>
      <c r="K19" s="31"/>
    </row>
    <row r="20" spans="1:12" x14ac:dyDescent="0.35">
      <c r="A20" s="30">
        <v>4</v>
      </c>
      <c r="B20" s="17" t="s">
        <v>94</v>
      </c>
      <c r="E20" s="254"/>
      <c r="F20" s="254"/>
      <c r="G20" s="255"/>
      <c r="H20" s="255"/>
      <c r="K20" s="31"/>
    </row>
    <row r="21" spans="1:12" x14ac:dyDescent="0.35">
      <c r="A21" s="30">
        <v>5</v>
      </c>
      <c r="B21" s="17" t="s">
        <v>95</v>
      </c>
      <c r="E21" s="254"/>
      <c r="F21" s="254"/>
      <c r="G21" s="258"/>
      <c r="H21" s="255"/>
      <c r="K21" s="31"/>
    </row>
    <row r="22" spans="1:12" x14ac:dyDescent="0.35">
      <c r="A22" s="30">
        <v>6</v>
      </c>
      <c r="B22" s="17" t="s">
        <v>96</v>
      </c>
      <c r="E22" s="254"/>
      <c r="F22" s="254"/>
      <c r="G22" s="255"/>
      <c r="H22" s="255"/>
      <c r="K22" s="31"/>
    </row>
    <row r="23" spans="1:12" x14ac:dyDescent="0.35">
      <c r="A23" s="30"/>
      <c r="E23" s="254"/>
      <c r="F23" s="254"/>
      <c r="G23" s="255"/>
      <c r="H23" s="255"/>
      <c r="K23" s="31"/>
    </row>
    <row r="24" spans="1:12" s="18" customFormat="1" ht="21" x14ac:dyDescent="0.4">
      <c r="A24" s="32"/>
      <c r="B24" s="18" t="s">
        <v>59</v>
      </c>
      <c r="C24" s="2"/>
      <c r="D24" s="2"/>
      <c r="E24" s="259"/>
      <c r="F24" s="259"/>
      <c r="G24" s="2"/>
      <c r="H24" s="2"/>
      <c r="I24" s="2"/>
      <c r="J24" s="2"/>
      <c r="K24" s="33"/>
      <c r="L24" s="2"/>
    </row>
    <row r="25" spans="1:12" x14ac:dyDescent="0.35">
      <c r="A25" s="30">
        <v>1</v>
      </c>
      <c r="B25" s="17" t="s">
        <v>65</v>
      </c>
      <c r="D25" s="31"/>
      <c r="K25" s="31"/>
    </row>
    <row r="26" spans="1:12" x14ac:dyDescent="0.35">
      <c r="A26" s="30">
        <v>2</v>
      </c>
      <c r="B26" s="17" t="s">
        <v>67</v>
      </c>
      <c r="C26" s="260"/>
      <c r="D26" s="31"/>
      <c r="K26" s="31"/>
    </row>
    <row r="27" spans="1:12" x14ac:dyDescent="0.35">
      <c r="A27" s="30">
        <v>3</v>
      </c>
      <c r="B27" s="17" t="s">
        <v>57</v>
      </c>
      <c r="D27" s="31"/>
      <c r="E27" s="261"/>
      <c r="K27" s="31"/>
    </row>
    <row r="28" spans="1:12" x14ac:dyDescent="0.35">
      <c r="A28" s="30"/>
      <c r="K28" s="31"/>
    </row>
    <row r="29" spans="1:12" s="18" customFormat="1" ht="21" x14ac:dyDescent="0.4">
      <c r="A29" s="32"/>
      <c r="B29" s="18" t="s">
        <v>60</v>
      </c>
      <c r="C29" s="2"/>
      <c r="D29" s="2"/>
      <c r="E29" s="259"/>
      <c r="F29" s="259"/>
      <c r="G29" s="2"/>
      <c r="H29" s="2"/>
      <c r="I29" s="2"/>
      <c r="J29" s="2"/>
      <c r="K29" s="33"/>
      <c r="L29" s="2"/>
    </row>
    <row r="30" spans="1:12" x14ac:dyDescent="0.35">
      <c r="A30" s="30">
        <v>1</v>
      </c>
      <c r="B30" s="17" t="s">
        <v>143</v>
      </c>
      <c r="K30" s="31"/>
    </row>
    <row r="31" spans="1:12" x14ac:dyDescent="0.35">
      <c r="A31" s="30">
        <v>2</v>
      </c>
      <c r="B31" s="17" t="s">
        <v>61</v>
      </c>
      <c r="K31" s="31"/>
    </row>
    <row r="32" spans="1:12" x14ac:dyDescent="0.35">
      <c r="A32" s="262"/>
      <c r="B32" s="263"/>
      <c r="C32" s="264"/>
      <c r="D32" s="265"/>
      <c r="E32" s="266"/>
      <c r="F32" s="266"/>
      <c r="G32" s="267"/>
      <c r="H32" s="267"/>
      <c r="I32" s="267"/>
      <c r="J32" s="267"/>
      <c r="K32" s="268"/>
    </row>
    <row r="33" spans="1:11" ht="23.4" thickBot="1" x14ac:dyDescent="0.45">
      <c r="A33" s="816" t="s">
        <v>394</v>
      </c>
      <c r="B33" s="817"/>
      <c r="C33" s="817"/>
      <c r="D33" s="817"/>
      <c r="E33" s="817"/>
      <c r="F33" s="817"/>
      <c r="G33" s="817"/>
      <c r="H33" s="817"/>
      <c r="I33" s="817"/>
      <c r="J33" s="817"/>
      <c r="K33" s="818"/>
    </row>
    <row r="34" spans="1:11" ht="21" thickBot="1" x14ac:dyDescent="0.4">
      <c r="A34" s="714" t="s">
        <v>384</v>
      </c>
      <c r="B34" s="721" t="s">
        <v>385</v>
      </c>
      <c r="C34" s="714" t="s">
        <v>386</v>
      </c>
      <c r="D34" s="721" t="s">
        <v>387</v>
      </c>
      <c r="E34" s="714" t="s">
        <v>388</v>
      </c>
      <c r="F34" s="721" t="s">
        <v>389</v>
      </c>
      <c r="G34" s="798" t="s">
        <v>390</v>
      </c>
      <c r="H34" s="714" t="s">
        <v>391</v>
      </c>
      <c r="I34" s="721" t="s">
        <v>392</v>
      </c>
      <c r="J34" s="721" t="s">
        <v>393</v>
      </c>
      <c r="K34" s="710" t="s">
        <v>396</v>
      </c>
    </row>
    <row r="35" spans="1:11" s="25" customFormat="1" ht="27.6" x14ac:dyDescent="0.45">
      <c r="A35" s="715">
        <v>45748</v>
      </c>
      <c r="B35" s="722">
        <v>45776</v>
      </c>
      <c r="C35" s="718">
        <v>45790</v>
      </c>
      <c r="D35" s="722">
        <v>45797</v>
      </c>
      <c r="E35" s="718">
        <v>45803</v>
      </c>
      <c r="F35" s="722">
        <v>45827</v>
      </c>
      <c r="G35" s="799">
        <v>45839</v>
      </c>
      <c r="H35" s="718">
        <v>45904</v>
      </c>
      <c r="I35" s="722">
        <v>45916</v>
      </c>
      <c r="J35" s="722">
        <v>45923</v>
      </c>
      <c r="K35" s="711">
        <v>45930</v>
      </c>
    </row>
    <row r="36" spans="1:11" s="25" customFormat="1" ht="27.6" x14ac:dyDescent="0.45">
      <c r="A36" s="716" t="s">
        <v>20</v>
      </c>
      <c r="B36" s="723" t="s">
        <v>360</v>
      </c>
      <c r="C36" s="719" t="s">
        <v>10</v>
      </c>
      <c r="D36" s="723" t="s">
        <v>399</v>
      </c>
      <c r="E36" s="719" t="s">
        <v>20</v>
      </c>
      <c r="F36" s="723" t="s">
        <v>20</v>
      </c>
      <c r="G36" s="800" t="s">
        <v>399</v>
      </c>
      <c r="H36" s="719" t="s">
        <v>360</v>
      </c>
      <c r="I36" s="723" t="s">
        <v>10</v>
      </c>
      <c r="J36" s="723" t="s">
        <v>20</v>
      </c>
      <c r="K36" s="712" t="s">
        <v>20</v>
      </c>
    </row>
    <row r="37" spans="1:11" s="25" customFormat="1" ht="27.6" x14ac:dyDescent="0.45">
      <c r="A37" s="716" t="s">
        <v>13</v>
      </c>
      <c r="B37" s="723" t="s">
        <v>313</v>
      </c>
      <c r="C37" s="719" t="s">
        <v>10</v>
      </c>
      <c r="D37" s="723" t="s">
        <v>399</v>
      </c>
      <c r="E37" s="719" t="s">
        <v>398</v>
      </c>
      <c r="F37" s="723" t="s">
        <v>13</v>
      </c>
      <c r="G37" s="800" t="s">
        <v>399</v>
      </c>
      <c r="H37" s="719" t="s">
        <v>313</v>
      </c>
      <c r="I37" s="723" t="s">
        <v>10</v>
      </c>
      <c r="J37" s="723" t="s">
        <v>398</v>
      </c>
      <c r="K37" s="712" t="s">
        <v>397</v>
      </c>
    </row>
    <row r="38" spans="1:11" s="25" customFormat="1" ht="28.2" thickBot="1" x14ac:dyDescent="0.5">
      <c r="A38" s="717" t="s">
        <v>400</v>
      </c>
      <c r="B38" s="724" t="s">
        <v>401</v>
      </c>
      <c r="C38" s="720" t="s">
        <v>400</v>
      </c>
      <c r="D38" s="724" t="s">
        <v>401</v>
      </c>
      <c r="E38" s="720" t="s">
        <v>400</v>
      </c>
      <c r="F38" s="724" t="s">
        <v>401</v>
      </c>
      <c r="G38" s="801" t="s">
        <v>400</v>
      </c>
      <c r="H38" s="720" t="s">
        <v>400</v>
      </c>
      <c r="I38" s="724" t="s">
        <v>401</v>
      </c>
      <c r="J38" s="724" t="s">
        <v>401</v>
      </c>
      <c r="K38" s="713" t="s">
        <v>406</v>
      </c>
    </row>
    <row r="39" spans="1:11" ht="22.8" x14ac:dyDescent="0.4">
      <c r="A39" s="819"/>
      <c r="B39" s="820"/>
      <c r="C39" s="246"/>
      <c r="D39" s="246"/>
      <c r="E39" s="246"/>
      <c r="F39" s="246"/>
      <c r="G39" s="790" t="s">
        <v>473</v>
      </c>
      <c r="H39" s="246"/>
      <c r="I39" s="246"/>
      <c r="J39" s="247"/>
      <c r="K39" s="248"/>
    </row>
    <row r="40" spans="1:11" ht="23.4" thickBot="1" x14ac:dyDescent="0.45">
      <c r="A40" s="249"/>
      <c r="B40" s="250"/>
      <c r="C40" s="250"/>
      <c r="D40" s="250"/>
      <c r="E40" s="250"/>
      <c r="F40" s="250"/>
      <c r="G40" s="250"/>
      <c r="H40" s="250"/>
      <c r="I40" s="251" t="s">
        <v>62</v>
      </c>
      <c r="J40" s="810">
        <v>45838</v>
      </c>
      <c r="K40" s="811"/>
    </row>
  </sheetData>
  <mergeCells count="7">
    <mergeCell ref="A1:K1"/>
    <mergeCell ref="A3:K3"/>
    <mergeCell ref="J40:K40"/>
    <mergeCell ref="J2:K2"/>
    <mergeCell ref="A2:I2"/>
    <mergeCell ref="A33:K33"/>
    <mergeCell ref="A39:B39"/>
  </mergeCells>
  <hyperlinks>
    <hyperlink ref="B17" r:id="rId1" display="https://www.ffgolf.org/Jouer/Messieurs-Dames/Competitions-de-clubs/Resultats-des-competitions-de-clubs" xr:uid="{00000000-0004-0000-0000-000000000000}"/>
    <hyperlink ref="F17" r:id="rId2" xr:uid="{00000000-0004-0000-0000-000001000000}"/>
  </hyperlinks>
  <pageMargins left="0.7" right="0.7" top="0.75" bottom="0.75" header="0.3" footer="0.3"/>
  <pageSetup paperSize="9" scale="5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U289"/>
  <sheetViews>
    <sheetView topLeftCell="A202" zoomScale="70" zoomScaleNormal="70" workbookViewId="0">
      <selection activeCell="F212" sqref="F212:L215"/>
    </sheetView>
  </sheetViews>
  <sheetFormatPr baseColWidth="10" defaultColWidth="11.44140625" defaultRowHeight="13.2" x14ac:dyDescent="0.25"/>
  <cols>
    <col min="1" max="1" width="6.21875" style="27" customWidth="1"/>
    <col min="2" max="2" width="3.21875" style="27" customWidth="1"/>
    <col min="3" max="3" width="22.88671875" style="27" customWidth="1"/>
    <col min="4" max="4" width="11.44140625" style="6"/>
    <col min="5" max="5" width="21.109375" style="6" customWidth="1"/>
    <col min="6" max="6" width="16.109375" style="6" customWidth="1"/>
    <col min="7" max="7" width="6.44140625" style="6" customWidth="1"/>
    <col min="8" max="8" width="8.44140625" style="6" customWidth="1"/>
    <col min="9" max="9" width="9.21875" style="5" customWidth="1"/>
    <col min="10" max="12" width="7.88671875" style="5" customWidth="1"/>
    <col min="13" max="13" width="4.5546875" style="27" customWidth="1"/>
    <col min="14" max="14" width="23" style="6" customWidth="1"/>
    <col min="15" max="15" width="17" style="6" customWidth="1"/>
    <col min="16" max="16384" width="11.44140625" style="27"/>
  </cols>
  <sheetData>
    <row r="1" spans="1:20" ht="21.6" thickBot="1" x14ac:dyDescent="0.3">
      <c r="C1" s="821" t="str">
        <f>+Explications!A1</f>
        <v>CARRE D'AS 2025</v>
      </c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3"/>
    </row>
    <row r="2" spans="1:20" ht="21.6" thickBot="1" x14ac:dyDescent="0.3">
      <c r="C2" s="821" t="s">
        <v>198</v>
      </c>
      <c r="D2" s="822"/>
      <c r="E2" s="822"/>
      <c r="F2" s="822"/>
      <c r="G2" s="822"/>
      <c r="H2" s="822"/>
      <c r="I2" s="822"/>
      <c r="J2" s="822"/>
      <c r="K2" s="822"/>
      <c r="L2" s="822"/>
      <c r="M2" s="93" t="s">
        <v>227</v>
      </c>
      <c r="N2" s="834">
        <v>45314</v>
      </c>
      <c r="O2" s="835"/>
    </row>
    <row r="3" spans="1:20" x14ac:dyDescent="0.25">
      <c r="C3" s="824" t="s">
        <v>127</v>
      </c>
      <c r="D3" s="836"/>
      <c r="E3" s="836"/>
      <c r="F3" s="836"/>
      <c r="G3" s="836"/>
      <c r="H3" s="825"/>
      <c r="I3" s="828" t="s">
        <v>17</v>
      </c>
      <c r="J3" s="829"/>
      <c r="K3" s="829"/>
      <c r="L3" s="830"/>
      <c r="N3" s="824" t="s">
        <v>130</v>
      </c>
      <c r="O3" s="825"/>
    </row>
    <row r="4" spans="1:20" x14ac:dyDescent="0.25">
      <c r="C4" s="826" t="s">
        <v>128</v>
      </c>
      <c r="D4" s="837"/>
      <c r="E4" s="837"/>
      <c r="F4" s="837"/>
      <c r="G4" s="837"/>
      <c r="H4" s="827"/>
      <c r="I4" s="831"/>
      <c r="J4" s="832"/>
      <c r="K4" s="832"/>
      <c r="L4" s="833"/>
      <c r="N4" s="826"/>
      <c r="O4" s="827"/>
    </row>
    <row r="5" spans="1:20" ht="13.8" thickBot="1" x14ac:dyDescent="0.3">
      <c r="C5" s="838" t="s">
        <v>129</v>
      </c>
      <c r="D5" s="839"/>
      <c r="E5" s="839"/>
      <c r="F5" s="839"/>
      <c r="G5" s="839"/>
      <c r="H5" s="840"/>
      <c r="I5" s="831"/>
      <c r="J5" s="832"/>
      <c r="K5" s="832"/>
      <c r="L5" s="833"/>
      <c r="N5" s="826"/>
      <c r="O5" s="827"/>
    </row>
    <row r="6" spans="1:20" ht="13.8" thickBot="1" x14ac:dyDescent="0.3">
      <c r="A6" s="7" t="s">
        <v>89</v>
      </c>
      <c r="C6" s="88" t="s">
        <v>1</v>
      </c>
      <c r="D6" s="29" t="s">
        <v>48</v>
      </c>
      <c r="E6" s="29" t="s">
        <v>125</v>
      </c>
      <c r="F6" s="89" t="s">
        <v>126</v>
      </c>
      <c r="G6" s="29" t="s">
        <v>90</v>
      </c>
      <c r="H6" s="104" t="s">
        <v>318</v>
      </c>
      <c r="I6" s="103" t="s">
        <v>190</v>
      </c>
      <c r="J6" s="104" t="s">
        <v>191</v>
      </c>
      <c r="K6" s="104" t="s">
        <v>192</v>
      </c>
      <c r="L6" s="105" t="s">
        <v>193</v>
      </c>
      <c r="N6" s="103" t="s">
        <v>125</v>
      </c>
      <c r="O6" s="97" t="s">
        <v>126</v>
      </c>
    </row>
    <row r="7" spans="1:20" ht="15" customHeight="1" x14ac:dyDescent="0.25">
      <c r="A7" s="172">
        <v>1</v>
      </c>
      <c r="B7" s="841" t="s">
        <v>313</v>
      </c>
      <c r="C7" s="116" t="s">
        <v>218</v>
      </c>
      <c r="D7" s="117">
        <v>54</v>
      </c>
      <c r="E7" s="118" t="s">
        <v>75</v>
      </c>
      <c r="F7" s="116" t="str">
        <f>VLOOKUP(E7,$N$7:$O$103,2,0)</f>
        <v>ASGAF</v>
      </c>
      <c r="G7" s="116" t="s">
        <v>86</v>
      </c>
      <c r="H7" s="116" t="str">
        <f>IF(G7="F","Rouge","Jaune")</f>
        <v>Rouge</v>
      </c>
      <c r="I7" s="119" t="str">
        <f>IFERROR(IF(G7="F",VLOOKUP(C7,RES_N_D!$A$9:$Q$19,17,0),""),"-")</f>
        <v>-</v>
      </c>
      <c r="J7" s="119" t="str">
        <f>IFERROR(IF(G7="H",VLOOKUP(C7,RES_B_M!$A$9:$Q$198,16,0),""),"-")</f>
        <v/>
      </c>
      <c r="K7" s="119" t="str">
        <f>IFERROR(IF(G7="H",VLOOKUP(C7,RES_N_M!$A$9:$Q$93,16,0),""),"-")</f>
        <v/>
      </c>
      <c r="L7" s="120" t="str">
        <f>IFERROR(IF(D7&gt;36,VLOOKUP(C7,'RES_N_&gt;36'!$A$9:$Q$19,17,0),""),"-")</f>
        <v>-</v>
      </c>
      <c r="M7" s="90"/>
      <c r="N7" s="91" t="s">
        <v>40</v>
      </c>
      <c r="O7" s="92" t="s">
        <v>313</v>
      </c>
      <c r="P7" s="90"/>
      <c r="Q7" s="90"/>
      <c r="R7" s="6"/>
      <c r="S7" s="46"/>
      <c r="T7" s="90"/>
    </row>
    <row r="8" spans="1:20" ht="15" customHeight="1" x14ac:dyDescent="0.25">
      <c r="A8" s="172">
        <f>+A7+1</f>
        <v>2</v>
      </c>
      <c r="B8" s="842"/>
      <c r="C8" s="121" t="s">
        <v>265</v>
      </c>
      <c r="D8" s="117">
        <v>27.6</v>
      </c>
      <c r="E8" s="118" t="s">
        <v>75</v>
      </c>
      <c r="F8" s="116" t="str">
        <f>VLOOKUP(E8,$N$7:$O$103,2,0)</f>
        <v>ASGAF</v>
      </c>
      <c r="G8" s="116" t="s">
        <v>86</v>
      </c>
      <c r="H8" s="116" t="str">
        <f t="shared" ref="H8:H105" si="0">IF(G8="F","Rouge","Jaune")</f>
        <v>Rouge</v>
      </c>
      <c r="I8" s="119">
        <f>IFERROR(IF(G8="F",VLOOKUP(C8,RES_N_D!$A$9:$Q$19,17,0),""),"-")</f>
        <v>1</v>
      </c>
      <c r="J8" s="119" t="str">
        <f>IFERROR(IF(G8="H",VLOOKUP(C8,RES_B_M!$A$9:$Q$198,16,0),""),"-")</f>
        <v/>
      </c>
      <c r="K8" s="119" t="str">
        <f>IFERROR(IF(G8="H",VLOOKUP(C8,RES_N_M!$A$9:$Q$93,16,0),""),"-")</f>
        <v/>
      </c>
      <c r="L8" s="120" t="str">
        <f>IFERROR(IF(D8&gt;36,VLOOKUP(C8,'RES_N_&gt;36'!$A$9:$Q$19,17,0),""),"-")</f>
        <v/>
      </c>
      <c r="M8" s="90"/>
      <c r="N8" s="91" t="s">
        <v>45</v>
      </c>
      <c r="O8" s="92" t="s">
        <v>10</v>
      </c>
      <c r="P8" s="90"/>
      <c r="Q8" s="90"/>
      <c r="R8" s="6"/>
      <c r="S8" s="46"/>
      <c r="T8" s="90"/>
    </row>
    <row r="9" spans="1:20" ht="15" customHeight="1" x14ac:dyDescent="0.25">
      <c r="A9" s="172">
        <f t="shared" ref="A9:A64" si="1">+A8+1</f>
        <v>3</v>
      </c>
      <c r="B9" s="842"/>
      <c r="C9" s="116" t="s">
        <v>287</v>
      </c>
      <c r="D9" s="117">
        <v>36</v>
      </c>
      <c r="E9" s="118" t="s">
        <v>75</v>
      </c>
      <c r="F9" s="116" t="str">
        <f>VLOOKUP(E9,$N$7:$O$103,2,0)</f>
        <v>ASGAF</v>
      </c>
      <c r="G9" s="122" t="s">
        <v>86</v>
      </c>
      <c r="H9" s="116" t="str">
        <f t="shared" si="0"/>
        <v>Rouge</v>
      </c>
      <c r="I9" s="119" t="str">
        <f>IFERROR(IF(G9="F",VLOOKUP(C9,RES_N_D!$A$9:$Q$19,17,0),""),"-")</f>
        <v>-</v>
      </c>
      <c r="J9" s="119" t="str">
        <f>IFERROR(IF(G9="H",VLOOKUP(C9,RES_B_M!$A$9:$Q$198,16,0),""),"-")</f>
        <v/>
      </c>
      <c r="K9" s="119" t="str">
        <f>IFERROR(IF(G9="H",VLOOKUP(C9,RES_N_M!$A$9:$Q$93,16,0),""),"-")</f>
        <v/>
      </c>
      <c r="L9" s="120" t="str">
        <f>IFERROR(IF(D9&gt;36,VLOOKUP(C9,'RES_N_&gt;36'!$A$9:$Q$19,17,0),""),"-")</f>
        <v/>
      </c>
      <c r="M9" s="35"/>
      <c r="N9" s="99" t="s">
        <v>42</v>
      </c>
      <c r="O9" s="52" t="s">
        <v>11</v>
      </c>
      <c r="P9" s="35"/>
      <c r="Q9" s="35"/>
      <c r="R9" s="6"/>
      <c r="S9" s="35"/>
      <c r="T9" s="35"/>
    </row>
    <row r="10" spans="1:20" ht="15" customHeight="1" x14ac:dyDescent="0.25">
      <c r="A10" s="172">
        <f t="shared" si="1"/>
        <v>4</v>
      </c>
      <c r="B10" s="842"/>
      <c r="C10" s="116" t="s">
        <v>371</v>
      </c>
      <c r="D10" s="117">
        <v>25.8</v>
      </c>
      <c r="E10" s="118" t="s">
        <v>361</v>
      </c>
      <c r="F10" s="116" t="str">
        <f>VLOOKUP(E10,$N$7:$O$103,2,0)</f>
        <v>ASGAF</v>
      </c>
      <c r="G10" s="122" t="s">
        <v>86</v>
      </c>
      <c r="H10" s="116" t="str">
        <f t="shared" ref="H10:H11" si="2">IF(G10="F","Rouge","Jaune")</f>
        <v>Rouge</v>
      </c>
      <c r="I10" s="119" t="str">
        <f>IFERROR(IF(G10="F",VLOOKUP(C10,RES_N_D!$A$9:$Q$19,17,0),""),"-")</f>
        <v>-</v>
      </c>
      <c r="J10" s="119" t="str">
        <f>IFERROR(IF(G10="H",VLOOKUP(C10,RES_B_M!$A$9:$Q$198,16,0),""),"-")</f>
        <v/>
      </c>
      <c r="K10" s="119" t="str">
        <f>IFERROR(IF(G10="H",VLOOKUP(C10,RES_N_M!$A$9:$Q$93,16,0),""),"-")</f>
        <v/>
      </c>
      <c r="L10" s="120" t="str">
        <f>IFERROR(IF(D10&gt;36,VLOOKUP(C10,'RES_N_&gt;36'!$A$9:$Q$19,17,0),""),"-")</f>
        <v/>
      </c>
      <c r="M10" s="35"/>
      <c r="N10" s="99"/>
      <c r="O10" s="52"/>
      <c r="P10" s="35"/>
      <c r="Q10" s="35"/>
      <c r="R10" s="6"/>
      <c r="S10" s="35"/>
      <c r="T10" s="35"/>
    </row>
    <row r="11" spans="1:20" ht="15" customHeight="1" x14ac:dyDescent="0.25">
      <c r="A11" s="172"/>
      <c r="B11" s="842"/>
      <c r="C11" s="116" t="s">
        <v>446</v>
      </c>
      <c r="D11" s="117">
        <v>33.1</v>
      </c>
      <c r="E11" s="118" t="s">
        <v>361</v>
      </c>
      <c r="F11" s="116" t="str">
        <f>VLOOKUP(E11,$N$7:$O$103,2,0)</f>
        <v>ASGAF</v>
      </c>
      <c r="G11" s="122" t="s">
        <v>86</v>
      </c>
      <c r="H11" s="116" t="str">
        <f t="shared" si="2"/>
        <v>Rouge</v>
      </c>
      <c r="I11" s="119" t="str">
        <f>IFERROR(IF(G11="F",VLOOKUP(C11,RES_N_D!$A$9:$Q$19,17,0),""),"-")</f>
        <v>-</v>
      </c>
      <c r="J11" s="119" t="str">
        <f>IFERROR(IF(G11="H",VLOOKUP(C11,RES_B_M!$A$9:$Q$198,16,0),""),"-")</f>
        <v/>
      </c>
      <c r="K11" s="119" t="str">
        <f>IFERROR(IF(G11="H",VLOOKUP(C11,RES_N_M!$A$9:$Q$93,16,0),""),"-")</f>
        <v/>
      </c>
      <c r="L11" s="120"/>
      <c r="M11" s="35"/>
      <c r="N11" s="99"/>
      <c r="O11" s="52"/>
      <c r="P11" s="35"/>
      <c r="Q11" s="35"/>
      <c r="R11" s="6"/>
      <c r="S11" s="35"/>
      <c r="T11" s="35"/>
    </row>
    <row r="12" spans="1:20" ht="15" customHeight="1" x14ac:dyDescent="0.25">
      <c r="A12" s="172"/>
      <c r="B12" s="842"/>
      <c r="C12" s="116"/>
      <c r="D12" s="117"/>
      <c r="E12" s="118"/>
      <c r="F12" s="116"/>
      <c r="G12" s="122"/>
      <c r="H12" s="116"/>
      <c r="I12" s="119"/>
      <c r="J12" s="119"/>
      <c r="K12" s="119"/>
      <c r="L12" s="120"/>
      <c r="M12" s="35"/>
      <c r="N12" s="99"/>
      <c r="O12" s="52"/>
      <c r="P12" s="35"/>
      <c r="Q12" s="35"/>
      <c r="R12" s="6"/>
      <c r="S12" s="35"/>
      <c r="T12" s="35"/>
    </row>
    <row r="13" spans="1:20" ht="15" customHeight="1" x14ac:dyDescent="0.25">
      <c r="A13" s="172">
        <f>+A10+1</f>
        <v>5</v>
      </c>
      <c r="B13" s="842"/>
      <c r="C13" s="116" t="s">
        <v>304</v>
      </c>
      <c r="D13" s="117">
        <v>29.2</v>
      </c>
      <c r="E13" s="118" t="s">
        <v>75</v>
      </c>
      <c r="F13" s="116" t="str">
        <f t="shared" ref="F13:F44" si="3">VLOOKUP(E13,$N$7:$O$103,2,0)</f>
        <v>ASGAF</v>
      </c>
      <c r="G13" s="116" t="s">
        <v>87</v>
      </c>
      <c r="H13" s="116" t="str">
        <f t="shared" si="0"/>
        <v>Jaune</v>
      </c>
      <c r="I13" s="119" t="str">
        <f>IFERROR(IF(G13="F",VLOOKUP(C13,RES_N_D!$A$9:$Q$19,17,0),""),"-")</f>
        <v/>
      </c>
      <c r="J13" s="119">
        <f>IFERROR(IF(G13="H",VLOOKUP(C13,RES_B_M!$A$9:$Q$198,16,0),""),"-")</f>
        <v>0</v>
      </c>
      <c r="K13" s="119" t="str">
        <f>IFERROR(IF(G13="H",VLOOKUP(C13,RES_N_M!$A$9:$Q$93,16,0),""),"-")</f>
        <v>-</v>
      </c>
      <c r="L13" s="120" t="str">
        <f>IFERROR(IF(D13&gt;36,VLOOKUP(C13,'RES_N_&gt;36'!$A$9:$Q$19,17,0),""),"-")</f>
        <v/>
      </c>
      <c r="M13" s="35"/>
      <c r="N13" s="99" t="s">
        <v>80</v>
      </c>
      <c r="O13" s="52" t="s">
        <v>12</v>
      </c>
      <c r="P13" s="35"/>
      <c r="Q13" s="35"/>
      <c r="R13" s="6"/>
      <c r="S13" s="35"/>
      <c r="T13" s="35"/>
    </row>
    <row r="14" spans="1:20" ht="15" customHeight="1" x14ac:dyDescent="0.25">
      <c r="A14" s="172">
        <f t="shared" si="1"/>
        <v>6</v>
      </c>
      <c r="B14" s="842"/>
      <c r="C14" s="122" t="s">
        <v>259</v>
      </c>
      <c r="D14" s="117">
        <v>26</v>
      </c>
      <c r="E14" s="118" t="s">
        <v>71</v>
      </c>
      <c r="F14" s="116" t="str">
        <f t="shared" si="3"/>
        <v>ASGAF</v>
      </c>
      <c r="G14" s="116" t="s">
        <v>87</v>
      </c>
      <c r="H14" s="116" t="str">
        <f t="shared" si="0"/>
        <v>Jaune</v>
      </c>
      <c r="I14" s="119" t="str">
        <f>IFERROR(IF(G14="F",VLOOKUP(C14,RES_N_D!$A$9:$Q$19,17,0),""),"-")</f>
        <v/>
      </c>
      <c r="J14" s="119">
        <f>IFERROR(IF(G14="H",VLOOKUP(C14,RES_B_M!$A$9:$Q$198,16,0),""),"-")</f>
        <v>0</v>
      </c>
      <c r="K14" s="119">
        <f>IFERROR(IF(G14="H",VLOOKUP(C14,RES_N_M!$A$9:$Q$93,16,0),""),"-")</f>
        <v>2</v>
      </c>
      <c r="L14" s="120" t="str">
        <f>IFERROR(IF(D14&gt;36,VLOOKUP(C14,'RES_N_&gt;36'!$A$9:$Q$19,17,0),""),"-")</f>
        <v/>
      </c>
      <c r="M14" s="35"/>
      <c r="N14" s="99" t="s">
        <v>37</v>
      </c>
      <c r="O14" s="52" t="s">
        <v>13</v>
      </c>
      <c r="P14" s="35"/>
      <c r="Q14" s="35"/>
      <c r="R14" s="6"/>
      <c r="S14" s="35"/>
      <c r="T14" s="35"/>
    </row>
    <row r="15" spans="1:20" ht="15" customHeight="1" x14ac:dyDescent="0.25">
      <c r="A15" s="172">
        <f t="shared" si="1"/>
        <v>7</v>
      </c>
      <c r="B15" s="842"/>
      <c r="C15" s="122" t="s">
        <v>251</v>
      </c>
      <c r="D15" s="117">
        <v>26.5</v>
      </c>
      <c r="E15" s="118" t="s">
        <v>71</v>
      </c>
      <c r="F15" s="116" t="str">
        <f t="shared" si="3"/>
        <v>ASGAF</v>
      </c>
      <c r="G15" s="116" t="s">
        <v>87</v>
      </c>
      <c r="H15" s="116" t="str">
        <f t="shared" si="0"/>
        <v>Jaune</v>
      </c>
      <c r="I15" s="119" t="str">
        <f>IFERROR(IF(G15="F",VLOOKUP(C15,RES_N_D!$A$9:$Q$19,17,0),""),"-")</f>
        <v/>
      </c>
      <c r="J15" s="119">
        <f>IFERROR(IF(G15="H",VLOOKUP(C15,RES_B_M!$A$9:$Q$198,16,0),""),"-")</f>
        <v>0</v>
      </c>
      <c r="K15" s="119" t="str">
        <f>IFERROR(IF(G15="H",VLOOKUP(C15,RES_N_M!$A$9:$Q$93,16,0),""),"-")</f>
        <v>-</v>
      </c>
      <c r="L15" s="120" t="str">
        <f>IFERROR(IF(D15&gt;36,VLOOKUP(C15,'RES_N_&gt;36'!$A$9:$Q$19,17,0),""),"-")</f>
        <v/>
      </c>
      <c r="M15" s="35"/>
      <c r="N15" s="99" t="s">
        <v>36</v>
      </c>
      <c r="O15" s="52"/>
      <c r="P15" s="35"/>
      <c r="Q15" s="35"/>
      <c r="R15" s="6"/>
      <c r="S15" s="35"/>
      <c r="T15" s="35"/>
    </row>
    <row r="16" spans="1:20" ht="15" customHeight="1" x14ac:dyDescent="0.25">
      <c r="A16" s="172">
        <f t="shared" si="1"/>
        <v>8</v>
      </c>
      <c r="B16" s="842"/>
      <c r="C16" s="122" t="s">
        <v>250</v>
      </c>
      <c r="D16" s="117">
        <v>28.9</v>
      </c>
      <c r="E16" s="118" t="s">
        <v>150</v>
      </c>
      <c r="F16" s="116" t="str">
        <f t="shared" si="3"/>
        <v>ASGAF</v>
      </c>
      <c r="G16" s="116" t="s">
        <v>87</v>
      </c>
      <c r="H16" s="116" t="str">
        <f t="shared" si="0"/>
        <v>Jaune</v>
      </c>
      <c r="I16" s="119" t="str">
        <f>IFERROR(IF(G16="F",VLOOKUP(C16,RES_N_D!$A$9:$Q$19,17,0),""),"-")</f>
        <v/>
      </c>
      <c r="J16" s="119">
        <f>IFERROR(IF(G16="H",VLOOKUP(C16,RES_B_M!$A$9:$Q$198,16,0),""),"-")</f>
        <v>0</v>
      </c>
      <c r="K16" s="119" t="str">
        <f>IFERROR(IF(G16="H",VLOOKUP(C16,RES_N_M!$A$9:$Q$93,16,0),""),"-")</f>
        <v>-</v>
      </c>
      <c r="L16" s="120" t="str">
        <f>IFERROR(IF(D16&gt;36,VLOOKUP(C16,'RES_N_&gt;36'!$A$9:$Q$19,17,0),""),"-")</f>
        <v/>
      </c>
      <c r="M16" s="35"/>
      <c r="N16" s="99" t="s">
        <v>38</v>
      </c>
      <c r="O16" s="52"/>
      <c r="P16" s="35"/>
      <c r="Q16" s="35"/>
      <c r="R16" s="6"/>
      <c r="S16" s="35"/>
      <c r="T16" s="35"/>
    </row>
    <row r="17" spans="1:21" ht="15" customHeight="1" x14ac:dyDescent="0.25">
      <c r="A17" s="172">
        <f t="shared" si="1"/>
        <v>9</v>
      </c>
      <c r="B17" s="842"/>
      <c r="C17" s="122" t="s">
        <v>241</v>
      </c>
      <c r="D17" s="117">
        <v>18.100000000000001</v>
      </c>
      <c r="E17" s="118" t="s">
        <v>75</v>
      </c>
      <c r="F17" s="116" t="str">
        <f t="shared" si="3"/>
        <v>ASGAF</v>
      </c>
      <c r="G17" s="116" t="s">
        <v>87</v>
      </c>
      <c r="H17" s="116" t="str">
        <f t="shared" si="0"/>
        <v>Jaune</v>
      </c>
      <c r="I17" s="119" t="str">
        <f>IFERROR(IF(G17="F",VLOOKUP(C17,RES_N_D!$A$9:$Q$19,17,0),""),"-")</f>
        <v/>
      </c>
      <c r="J17" s="119">
        <f>IFERROR(IF(G17="H",VLOOKUP(C17,RES_B_M!$A$9:$Q$198,16,0),""),"-")</f>
        <v>73</v>
      </c>
      <c r="K17" s="119">
        <f>IFERROR(IF(G17="H",VLOOKUP(C17,RES_N_M!$A$9:$Q$93,16,0),""),"-")</f>
        <v>75</v>
      </c>
      <c r="L17" s="120" t="str">
        <f>IFERROR(IF(D17&gt;36,VLOOKUP(C17,'RES_N_&gt;36'!$A$9:$Q$19,17,0),""),"-")</f>
        <v/>
      </c>
      <c r="M17" s="35"/>
      <c r="N17" s="99"/>
      <c r="O17" s="52"/>
      <c r="P17" s="35"/>
      <c r="Q17" s="35"/>
      <c r="R17" s="6"/>
      <c r="S17" s="35"/>
      <c r="T17" s="35"/>
    </row>
    <row r="18" spans="1:21" ht="15" customHeight="1" x14ac:dyDescent="0.25">
      <c r="A18" s="172">
        <f t="shared" si="1"/>
        <v>10</v>
      </c>
      <c r="B18" s="842"/>
      <c r="C18" s="116" t="s">
        <v>215</v>
      </c>
      <c r="D18" s="117">
        <v>24.1</v>
      </c>
      <c r="E18" s="118" t="s">
        <v>71</v>
      </c>
      <c r="F18" s="116" t="str">
        <f t="shared" si="3"/>
        <v>ASGAF</v>
      </c>
      <c r="G18" s="116" t="s">
        <v>87</v>
      </c>
      <c r="H18" s="116" t="str">
        <f t="shared" si="0"/>
        <v>Jaune</v>
      </c>
      <c r="I18" s="119" t="str">
        <f>IFERROR(IF(G18="F",VLOOKUP(C18,RES_N_D!$A$9:$Q$19,17,0),""),"-")</f>
        <v/>
      </c>
      <c r="J18" s="119">
        <f>IFERROR(IF(G18="H",VLOOKUP(C18,RES_B_M!$A$9:$Q$198,16,0),""),"-")</f>
        <v>0</v>
      </c>
      <c r="K18" s="119" t="str">
        <f>IFERROR(IF(G18="H",VLOOKUP(C18,RES_N_M!$A$9:$Q$93,16,0),""),"-")</f>
        <v>-</v>
      </c>
      <c r="L18" s="120" t="str">
        <f>IFERROR(IF(D18&gt;36,VLOOKUP(C18,'RES_N_&gt;36'!$A$9:$Q$19,17,0),""),"-")</f>
        <v/>
      </c>
      <c r="M18" s="35"/>
      <c r="N18" s="99" t="s">
        <v>41</v>
      </c>
      <c r="O18" s="52" t="s">
        <v>313</v>
      </c>
      <c r="P18" s="35"/>
      <c r="Q18" s="35"/>
      <c r="R18" s="6"/>
      <c r="S18" s="35"/>
      <c r="T18" s="35"/>
      <c r="U18" s="55"/>
    </row>
    <row r="19" spans="1:21" ht="15" customHeight="1" x14ac:dyDescent="0.25">
      <c r="A19" s="172">
        <f t="shared" si="1"/>
        <v>11</v>
      </c>
      <c r="B19" s="842"/>
      <c r="C19" s="116" t="s">
        <v>294</v>
      </c>
      <c r="D19" s="117">
        <v>16.8</v>
      </c>
      <c r="E19" s="118" t="s">
        <v>75</v>
      </c>
      <c r="F19" s="116" t="str">
        <f t="shared" si="3"/>
        <v>ASGAF</v>
      </c>
      <c r="G19" s="122" t="s">
        <v>87</v>
      </c>
      <c r="H19" s="116" t="str">
        <f t="shared" si="0"/>
        <v>Jaune</v>
      </c>
      <c r="I19" s="119" t="str">
        <f>IFERROR(IF(G19="F",VLOOKUP(C19,RES_N_D!$A$9:$Q$19,17,0),""),"-")</f>
        <v/>
      </c>
      <c r="J19" s="119">
        <f>IFERROR(IF(G19="H",VLOOKUP(C19,RES_B_M!$A$9:$Q$198,16,0),""),"-")</f>
        <v>0</v>
      </c>
      <c r="K19" s="119" t="str">
        <f>IFERROR(IF(G19="H",VLOOKUP(C19,RES_N_M!$A$9:$Q$93,16,0),""),"-")</f>
        <v>-</v>
      </c>
      <c r="L19" s="120" t="str">
        <f>IFERROR(IF(D19&gt;36,VLOOKUP(C19,'RES_N_&gt;36'!$A$9:$Q$19,17,0),""),"-")</f>
        <v/>
      </c>
      <c r="M19" s="35"/>
      <c r="N19" s="99" t="s">
        <v>43</v>
      </c>
      <c r="O19" s="52" t="s">
        <v>11</v>
      </c>
      <c r="P19" s="35"/>
      <c r="Q19" s="35"/>
      <c r="R19" s="6"/>
      <c r="S19" s="35"/>
      <c r="T19" s="35"/>
    </row>
    <row r="20" spans="1:21" ht="15" customHeight="1" x14ac:dyDescent="0.25">
      <c r="A20" s="172">
        <f t="shared" si="1"/>
        <v>12</v>
      </c>
      <c r="B20" s="842"/>
      <c r="C20" s="116" t="s">
        <v>166</v>
      </c>
      <c r="D20" s="117">
        <v>39</v>
      </c>
      <c r="E20" s="118" t="s">
        <v>75</v>
      </c>
      <c r="F20" s="116" t="str">
        <f t="shared" si="3"/>
        <v>ASGAF</v>
      </c>
      <c r="G20" s="116" t="s">
        <v>87</v>
      </c>
      <c r="H20" s="116" t="str">
        <f t="shared" si="0"/>
        <v>Jaune</v>
      </c>
      <c r="I20" s="119" t="str">
        <f>IFERROR(IF(G20="F",VLOOKUP(C20,RES_N_D!$A$9:$Q$19,17,0),""),"-")</f>
        <v/>
      </c>
      <c r="J20" s="119">
        <f>IFERROR(IF(G20="H",VLOOKUP(C20,RES_B_M!$A$9:$Q$198,16,0),""),"-")</f>
        <v>0</v>
      </c>
      <c r="K20" s="119" t="str">
        <f>IFERROR(IF(G20="H",VLOOKUP(C20,RES_N_M!$A$9:$Q$93,16,0),""),"-")</f>
        <v>-</v>
      </c>
      <c r="L20" s="120" t="str">
        <f>IFERROR(IF(D20&gt;36,VLOOKUP(C20,'RES_N_&gt;36'!$A$9:$Q$19,17,0),""),"-")</f>
        <v>-</v>
      </c>
      <c r="M20" s="35"/>
      <c r="N20" s="99" t="s">
        <v>44</v>
      </c>
      <c r="O20" s="52" t="s">
        <v>313</v>
      </c>
      <c r="P20" s="35"/>
      <c r="Q20" s="35"/>
      <c r="R20" s="6"/>
      <c r="S20" s="35"/>
      <c r="T20" s="35"/>
    </row>
    <row r="21" spans="1:21" ht="15" customHeight="1" x14ac:dyDescent="0.25">
      <c r="A21" s="172">
        <f t="shared" si="1"/>
        <v>13</v>
      </c>
      <c r="B21" s="842"/>
      <c r="C21" s="122" t="s">
        <v>246</v>
      </c>
      <c r="D21" s="117">
        <v>17.8</v>
      </c>
      <c r="E21" s="118" t="s">
        <v>71</v>
      </c>
      <c r="F21" s="116" t="str">
        <f t="shared" si="3"/>
        <v>ASGAF</v>
      </c>
      <c r="G21" s="116" t="s">
        <v>87</v>
      </c>
      <c r="H21" s="116" t="str">
        <f t="shared" si="0"/>
        <v>Jaune</v>
      </c>
      <c r="I21" s="119" t="str">
        <f>IFERROR(IF(G21="F",VLOOKUP(C21,RES_N_D!$A$9:$Q$19,17,0),""),"-")</f>
        <v/>
      </c>
      <c r="J21" s="119">
        <f>IFERROR(IF(G21="H",VLOOKUP(C21,RES_B_M!$A$9:$Q$198,16,0),""),"-")</f>
        <v>32</v>
      </c>
      <c r="K21" s="119">
        <f>IFERROR(IF(G21="H",VLOOKUP(C21,RES_N_M!$A$9:$Q$93,16,0),""),"-")</f>
        <v>22</v>
      </c>
      <c r="L21" s="120" t="str">
        <f>IFERROR(IF(D21&gt;36,VLOOKUP(C21,'RES_N_&gt;36'!$A$9:$Q$19,17,0),""),"-")</f>
        <v/>
      </c>
      <c r="M21" s="35"/>
      <c r="N21" s="99" t="s">
        <v>47</v>
      </c>
      <c r="O21" s="52" t="s">
        <v>11</v>
      </c>
      <c r="P21" s="35"/>
      <c r="Q21" s="35"/>
      <c r="R21" s="6"/>
      <c r="S21" s="35"/>
      <c r="T21" s="35"/>
    </row>
    <row r="22" spans="1:21" ht="15" customHeight="1" x14ac:dyDescent="0.25">
      <c r="A22" s="172">
        <f t="shared" si="1"/>
        <v>14</v>
      </c>
      <c r="B22" s="842"/>
      <c r="C22" s="116" t="s">
        <v>295</v>
      </c>
      <c r="D22" s="117">
        <v>21.1</v>
      </c>
      <c r="E22" s="118" t="s">
        <v>296</v>
      </c>
      <c r="F22" s="116" t="str">
        <f t="shared" si="3"/>
        <v>ASGAF</v>
      </c>
      <c r="G22" s="122" t="s">
        <v>87</v>
      </c>
      <c r="H22" s="116" t="str">
        <f t="shared" si="0"/>
        <v>Jaune</v>
      </c>
      <c r="I22" s="119" t="str">
        <f>IFERROR(IF(G22="F",VLOOKUP(C22,RES_N_D!$A$9:$Q$19,17,0),""),"-")</f>
        <v/>
      </c>
      <c r="J22" s="119">
        <f>IFERROR(IF(G22="H",VLOOKUP(C22,RES_B_M!$A$9:$Q$198,16,0),""),"-")</f>
        <v>8</v>
      </c>
      <c r="K22" s="119" t="str">
        <f>IFERROR(IF(G22="H",VLOOKUP(C22,RES_N_M!$A$9:$Q$93,16,0),""),"-")</f>
        <v>-</v>
      </c>
      <c r="L22" s="120" t="str">
        <f>IFERROR(IF(D22&gt;36,VLOOKUP(C22,'RES_N_&gt;36'!$A$9:$Q$19,17,0),""),"-")</f>
        <v/>
      </c>
      <c r="M22" s="35"/>
      <c r="N22" s="99" t="s">
        <v>46</v>
      </c>
      <c r="O22" s="52" t="s">
        <v>12</v>
      </c>
      <c r="P22" s="35"/>
      <c r="Q22" s="35"/>
      <c r="R22" s="6"/>
      <c r="S22" s="35"/>
      <c r="T22" s="35"/>
    </row>
    <row r="23" spans="1:21" ht="15" customHeight="1" x14ac:dyDescent="0.25">
      <c r="A23" s="172">
        <f t="shared" si="1"/>
        <v>15</v>
      </c>
      <c r="B23" s="842"/>
      <c r="C23" s="116" t="s">
        <v>175</v>
      </c>
      <c r="D23" s="117">
        <v>36</v>
      </c>
      <c r="E23" s="118" t="s">
        <v>75</v>
      </c>
      <c r="F23" s="116" t="str">
        <f t="shared" si="3"/>
        <v>ASGAF</v>
      </c>
      <c r="G23" s="116" t="s">
        <v>87</v>
      </c>
      <c r="H23" s="116" t="str">
        <f t="shared" si="0"/>
        <v>Jaune</v>
      </c>
      <c r="I23" s="119" t="str">
        <f>IFERROR(IF(G23="F",VLOOKUP(C23,RES_N_D!$A$9:$Q$19,17,0),""),"-")</f>
        <v/>
      </c>
      <c r="J23" s="119">
        <f>IFERROR(IF(G23="H",VLOOKUP(C23,RES_B_M!$A$9:$Q$198,16,0),""),"-")</f>
        <v>0</v>
      </c>
      <c r="K23" s="119" t="str">
        <f>IFERROR(IF(G23="H",VLOOKUP(C23,RES_N_M!$A$9:$Q$93,16,0),""),"-")</f>
        <v>-</v>
      </c>
      <c r="L23" s="120" t="str">
        <f>IFERROR(IF(D23&gt;36,VLOOKUP(C23,'RES_N_&gt;36'!$A$9:$Q$19,17,0),""),"-")</f>
        <v/>
      </c>
      <c r="M23" s="35"/>
      <c r="N23" s="99" t="s">
        <v>39</v>
      </c>
      <c r="O23" s="52" t="s">
        <v>313</v>
      </c>
      <c r="P23" s="35"/>
      <c r="Q23" s="35"/>
      <c r="R23" s="6"/>
      <c r="S23" s="35"/>
      <c r="T23" s="35"/>
    </row>
    <row r="24" spans="1:21" ht="15" customHeight="1" x14ac:dyDescent="0.25">
      <c r="A24" s="172">
        <f t="shared" si="1"/>
        <v>16</v>
      </c>
      <c r="B24" s="842"/>
      <c r="C24" s="116" t="s">
        <v>288</v>
      </c>
      <c r="D24" s="117">
        <v>31.2</v>
      </c>
      <c r="E24" s="118" t="s">
        <v>75</v>
      </c>
      <c r="F24" s="116" t="str">
        <f t="shared" si="3"/>
        <v>ASGAF</v>
      </c>
      <c r="G24" s="122" t="s">
        <v>87</v>
      </c>
      <c r="H24" s="116" t="str">
        <f t="shared" si="0"/>
        <v>Jaune</v>
      </c>
      <c r="I24" s="119" t="str">
        <f>IFERROR(IF(G24="F",VLOOKUP(C24,RES_N_D!$A$9:$Q$19,17,0),""),"-")</f>
        <v/>
      </c>
      <c r="J24" s="119">
        <f>IFERROR(IF(G24="H",VLOOKUP(C24,RES_B_M!$A$9:$Q$198,16,0),""),"-")</f>
        <v>0</v>
      </c>
      <c r="K24" s="119">
        <f>IFERROR(IF(G24="H",VLOOKUP(C24,RES_N_M!$A$9:$Q$93,16,0),""),"-")</f>
        <v>4</v>
      </c>
      <c r="L24" s="120" t="str">
        <f>IFERROR(IF(D24&gt;36,VLOOKUP(C24,'RES_N_&gt;36'!$A$9:$Q$19,17,0),""),"-")</f>
        <v/>
      </c>
      <c r="M24" s="35"/>
      <c r="N24" s="99" t="s">
        <v>82</v>
      </c>
      <c r="O24" s="52" t="s">
        <v>313</v>
      </c>
      <c r="P24" s="35"/>
      <c r="Q24" s="35"/>
      <c r="R24" s="6"/>
      <c r="S24" s="35"/>
      <c r="T24" s="35"/>
    </row>
    <row r="25" spans="1:21" ht="15" customHeight="1" x14ac:dyDescent="0.25">
      <c r="A25" s="172">
        <f t="shared" si="1"/>
        <v>17</v>
      </c>
      <c r="B25" s="842"/>
      <c r="C25" s="116" t="s">
        <v>292</v>
      </c>
      <c r="D25" s="117">
        <v>15.2</v>
      </c>
      <c r="E25" s="118" t="s">
        <v>71</v>
      </c>
      <c r="F25" s="116" t="str">
        <f t="shared" si="3"/>
        <v>ASGAF</v>
      </c>
      <c r="G25" s="122" t="s">
        <v>87</v>
      </c>
      <c r="H25" s="116" t="str">
        <f t="shared" si="0"/>
        <v>Jaune</v>
      </c>
      <c r="I25" s="119" t="str">
        <f>IFERROR(IF(G25="F",VLOOKUP(C25,RES_N_D!$A$9:$Q$19,17,0),""),"-")</f>
        <v/>
      </c>
      <c r="J25" s="119">
        <f>IFERROR(IF(G25="H",VLOOKUP(C25,RES_B_M!$A$9:$Q$198,16,0),""),"-")</f>
        <v>0</v>
      </c>
      <c r="K25" s="119" t="str">
        <f>IFERROR(IF(G25="H",VLOOKUP(C25,RES_N_M!$A$9:$Q$93,16,0),""),"-")</f>
        <v>-</v>
      </c>
      <c r="L25" s="120" t="str">
        <f>IFERROR(IF(D25&gt;36,VLOOKUP(C25,'RES_N_&gt;36'!$A$9:$Q$19,17,0),""),"-")</f>
        <v/>
      </c>
      <c r="M25" s="35"/>
      <c r="N25" s="99" t="s">
        <v>84</v>
      </c>
      <c r="O25" s="52" t="s">
        <v>12</v>
      </c>
      <c r="P25" s="35"/>
      <c r="Q25" s="35"/>
      <c r="R25" s="6"/>
      <c r="S25" s="35"/>
      <c r="T25" s="35"/>
    </row>
    <row r="26" spans="1:21" ht="15" customHeight="1" x14ac:dyDescent="0.25">
      <c r="A26" s="172">
        <f t="shared" si="1"/>
        <v>18</v>
      </c>
      <c r="B26" s="842"/>
      <c r="C26" s="116" t="s">
        <v>310</v>
      </c>
      <c r="D26" s="117">
        <v>11.7</v>
      </c>
      <c r="E26" s="118" t="s">
        <v>71</v>
      </c>
      <c r="F26" s="116" t="str">
        <f t="shared" si="3"/>
        <v>ASGAF</v>
      </c>
      <c r="G26" s="116" t="s">
        <v>87</v>
      </c>
      <c r="H26" s="116" t="str">
        <f t="shared" si="0"/>
        <v>Jaune</v>
      </c>
      <c r="I26" s="119" t="str">
        <f>IFERROR(IF(G26="F",VLOOKUP(C26,RES_N_D!$A$9:$Q$19,17,0),""),"-")</f>
        <v/>
      </c>
      <c r="J26" s="119">
        <f>IFERROR(IF(G26="H",VLOOKUP(C26,RES_B_M!$A$9:$Q$198,16,0),""),"-")</f>
        <v>0</v>
      </c>
      <c r="K26" s="119" t="str">
        <f>IFERROR(IF(G26="H",VLOOKUP(C26,RES_N_M!$A$9:$Q$93,16,0),""),"-")</f>
        <v>-</v>
      </c>
      <c r="L26" s="120" t="str">
        <f>IFERROR(IF(D26&gt;36,VLOOKUP(C26,'RES_N_&gt;36'!$A$9:$Q$19,17,0),""),"-")</f>
        <v/>
      </c>
      <c r="M26" s="35"/>
      <c r="N26" s="99" t="s">
        <v>72</v>
      </c>
      <c r="O26" s="52" t="s">
        <v>11</v>
      </c>
      <c r="P26" s="35"/>
      <c r="Q26" s="35"/>
      <c r="R26" s="6"/>
      <c r="S26" s="35"/>
      <c r="T26" s="35"/>
    </row>
    <row r="27" spans="1:21" ht="15" customHeight="1" x14ac:dyDescent="0.25">
      <c r="A27" s="172">
        <f t="shared" si="1"/>
        <v>19</v>
      </c>
      <c r="B27" s="842"/>
      <c r="C27" s="122" t="s">
        <v>237</v>
      </c>
      <c r="D27" s="117">
        <v>11.5</v>
      </c>
      <c r="E27" s="118" t="s">
        <v>71</v>
      </c>
      <c r="F27" s="116" t="str">
        <f t="shared" si="3"/>
        <v>ASGAF</v>
      </c>
      <c r="G27" s="116" t="s">
        <v>87</v>
      </c>
      <c r="H27" s="116" t="str">
        <f t="shared" si="0"/>
        <v>Jaune</v>
      </c>
      <c r="I27" s="119" t="str">
        <f>IFERROR(IF(G27="F",VLOOKUP(C27,RES_N_D!$A$9:$Q$19,17,0),""),"-")</f>
        <v/>
      </c>
      <c r="J27" s="119">
        <f>IFERROR(IF(G27="H",VLOOKUP(C27,RES_B_M!$A$9:$Q$198,16,0),""),"-")</f>
        <v>0</v>
      </c>
      <c r="K27" s="119" t="str">
        <f>IFERROR(IF(G27="H",VLOOKUP(C27,RES_N_M!$A$9:$Q$93,16,0),""),"-")</f>
        <v>-</v>
      </c>
      <c r="L27" s="120" t="str">
        <f>IFERROR(IF(D27&gt;36,VLOOKUP(C27,'RES_N_&gt;36'!$A$9:$Q$19,17,0),""),"-")</f>
        <v/>
      </c>
      <c r="M27" s="35"/>
      <c r="N27" s="99" t="s">
        <v>98</v>
      </c>
      <c r="O27" s="52" t="s">
        <v>313</v>
      </c>
      <c r="P27" s="35"/>
      <c r="Q27" s="35"/>
      <c r="R27" s="6"/>
      <c r="S27" s="35"/>
      <c r="T27" s="35"/>
    </row>
    <row r="28" spans="1:21" ht="15" customHeight="1" x14ac:dyDescent="0.25">
      <c r="A28" s="172">
        <f t="shared" si="1"/>
        <v>20</v>
      </c>
      <c r="B28" s="842"/>
      <c r="C28" s="116" t="s">
        <v>211</v>
      </c>
      <c r="D28" s="117">
        <v>22.1</v>
      </c>
      <c r="E28" s="118" t="s">
        <v>75</v>
      </c>
      <c r="F28" s="116" t="str">
        <f t="shared" si="3"/>
        <v>ASGAF</v>
      </c>
      <c r="G28" s="116" t="s">
        <v>87</v>
      </c>
      <c r="H28" s="116" t="str">
        <f t="shared" si="0"/>
        <v>Jaune</v>
      </c>
      <c r="I28" s="119" t="str">
        <f>IFERROR(IF(G28="F",VLOOKUP(C28,RES_N_D!$A$9:$Q$19,17,0),""),"-")</f>
        <v/>
      </c>
      <c r="J28" s="119">
        <f>IFERROR(IF(G28="H",VLOOKUP(C28,RES_B_M!$A$9:$Q$198,16,0),""),"-")</f>
        <v>0</v>
      </c>
      <c r="K28" s="119" t="str">
        <f>IFERROR(IF(G28="H",VLOOKUP(C28,RES_N_M!$A$9:$Q$93,16,0),""),"-")</f>
        <v>-</v>
      </c>
      <c r="L28" s="120" t="str">
        <f>IFERROR(IF(D28&gt;36,VLOOKUP(C28,'RES_N_&gt;36'!$A$9:$Q$19,17,0),""),"-")</f>
        <v/>
      </c>
      <c r="M28" s="35"/>
      <c r="N28" s="99" t="s">
        <v>97</v>
      </c>
      <c r="O28" s="52" t="s">
        <v>313</v>
      </c>
      <c r="P28" s="35"/>
      <c r="Q28" s="35"/>
      <c r="R28" s="6"/>
      <c r="S28" s="35"/>
      <c r="T28" s="35"/>
    </row>
    <row r="29" spans="1:21" ht="15" customHeight="1" x14ac:dyDescent="0.25">
      <c r="A29" s="172">
        <f t="shared" si="1"/>
        <v>21</v>
      </c>
      <c r="B29" s="842"/>
      <c r="C29" s="116" t="s">
        <v>279</v>
      </c>
      <c r="D29" s="117">
        <v>30.2</v>
      </c>
      <c r="E29" s="118" t="s">
        <v>71</v>
      </c>
      <c r="F29" s="116" t="str">
        <f t="shared" si="3"/>
        <v>ASGAF</v>
      </c>
      <c r="G29" s="116" t="s">
        <v>87</v>
      </c>
      <c r="H29" s="116" t="str">
        <f t="shared" si="0"/>
        <v>Jaune</v>
      </c>
      <c r="I29" s="119" t="str">
        <f>IFERROR(IF(G29="F",VLOOKUP(C29,RES_N_D!$A$9:$Q$19,17,0),""),"-")</f>
        <v/>
      </c>
      <c r="J29" s="119">
        <f>IFERROR(IF(G29="H",VLOOKUP(C29,RES_B_M!$A$9:$Q$198,16,0),""),"-")</f>
        <v>0</v>
      </c>
      <c r="K29" s="119" t="str">
        <f>IFERROR(IF(G29="H",VLOOKUP(C29,RES_N_M!$A$9:$Q$93,16,0),""),"-")</f>
        <v>-</v>
      </c>
      <c r="L29" s="120" t="str">
        <f>IFERROR(IF(D29&gt;36,VLOOKUP(C29,'RES_N_&gt;36'!$A$9:$Q$19,17,0),""),"-")</f>
        <v/>
      </c>
      <c r="M29" s="35"/>
      <c r="N29" s="99" t="s">
        <v>100</v>
      </c>
      <c r="O29" s="52" t="s">
        <v>313</v>
      </c>
      <c r="P29" s="35"/>
      <c r="Q29" s="35"/>
      <c r="R29" s="6"/>
      <c r="S29" s="35"/>
      <c r="T29" s="35"/>
    </row>
    <row r="30" spans="1:21" ht="15" customHeight="1" x14ac:dyDescent="0.25">
      <c r="A30" s="172">
        <f t="shared" si="1"/>
        <v>22</v>
      </c>
      <c r="B30" s="842"/>
      <c r="C30" s="116" t="s">
        <v>308</v>
      </c>
      <c r="D30" s="117">
        <v>16</v>
      </c>
      <c r="E30" s="118" t="s">
        <v>75</v>
      </c>
      <c r="F30" s="116" t="str">
        <f t="shared" si="3"/>
        <v>ASGAF</v>
      </c>
      <c r="G30" s="116" t="s">
        <v>87</v>
      </c>
      <c r="H30" s="116" t="str">
        <f t="shared" si="0"/>
        <v>Jaune</v>
      </c>
      <c r="I30" s="119" t="str">
        <f>IFERROR(IF(G30="F",VLOOKUP(C30,RES_N_D!$A$9:$Q$19,17,0),""),"-")</f>
        <v/>
      </c>
      <c r="J30" s="119">
        <f>IFERROR(IF(G30="H",VLOOKUP(C30,RES_B_M!$A$9:$Q$198,16,0),""),"-")</f>
        <v>0</v>
      </c>
      <c r="K30" s="119" t="str">
        <f>IFERROR(IF(G30="H",VLOOKUP(C30,RES_N_M!$A$9:$Q$93,16,0),""),"-")</f>
        <v>-</v>
      </c>
      <c r="L30" s="120" t="str">
        <f>IFERROR(IF(D30&gt;36,VLOOKUP(C30,'RES_N_&gt;36'!$A$9:$Q$19,17,0),""),"-")</f>
        <v/>
      </c>
      <c r="M30" s="35"/>
      <c r="N30" s="99" t="s">
        <v>99</v>
      </c>
      <c r="O30" s="52" t="s">
        <v>313</v>
      </c>
      <c r="P30" s="35"/>
      <c r="Q30" s="35"/>
      <c r="R30" s="6"/>
      <c r="S30" s="35"/>
      <c r="T30" s="35"/>
    </row>
    <row r="31" spans="1:21" ht="15" customHeight="1" x14ac:dyDescent="0.25">
      <c r="A31" s="172">
        <f t="shared" si="1"/>
        <v>23</v>
      </c>
      <c r="B31" s="842"/>
      <c r="C31" s="122" t="s">
        <v>248</v>
      </c>
      <c r="D31" s="117">
        <v>22.6</v>
      </c>
      <c r="E31" s="118" t="s">
        <v>71</v>
      </c>
      <c r="F31" s="116" t="str">
        <f t="shared" si="3"/>
        <v>ASGAF</v>
      </c>
      <c r="G31" s="116" t="s">
        <v>87</v>
      </c>
      <c r="H31" s="116" t="str">
        <f t="shared" si="0"/>
        <v>Jaune</v>
      </c>
      <c r="I31" s="119" t="str">
        <f>IFERROR(IF(G31="F",VLOOKUP(C31,RES_N_D!$A$9:$Q$19,17,0),""),"-")</f>
        <v/>
      </c>
      <c r="J31" s="119">
        <f>IFERROR(IF(G31="H",VLOOKUP(C31,RES_B_M!$A$9:$Q$198,16,0),""),"-")</f>
        <v>5</v>
      </c>
      <c r="K31" s="119">
        <f>IFERROR(IF(G31="H",VLOOKUP(C31,RES_N_M!$A$9:$Q$93,16,0),""),"-")</f>
        <v>19</v>
      </c>
      <c r="L31" s="120" t="str">
        <f>IFERROR(IF(D31&gt;36,VLOOKUP(C31,'RES_N_&gt;36'!$A$9:$Q$19,17,0),""),"-")</f>
        <v/>
      </c>
      <c r="M31" s="35"/>
      <c r="N31" s="99" t="s">
        <v>105</v>
      </c>
      <c r="O31" s="52"/>
      <c r="P31" s="35"/>
      <c r="Q31" s="35"/>
      <c r="R31" s="6"/>
      <c r="S31" s="35"/>
      <c r="T31" s="35"/>
    </row>
    <row r="32" spans="1:21" ht="15" customHeight="1" x14ac:dyDescent="0.25">
      <c r="A32" s="172">
        <f t="shared" si="1"/>
        <v>24</v>
      </c>
      <c r="B32" s="842"/>
      <c r="C32" s="116" t="s">
        <v>305</v>
      </c>
      <c r="D32" s="117">
        <v>37</v>
      </c>
      <c r="E32" s="118" t="s">
        <v>306</v>
      </c>
      <c r="F32" s="116" t="str">
        <f t="shared" si="3"/>
        <v>ASGAF</v>
      </c>
      <c r="G32" s="116" t="s">
        <v>87</v>
      </c>
      <c r="H32" s="116" t="str">
        <f t="shared" si="0"/>
        <v>Jaune</v>
      </c>
      <c r="I32" s="119" t="str">
        <f>IFERROR(IF(G32="F",VLOOKUP(C32,RES_N_D!$A$9:$Q$19,17,0),""),"-")</f>
        <v/>
      </c>
      <c r="J32" s="119">
        <f>IFERROR(IF(G32="H",VLOOKUP(C32,RES_B_M!$A$9:$Q$198,16,0),""),"-")</f>
        <v>0</v>
      </c>
      <c r="K32" s="119" t="str">
        <f>IFERROR(IF(G32="H",VLOOKUP(C32,RES_N_M!$A$9:$Q$93,16,0),""),"-")</f>
        <v>-</v>
      </c>
      <c r="L32" s="120" t="str">
        <f>IFERROR(IF(D32&gt;36,VLOOKUP(C32,'RES_N_&gt;36'!$A$9:$Q$19,17,0),""),"-")</f>
        <v>-</v>
      </c>
      <c r="M32" s="35"/>
      <c r="N32" s="99" t="s">
        <v>103</v>
      </c>
      <c r="O32" s="52"/>
      <c r="P32" s="35"/>
      <c r="Q32" s="35"/>
      <c r="R32" s="6"/>
      <c r="S32" s="35"/>
      <c r="T32" s="35"/>
    </row>
    <row r="33" spans="1:20" ht="15" customHeight="1" x14ac:dyDescent="0.25">
      <c r="A33" s="172">
        <f t="shared" si="1"/>
        <v>25</v>
      </c>
      <c r="B33" s="842"/>
      <c r="C33" s="116" t="s">
        <v>213</v>
      </c>
      <c r="D33" s="117">
        <v>25.6</v>
      </c>
      <c r="E33" s="118" t="s">
        <v>75</v>
      </c>
      <c r="F33" s="116" t="str">
        <f t="shared" si="3"/>
        <v>ASGAF</v>
      </c>
      <c r="G33" s="116" t="s">
        <v>87</v>
      </c>
      <c r="H33" s="116" t="str">
        <f t="shared" si="0"/>
        <v>Jaune</v>
      </c>
      <c r="I33" s="119" t="str">
        <f>IFERROR(IF(G33="F",VLOOKUP(C33,RES_N_D!$A$9:$Q$19,17,0),""),"-")</f>
        <v/>
      </c>
      <c r="J33" s="119">
        <f>IFERROR(IF(G33="H",VLOOKUP(C33,RES_B_M!$A$9:$Q$198,16,0),""),"-")</f>
        <v>0</v>
      </c>
      <c r="K33" s="119" t="str">
        <f>IFERROR(IF(G33="H",VLOOKUP(C33,RES_N_M!$A$9:$Q$93,16,0),""),"-")</f>
        <v>-</v>
      </c>
      <c r="L33" s="120" t="str">
        <f>IFERROR(IF(D33&gt;36,VLOOKUP(C33,'RES_N_&gt;36'!$A$9:$Q$19,17,0),""),"-")</f>
        <v/>
      </c>
      <c r="M33" s="35"/>
      <c r="N33" s="99" t="s">
        <v>104</v>
      </c>
      <c r="O33" s="52" t="s">
        <v>313</v>
      </c>
      <c r="P33" s="35"/>
      <c r="Q33" s="35"/>
      <c r="R33" s="6"/>
      <c r="S33" s="35"/>
      <c r="T33" s="35"/>
    </row>
    <row r="34" spans="1:20" ht="15" customHeight="1" x14ac:dyDescent="0.25">
      <c r="A34" s="172">
        <f t="shared" si="1"/>
        <v>26</v>
      </c>
      <c r="B34" s="842"/>
      <c r="C34" s="122" t="s">
        <v>205</v>
      </c>
      <c r="D34" s="117">
        <v>20.2</v>
      </c>
      <c r="E34" s="118" t="s">
        <v>75</v>
      </c>
      <c r="F34" s="116" t="str">
        <f t="shared" si="3"/>
        <v>ASGAF</v>
      </c>
      <c r="G34" s="116" t="s">
        <v>87</v>
      </c>
      <c r="H34" s="116" t="str">
        <f t="shared" si="0"/>
        <v>Jaune</v>
      </c>
      <c r="I34" s="119" t="str">
        <f>IFERROR(IF(G34="F",VLOOKUP(C34,RES_N_D!$A$9:$Q$19,17,0),""),"-")</f>
        <v/>
      </c>
      <c r="J34" s="119">
        <f>IFERROR(IF(G34="H",VLOOKUP(C34,RES_B_M!$A$9:$Q$198,16,0),""),"-")</f>
        <v>66</v>
      </c>
      <c r="K34" s="119">
        <f>IFERROR(IF(G34="H",VLOOKUP(C34,RES_N_M!$A$9:$Q$93,16,0),""),"-")</f>
        <v>88</v>
      </c>
      <c r="L34" s="120" t="str">
        <f>IFERROR(IF(D34&gt;36,VLOOKUP(C34,'RES_N_&gt;36'!$A$9:$Q$19,17,0),""),"-")</f>
        <v/>
      </c>
      <c r="M34" s="35"/>
      <c r="N34" s="99" t="s">
        <v>102</v>
      </c>
      <c r="O34" s="52"/>
      <c r="P34" s="35"/>
      <c r="Q34" s="35"/>
      <c r="R34" s="6"/>
      <c r="S34" s="35"/>
      <c r="T34" s="35"/>
    </row>
    <row r="35" spans="1:20" ht="15" customHeight="1" x14ac:dyDescent="0.25">
      <c r="A35" s="172">
        <f t="shared" si="1"/>
        <v>27</v>
      </c>
      <c r="B35" s="842"/>
      <c r="C35" s="116" t="s">
        <v>167</v>
      </c>
      <c r="D35" s="117">
        <v>26.1</v>
      </c>
      <c r="E35" s="118" t="s">
        <v>71</v>
      </c>
      <c r="F35" s="116" t="str">
        <f t="shared" si="3"/>
        <v>ASGAF</v>
      </c>
      <c r="G35" s="116" t="s">
        <v>87</v>
      </c>
      <c r="H35" s="116" t="str">
        <f t="shared" si="0"/>
        <v>Jaune</v>
      </c>
      <c r="I35" s="119" t="str">
        <f>IFERROR(IF(G35="F",VLOOKUP(C35,RES_N_D!$A$9:$Q$19,17,0),""),"-")</f>
        <v/>
      </c>
      <c r="J35" s="119">
        <f>IFERROR(IF(G35="H",VLOOKUP(C35,RES_B_M!$A$9:$Q$198,16,0),""),"-")</f>
        <v>0</v>
      </c>
      <c r="K35" s="119">
        <f>IFERROR(IF(G35="H",VLOOKUP(C35,RES_N_M!$A$9:$Q$93,16,0),""),"-")</f>
        <v>14</v>
      </c>
      <c r="L35" s="120" t="str">
        <f>IFERROR(IF(D35&gt;36,VLOOKUP(C35,'RES_N_&gt;36'!$A$9:$Q$19,17,0),""),"-")</f>
        <v/>
      </c>
      <c r="M35" s="35"/>
      <c r="N35" s="99" t="s">
        <v>107</v>
      </c>
      <c r="O35" s="52"/>
      <c r="P35" s="35"/>
      <c r="Q35" s="35"/>
      <c r="R35" s="6"/>
      <c r="S35" s="35"/>
      <c r="T35" s="35"/>
    </row>
    <row r="36" spans="1:20" ht="15" customHeight="1" x14ac:dyDescent="0.25">
      <c r="A36" s="172">
        <f t="shared" si="1"/>
        <v>28</v>
      </c>
      <c r="B36" s="842"/>
      <c r="C36" s="116" t="s">
        <v>303</v>
      </c>
      <c r="D36" s="117">
        <v>38.9</v>
      </c>
      <c r="E36" s="118" t="s">
        <v>75</v>
      </c>
      <c r="F36" s="116" t="str">
        <f t="shared" si="3"/>
        <v>ASGAF</v>
      </c>
      <c r="G36" s="116" t="s">
        <v>87</v>
      </c>
      <c r="H36" s="116" t="str">
        <f t="shared" si="0"/>
        <v>Jaune</v>
      </c>
      <c r="I36" s="119" t="str">
        <f>IFERROR(IF(G36="F",VLOOKUP(C36,RES_N_D!$A$9:$Q$19,17,0),""),"-")</f>
        <v/>
      </c>
      <c r="J36" s="119">
        <f>IFERROR(IF(G36="H",VLOOKUP(C36,RES_B_M!$A$9:$Q$198,16,0),""),"-")</f>
        <v>7</v>
      </c>
      <c r="K36" s="119" t="str">
        <f>IFERROR(IF(G36="H",VLOOKUP(C36,RES_N_M!$A$9:$Q$93,16,0),""),"-")</f>
        <v>-</v>
      </c>
      <c r="L36" s="120">
        <f>IFERROR(IF(D36&gt;36,VLOOKUP(C36,'RES_N_&gt;36'!$A$9:$Q$19,17,0),""),"-")</f>
        <v>2</v>
      </c>
      <c r="M36" s="35"/>
      <c r="N36" s="99" t="s">
        <v>106</v>
      </c>
      <c r="O36" s="52" t="s">
        <v>313</v>
      </c>
      <c r="P36" s="35"/>
      <c r="Q36" s="35"/>
      <c r="R36" s="6"/>
      <c r="S36" s="35"/>
      <c r="T36" s="35"/>
    </row>
    <row r="37" spans="1:20" ht="15" customHeight="1" x14ac:dyDescent="0.25">
      <c r="A37" s="172">
        <f t="shared" si="1"/>
        <v>29</v>
      </c>
      <c r="B37" s="842"/>
      <c r="C37" s="122" t="s">
        <v>244</v>
      </c>
      <c r="D37" s="117">
        <v>22</v>
      </c>
      <c r="E37" s="118" t="s">
        <v>71</v>
      </c>
      <c r="F37" s="116" t="str">
        <f t="shared" si="3"/>
        <v>ASGAF</v>
      </c>
      <c r="G37" s="116" t="s">
        <v>87</v>
      </c>
      <c r="H37" s="116" t="str">
        <f t="shared" si="0"/>
        <v>Jaune</v>
      </c>
      <c r="I37" s="119" t="str">
        <f>IFERROR(IF(G37="F",VLOOKUP(C37,RES_N_D!$A$9:$Q$19,17,0),""),"-")</f>
        <v/>
      </c>
      <c r="J37" s="119">
        <f>IFERROR(IF(G37="H",VLOOKUP(C37,RES_B_M!$A$9:$Q$198,16,0),""),"-")</f>
        <v>0</v>
      </c>
      <c r="K37" s="119" t="str">
        <f>IFERROR(IF(G37="H",VLOOKUP(C37,RES_N_M!$A$9:$Q$93,16,0),""),"-")</f>
        <v>-</v>
      </c>
      <c r="L37" s="120" t="str">
        <f>IFERROR(IF(D37&gt;36,VLOOKUP(C37,'RES_N_&gt;36'!$A$9:$Q$19,17,0),""),"-")</f>
        <v/>
      </c>
      <c r="M37" s="35"/>
      <c r="N37" s="99" t="s">
        <v>108</v>
      </c>
      <c r="O37" s="52" t="s">
        <v>12</v>
      </c>
      <c r="P37" s="35"/>
      <c r="Q37" s="35"/>
      <c r="R37" s="6"/>
      <c r="S37" s="35"/>
      <c r="T37" s="35"/>
    </row>
    <row r="38" spans="1:20" ht="15" customHeight="1" x14ac:dyDescent="0.25">
      <c r="A38" s="172">
        <f t="shared" si="1"/>
        <v>30</v>
      </c>
      <c r="B38" s="842"/>
      <c r="C38" s="122" t="s">
        <v>83</v>
      </c>
      <c r="D38" s="117">
        <v>29.4</v>
      </c>
      <c r="E38" s="118" t="s">
        <v>71</v>
      </c>
      <c r="F38" s="116" t="str">
        <f t="shared" si="3"/>
        <v>ASGAF</v>
      </c>
      <c r="G38" s="116" t="s">
        <v>87</v>
      </c>
      <c r="H38" s="116" t="str">
        <f t="shared" si="0"/>
        <v>Jaune</v>
      </c>
      <c r="I38" s="119" t="str">
        <f>IFERROR(IF(G38="F",VLOOKUP(C38,RES_N_D!$A$9:$Q$19,17,0),""),"-")</f>
        <v/>
      </c>
      <c r="J38" s="119">
        <f>IFERROR(IF(G38="H",VLOOKUP(C38,RES_B_M!$A$9:$Q$198,16,0),""),"-")</f>
        <v>0</v>
      </c>
      <c r="K38" s="119" t="str">
        <f>IFERROR(IF(G38="H",VLOOKUP(C38,RES_N_M!$A$9:$Q$93,16,0),""),"-")</f>
        <v>-</v>
      </c>
      <c r="L38" s="120" t="str">
        <f>IFERROR(IF(D38&gt;36,VLOOKUP(C38,'RES_N_&gt;36'!$A$9:$Q$19,17,0),""),"-")</f>
        <v/>
      </c>
      <c r="M38" s="35"/>
      <c r="N38" s="99" t="s">
        <v>109</v>
      </c>
      <c r="O38" s="52" t="s">
        <v>13</v>
      </c>
      <c r="P38" s="35"/>
      <c r="Q38" s="35"/>
      <c r="R38" s="6"/>
      <c r="S38" s="35"/>
      <c r="T38" s="35"/>
    </row>
    <row r="39" spans="1:20" ht="15" customHeight="1" x14ac:dyDescent="0.25">
      <c r="A39" s="172">
        <f t="shared" si="1"/>
        <v>31</v>
      </c>
      <c r="B39" s="842"/>
      <c r="C39" s="116" t="s">
        <v>309</v>
      </c>
      <c r="D39" s="117">
        <v>12.2</v>
      </c>
      <c r="E39" s="118" t="s">
        <v>71</v>
      </c>
      <c r="F39" s="116" t="str">
        <f t="shared" si="3"/>
        <v>ASGAF</v>
      </c>
      <c r="G39" s="116" t="s">
        <v>87</v>
      </c>
      <c r="H39" s="116" t="str">
        <f t="shared" si="0"/>
        <v>Jaune</v>
      </c>
      <c r="I39" s="119" t="str">
        <f>IFERROR(IF(G39="F",VLOOKUP(C39,RES_N_D!$A$9:$Q$19,17,0),""),"-")</f>
        <v/>
      </c>
      <c r="J39" s="119">
        <f>IFERROR(IF(G39="H",VLOOKUP(C39,RES_B_M!$A$9:$Q$198,16,0),""),"-")</f>
        <v>38</v>
      </c>
      <c r="K39" s="119">
        <f>IFERROR(IF(G39="H",VLOOKUP(C39,RES_N_M!$A$9:$Q$93,16,0),""),"-")</f>
        <v>30</v>
      </c>
      <c r="L39" s="120" t="str">
        <f>IFERROR(IF(D39&gt;36,VLOOKUP(C39,'RES_N_&gt;36'!$A$9:$Q$19,17,0),""),"-")</f>
        <v/>
      </c>
      <c r="M39" s="35"/>
      <c r="N39" s="99" t="s">
        <v>110</v>
      </c>
      <c r="O39" s="52" t="s">
        <v>313</v>
      </c>
      <c r="P39" s="35"/>
      <c r="Q39" s="35"/>
      <c r="R39" s="6"/>
      <c r="S39" s="35"/>
      <c r="T39" s="35"/>
    </row>
    <row r="40" spans="1:20" ht="15" customHeight="1" x14ac:dyDescent="0.25">
      <c r="A40" s="172">
        <f t="shared" si="1"/>
        <v>32</v>
      </c>
      <c r="B40" s="842"/>
      <c r="C40" s="116" t="s">
        <v>297</v>
      </c>
      <c r="D40" s="117">
        <v>15.5</v>
      </c>
      <c r="E40" s="118" t="s">
        <v>75</v>
      </c>
      <c r="F40" s="116" t="str">
        <f t="shared" si="3"/>
        <v>ASGAF</v>
      </c>
      <c r="G40" s="122" t="s">
        <v>87</v>
      </c>
      <c r="H40" s="116" t="str">
        <f t="shared" si="0"/>
        <v>Jaune</v>
      </c>
      <c r="I40" s="119" t="str">
        <f>IFERROR(IF(G40="F",VLOOKUP(C40,RES_N_D!$A$9:$Q$19,17,0),""),"-")</f>
        <v/>
      </c>
      <c r="J40" s="119">
        <f>IFERROR(IF(G40="H",VLOOKUP(C40,RES_B_M!$A$9:$Q$198,16,0),""),"-")</f>
        <v>31</v>
      </c>
      <c r="K40" s="119">
        <f>IFERROR(IF(G40="H",VLOOKUP(C40,RES_N_M!$A$9:$Q$93,16,0),""),"-")</f>
        <v>40</v>
      </c>
      <c r="L40" s="120" t="str">
        <f>IFERROR(IF(D40&gt;36,VLOOKUP(C40,'RES_N_&gt;36'!$A$9:$Q$19,17,0),""),"-")</f>
        <v/>
      </c>
      <c r="M40" s="35"/>
      <c r="N40" s="99" t="s">
        <v>433</v>
      </c>
      <c r="O40" s="52" t="s">
        <v>313</v>
      </c>
      <c r="P40" s="35"/>
      <c r="Q40" s="35"/>
      <c r="R40" s="6"/>
      <c r="S40" s="35"/>
      <c r="T40" s="35"/>
    </row>
    <row r="41" spans="1:20" ht="15" customHeight="1" x14ac:dyDescent="0.25">
      <c r="A41" s="172">
        <f t="shared" si="1"/>
        <v>33</v>
      </c>
      <c r="B41" s="842"/>
      <c r="C41" s="116" t="s">
        <v>342</v>
      </c>
      <c r="D41" s="117" t="s">
        <v>337</v>
      </c>
      <c r="E41" s="118" t="s">
        <v>75</v>
      </c>
      <c r="F41" s="116" t="str">
        <f t="shared" si="3"/>
        <v>ASGAF</v>
      </c>
      <c r="G41" s="122" t="s">
        <v>87</v>
      </c>
      <c r="H41" s="116" t="str">
        <f t="shared" ref="H41:H43" si="4">IF(G41="F","Rouge","Jaune")</f>
        <v>Jaune</v>
      </c>
      <c r="I41" s="119" t="str">
        <f>IFERROR(IF(G41="F",VLOOKUP(C41,RES_N_D!$A$9:$Q$19,17,0),""),"-")</f>
        <v/>
      </c>
      <c r="J41" s="119">
        <f>IFERROR(IF(G41="H",VLOOKUP(C41,RES_B_M!$A$9:$Q$198,16,0),""),"-")</f>
        <v>76</v>
      </c>
      <c r="K41" s="119">
        <f>IFERROR(IF(G41="H",VLOOKUP(C41,RES_N_M!$A$9:$Q$93,16,0),""),"-")</f>
        <v>37</v>
      </c>
      <c r="L41" s="120"/>
      <c r="M41" s="35"/>
      <c r="N41" s="99"/>
      <c r="O41" s="52"/>
      <c r="P41" s="35"/>
      <c r="Q41" s="35"/>
      <c r="R41" s="6"/>
      <c r="S41" s="35"/>
      <c r="T41" s="35"/>
    </row>
    <row r="42" spans="1:20" ht="15" customHeight="1" x14ac:dyDescent="0.25">
      <c r="A42" s="172">
        <f t="shared" si="1"/>
        <v>34</v>
      </c>
      <c r="B42" s="842"/>
      <c r="C42" s="116" t="s">
        <v>347</v>
      </c>
      <c r="D42" s="117">
        <v>54</v>
      </c>
      <c r="E42" s="118" t="s">
        <v>313</v>
      </c>
      <c r="F42" s="116" t="str">
        <f t="shared" si="3"/>
        <v>ASGAF</v>
      </c>
      <c r="G42" s="122" t="s">
        <v>87</v>
      </c>
      <c r="H42" s="116" t="str">
        <f t="shared" si="4"/>
        <v>Jaune</v>
      </c>
      <c r="I42" s="119" t="str">
        <f>IFERROR(IF(G42="F",VLOOKUP(C42,RES_N_D!$A$9:$Q$19,17,0),""),"-")</f>
        <v/>
      </c>
      <c r="J42" s="119">
        <f>IFERROR(IF(G42="H",VLOOKUP(C42,RES_B_M!$A$9:$Q$198,16,0),""),"-")</f>
        <v>6</v>
      </c>
      <c r="K42" s="119" t="str">
        <f>IFERROR(IF(G42="H",VLOOKUP(C42,RES_N_M!$A$9:$Q$93,16,0),""),"-")</f>
        <v>-</v>
      </c>
      <c r="L42" s="120"/>
      <c r="M42" s="35"/>
      <c r="N42" s="99"/>
      <c r="O42" s="52"/>
      <c r="P42" s="35"/>
      <c r="Q42" s="35"/>
      <c r="R42" s="6"/>
      <c r="S42" s="35"/>
      <c r="T42" s="35"/>
    </row>
    <row r="43" spans="1:20" ht="15" customHeight="1" x14ac:dyDescent="0.25">
      <c r="A43" s="172">
        <f t="shared" si="1"/>
        <v>35</v>
      </c>
      <c r="B43" s="842"/>
      <c r="C43" s="116" t="s">
        <v>349</v>
      </c>
      <c r="D43" s="117">
        <v>29</v>
      </c>
      <c r="E43" s="118" t="s">
        <v>75</v>
      </c>
      <c r="F43" s="116" t="str">
        <f t="shared" si="3"/>
        <v>ASGAF</v>
      </c>
      <c r="G43" s="122" t="s">
        <v>87</v>
      </c>
      <c r="H43" s="116" t="str">
        <f t="shared" si="4"/>
        <v>Jaune</v>
      </c>
      <c r="I43" s="119" t="str">
        <f>IFERROR(IF(G43="F",VLOOKUP(C43,RES_N_D!$A$9:$Q$19,17,0),""),"-")</f>
        <v/>
      </c>
      <c r="J43" s="119">
        <f>IFERROR(IF(G43="H",VLOOKUP(C43,RES_B_M!$A$9:$Q$198,16,0),""),"-")</f>
        <v>11</v>
      </c>
      <c r="K43" s="119">
        <f>IFERROR(IF(G43="H",VLOOKUP(C43,RES_N_M!$A$9:$Q$93,16,0),""),"-")</f>
        <v>16</v>
      </c>
      <c r="L43" s="120"/>
      <c r="M43" s="35"/>
      <c r="N43" s="99"/>
      <c r="O43" s="52"/>
      <c r="P43" s="35"/>
      <c r="Q43" s="35"/>
      <c r="R43" s="6"/>
      <c r="S43" s="35"/>
      <c r="T43" s="35"/>
    </row>
    <row r="44" spans="1:20" ht="15" customHeight="1" x14ac:dyDescent="0.25">
      <c r="A44" s="172">
        <f t="shared" si="1"/>
        <v>36</v>
      </c>
      <c r="B44" s="842"/>
      <c r="C44" s="116" t="s">
        <v>352</v>
      </c>
      <c r="D44" s="117">
        <v>21.3</v>
      </c>
      <c r="E44" s="118" t="s">
        <v>353</v>
      </c>
      <c r="F44" s="116" t="str">
        <f t="shared" si="3"/>
        <v>ASGAF</v>
      </c>
      <c r="G44" s="122" t="s">
        <v>87</v>
      </c>
      <c r="H44" s="116" t="str">
        <f t="shared" ref="H44" si="5">IF(G44="F","Rouge","Jaune")</f>
        <v>Jaune</v>
      </c>
      <c r="I44" s="119" t="str">
        <f>IFERROR(IF(G44="F",VLOOKUP(C44,RES_N_D!$A$9:$Q$19,17,0),""),"-")</f>
        <v/>
      </c>
      <c r="J44" s="119">
        <f>IFERROR(IF(G44="H",VLOOKUP(C44,RES_B_M!$A$9:$Q$198,16,0),""),"-")</f>
        <v>23</v>
      </c>
      <c r="K44" s="119">
        <f>IFERROR(IF(G44="H",VLOOKUP(C44,RES_N_M!$A$9:$Q$93,16,0),""),"-")</f>
        <v>10</v>
      </c>
      <c r="L44" s="120"/>
      <c r="M44" s="35"/>
      <c r="N44" s="99"/>
      <c r="O44" s="52"/>
      <c r="P44" s="35"/>
      <c r="Q44" s="35"/>
      <c r="R44" s="6"/>
      <c r="S44" s="35"/>
      <c r="T44" s="35"/>
    </row>
    <row r="45" spans="1:20" ht="15" customHeight="1" x14ac:dyDescent="0.25">
      <c r="A45" s="172">
        <f t="shared" si="1"/>
        <v>37</v>
      </c>
      <c r="B45" s="842"/>
      <c r="C45" s="116" t="s">
        <v>362</v>
      </c>
      <c r="D45" s="117">
        <v>14.9</v>
      </c>
      <c r="E45" s="118" t="s">
        <v>361</v>
      </c>
      <c r="F45" s="116" t="str">
        <f t="shared" ref="F45:F64" si="6">VLOOKUP(E45,$N$7:$O$103,2,0)</f>
        <v>ASGAF</v>
      </c>
      <c r="G45" s="122" t="s">
        <v>87</v>
      </c>
      <c r="H45" s="116" t="str">
        <f t="shared" ref="H45" si="7">IF(G45="F","Rouge","Jaune")</f>
        <v>Jaune</v>
      </c>
      <c r="I45" s="119" t="str">
        <f>IFERROR(IF(G45="F",VLOOKUP(C45,RES_N_D!$A$9:$Q$19,17,0),""),"-")</f>
        <v/>
      </c>
      <c r="J45" s="119">
        <f>IFERROR(IF(G45="H",VLOOKUP(C45,RES_B_M!$A$9:$Q$198,16,0),""),"-")</f>
        <v>14</v>
      </c>
      <c r="K45" s="119">
        <f>IFERROR(IF(G45="H",VLOOKUP(C45,RES_N_M!$A$9:$Q$93,16,0),""),"-")</f>
        <v>10</v>
      </c>
      <c r="L45" s="120"/>
      <c r="M45" s="35"/>
      <c r="N45" s="99"/>
      <c r="O45" s="52"/>
      <c r="P45" s="35"/>
      <c r="Q45" s="35"/>
      <c r="R45" s="6"/>
      <c r="S45" s="35"/>
      <c r="T45" s="35"/>
    </row>
    <row r="46" spans="1:20" ht="15" customHeight="1" x14ac:dyDescent="0.25">
      <c r="A46" s="172">
        <f t="shared" si="1"/>
        <v>38</v>
      </c>
      <c r="B46" s="842"/>
      <c r="C46" s="116" t="s">
        <v>365</v>
      </c>
      <c r="D46" s="117">
        <v>17.3</v>
      </c>
      <c r="E46" s="118" t="s">
        <v>361</v>
      </c>
      <c r="F46" s="116" t="str">
        <f t="shared" si="6"/>
        <v>ASGAF</v>
      </c>
      <c r="G46" s="122" t="s">
        <v>87</v>
      </c>
      <c r="H46" s="116" t="str">
        <f t="shared" ref="H46" si="8">IF(G46="F","Rouge","Jaune")</f>
        <v>Jaune</v>
      </c>
      <c r="I46" s="119" t="str">
        <f>IFERROR(IF(G46="F",VLOOKUP(C46,RES_N_D!$A$9:$Q$19,17,0),""),"-")</f>
        <v/>
      </c>
      <c r="J46" s="119">
        <f>IFERROR(IF(G46="H",VLOOKUP(C46,RES_B_M!$A$9:$Q$198,16,0),""),"-")</f>
        <v>62</v>
      </c>
      <c r="K46" s="119">
        <f>IFERROR(IF(G46="H",VLOOKUP(C46,RES_N_M!$A$9:$Q$93,16,0),""),"-")</f>
        <v>53</v>
      </c>
      <c r="L46" s="120"/>
      <c r="M46" s="35"/>
      <c r="N46" s="99"/>
      <c r="O46" s="52"/>
      <c r="P46" s="35"/>
      <c r="Q46" s="35"/>
      <c r="R46" s="6"/>
      <c r="S46" s="35"/>
      <c r="T46" s="35"/>
    </row>
    <row r="47" spans="1:20" ht="15" customHeight="1" x14ac:dyDescent="0.25">
      <c r="A47" s="172">
        <f t="shared" si="1"/>
        <v>39</v>
      </c>
      <c r="B47" s="842"/>
      <c r="C47" s="116" t="s">
        <v>367</v>
      </c>
      <c r="D47" s="117">
        <v>19.899999999999999</v>
      </c>
      <c r="E47" s="118" t="s">
        <v>361</v>
      </c>
      <c r="F47" s="116" t="str">
        <f t="shared" si="6"/>
        <v>ASGAF</v>
      </c>
      <c r="G47" s="122" t="s">
        <v>87</v>
      </c>
      <c r="H47" s="116" t="str">
        <f t="shared" ref="H47" si="9">IF(G47="F","Rouge","Jaune")</f>
        <v>Jaune</v>
      </c>
      <c r="I47" s="119" t="str">
        <f>IFERROR(IF(G47="F",VLOOKUP(C47,RES_N_D!$A$9:$Q$19,17,0),""),"-")</f>
        <v/>
      </c>
      <c r="J47" s="119">
        <f>IFERROR(IF(G47="H",VLOOKUP(C47,RES_B_M!$A$9:$Q$198,16,0),""),"-")</f>
        <v>0</v>
      </c>
      <c r="K47" s="119" t="str">
        <f>IFERROR(IF(G47="H",VLOOKUP(C47,RES_N_M!$A$9:$Q$93,16,0),""),"-")</f>
        <v>-</v>
      </c>
      <c r="L47" s="120"/>
      <c r="M47" s="35"/>
      <c r="N47" s="99"/>
      <c r="O47" s="52"/>
      <c r="P47" s="35"/>
      <c r="Q47" s="35"/>
      <c r="R47" s="6"/>
      <c r="S47" s="35"/>
      <c r="T47" s="35"/>
    </row>
    <row r="48" spans="1:20" ht="15" customHeight="1" x14ac:dyDescent="0.25">
      <c r="A48" s="172">
        <f t="shared" si="1"/>
        <v>40</v>
      </c>
      <c r="B48" s="842"/>
      <c r="C48" s="116" t="s">
        <v>369</v>
      </c>
      <c r="D48" s="117">
        <v>19.600000000000001</v>
      </c>
      <c r="E48" s="118" t="s">
        <v>361</v>
      </c>
      <c r="F48" s="116" t="str">
        <f t="shared" si="6"/>
        <v>ASGAF</v>
      </c>
      <c r="G48" s="122" t="s">
        <v>87</v>
      </c>
      <c r="H48" s="116" t="str">
        <f t="shared" ref="H48" si="10">IF(G48="F","Rouge","Jaune")</f>
        <v>Jaune</v>
      </c>
      <c r="I48" s="119" t="str">
        <f>IFERROR(IF(G48="F",VLOOKUP(C48,RES_N_D!$A$9:$Q$19,17,0),""),"-")</f>
        <v/>
      </c>
      <c r="J48" s="119">
        <f>IFERROR(IF(G48="H",VLOOKUP(C48,RES_B_M!$A$9:$Q$198,16,0),""),"-")</f>
        <v>0</v>
      </c>
      <c r="K48" s="119" t="str">
        <f>IFERROR(IF(G48="H",VLOOKUP(C48,RES_N_M!$A$9:$Q$93,16,0),""),"-")</f>
        <v>-</v>
      </c>
      <c r="L48" s="120"/>
      <c r="M48" s="35"/>
      <c r="N48" s="99"/>
      <c r="O48" s="52"/>
      <c r="P48" s="35"/>
      <c r="Q48" s="35"/>
      <c r="R48" s="6"/>
      <c r="S48" s="35"/>
      <c r="T48" s="35"/>
    </row>
    <row r="49" spans="1:20" ht="15" customHeight="1" x14ac:dyDescent="0.25">
      <c r="A49" s="172">
        <f t="shared" si="1"/>
        <v>41</v>
      </c>
      <c r="B49" s="842"/>
      <c r="C49" s="122" t="s">
        <v>372</v>
      </c>
      <c r="D49" s="236" t="s">
        <v>373</v>
      </c>
      <c r="E49" s="237" t="s">
        <v>374</v>
      </c>
      <c r="F49" s="116" t="str">
        <f t="shared" si="6"/>
        <v>ASGAF</v>
      </c>
      <c r="G49" s="122" t="s">
        <v>87</v>
      </c>
      <c r="H49" s="116" t="str">
        <f t="shared" ref="H49" si="11">IF(G49="F","Rouge","Jaune")</f>
        <v>Jaune</v>
      </c>
      <c r="I49" s="119" t="str">
        <f>IFERROR(IF(G49="F",VLOOKUP(C49,RES_N_D!$A$9:$Q$19,17,0),""),"-")</f>
        <v/>
      </c>
      <c r="J49" s="119">
        <f>IFERROR(IF(G49="H",VLOOKUP(C49,RES_B_M!$A$9:$Q$198,16,0),""),"-")</f>
        <v>26</v>
      </c>
      <c r="K49" s="119">
        <f>IFERROR(IF(G49="H",VLOOKUP(C49,RES_N_M!$A$9:$Q$93,16,0),""),"-")</f>
        <v>14</v>
      </c>
      <c r="L49" s="120"/>
      <c r="M49" s="35"/>
      <c r="N49" s="99"/>
      <c r="O49" s="52"/>
      <c r="P49" s="35"/>
      <c r="Q49" s="35"/>
      <c r="R49" s="6"/>
      <c r="S49" s="35"/>
      <c r="T49" s="35"/>
    </row>
    <row r="50" spans="1:20" ht="15" customHeight="1" x14ac:dyDescent="0.25">
      <c r="A50" s="172">
        <f t="shared" si="1"/>
        <v>42</v>
      </c>
      <c r="B50" s="842"/>
      <c r="C50" s="116" t="s">
        <v>167</v>
      </c>
      <c r="D50" s="117">
        <v>25.2</v>
      </c>
      <c r="E50" s="118" t="s">
        <v>71</v>
      </c>
      <c r="F50" s="116" t="str">
        <f t="shared" si="6"/>
        <v>ASGAF</v>
      </c>
      <c r="G50" s="122" t="s">
        <v>87</v>
      </c>
      <c r="H50" s="116" t="str">
        <f t="shared" ref="H50" si="12">IF(G50="F","Rouge","Jaune")</f>
        <v>Jaune</v>
      </c>
      <c r="I50" s="119" t="str">
        <f>IFERROR(IF(G50="F",VLOOKUP(C50,RES_N_D!$A$9:$Q$19,17,0),""),"-")</f>
        <v/>
      </c>
      <c r="J50" s="119">
        <f>IFERROR(IF(G50="H",VLOOKUP(C50,RES_B_M!$A$9:$Q$198,16,0),""),"-")</f>
        <v>0</v>
      </c>
      <c r="K50" s="119">
        <f>IFERROR(IF(G50="H",VLOOKUP(C50,RES_N_M!$A$9:$Q$93,16,0),""),"-")</f>
        <v>14</v>
      </c>
      <c r="L50" s="120"/>
      <c r="M50" s="35"/>
      <c r="N50" s="99"/>
      <c r="O50" s="52"/>
      <c r="P50" s="35"/>
      <c r="Q50" s="35"/>
      <c r="R50" s="6"/>
      <c r="S50" s="35"/>
      <c r="T50" s="35"/>
    </row>
    <row r="51" spans="1:20" ht="15" customHeight="1" x14ac:dyDescent="0.25">
      <c r="A51" s="172">
        <f t="shared" si="1"/>
        <v>43</v>
      </c>
      <c r="B51" s="842"/>
      <c r="C51" s="116" t="s">
        <v>376</v>
      </c>
      <c r="D51" s="117">
        <v>54</v>
      </c>
      <c r="E51" s="118" t="s">
        <v>71</v>
      </c>
      <c r="F51" s="116" t="str">
        <f t="shared" si="6"/>
        <v>ASGAF</v>
      </c>
      <c r="G51" s="122" t="s">
        <v>87</v>
      </c>
      <c r="H51" s="116" t="str">
        <f t="shared" ref="H51" si="13">IF(G51="F","Rouge","Jaune")</f>
        <v>Jaune</v>
      </c>
      <c r="I51" s="119" t="str">
        <f>IFERROR(IF(G51="F",VLOOKUP(C51,RES_N_D!$A$9:$Q$19,17,0),""),"-")</f>
        <v/>
      </c>
      <c r="J51" s="119">
        <f>IFERROR(IF(G51="H",VLOOKUP(C51,RES_B_M!$A$9:$Q$198,16,0),""),"-")</f>
        <v>2</v>
      </c>
      <c r="K51" s="119" t="str">
        <f>IFERROR(IF(G51="H",VLOOKUP(C51,RES_N_M!$A$9:$Q$93,16,0),""),"-")</f>
        <v>-</v>
      </c>
      <c r="L51" s="120"/>
      <c r="M51" s="35"/>
      <c r="N51" s="99"/>
      <c r="O51" s="52"/>
      <c r="P51" s="35"/>
      <c r="Q51" s="35"/>
      <c r="R51" s="6"/>
      <c r="S51" s="35"/>
      <c r="T51" s="35"/>
    </row>
    <row r="52" spans="1:20" ht="15" customHeight="1" x14ac:dyDescent="0.25">
      <c r="A52" s="172">
        <f t="shared" si="1"/>
        <v>44</v>
      </c>
      <c r="B52" s="842"/>
      <c r="C52" s="116" t="s">
        <v>379</v>
      </c>
      <c r="D52" s="117">
        <v>20.100000000000001</v>
      </c>
      <c r="E52" s="118" t="s">
        <v>361</v>
      </c>
      <c r="F52" s="116" t="str">
        <f t="shared" si="6"/>
        <v>ASGAF</v>
      </c>
      <c r="G52" s="122" t="s">
        <v>87</v>
      </c>
      <c r="H52" s="116" t="str">
        <f t="shared" ref="H52" si="14">IF(G52="F","Rouge","Jaune")</f>
        <v>Jaune</v>
      </c>
      <c r="I52" s="119" t="str">
        <f>IFERROR(IF(G52="F",VLOOKUP(C52,RES_N_D!$A$9:$Q$19,17,0),""),"-")</f>
        <v/>
      </c>
      <c r="J52" s="119">
        <f>IFERROR(IF(G52="H",VLOOKUP(C52,RES_B_M!$A$9:$Q$198,16,0),""),"-")</f>
        <v>10</v>
      </c>
      <c r="K52" s="119">
        <f>IFERROR(IF(G52="H",VLOOKUP(C52,RES_N_M!$A$9:$Q$93,16,0),""),"-")</f>
        <v>12</v>
      </c>
      <c r="L52" s="120"/>
      <c r="M52" s="35"/>
      <c r="N52" s="99"/>
      <c r="O52" s="52"/>
      <c r="P52" s="35"/>
      <c r="Q52" s="35"/>
      <c r="R52" s="6"/>
      <c r="S52" s="35"/>
      <c r="T52" s="35"/>
    </row>
    <row r="53" spans="1:20" ht="15" customHeight="1" x14ac:dyDescent="0.25">
      <c r="A53" s="172">
        <f t="shared" si="1"/>
        <v>45</v>
      </c>
      <c r="B53" s="842"/>
      <c r="C53" s="116" t="s">
        <v>380</v>
      </c>
      <c r="D53" s="117">
        <v>29.7</v>
      </c>
      <c r="E53" s="118" t="s">
        <v>120</v>
      </c>
      <c r="F53" s="116" t="str">
        <f t="shared" si="6"/>
        <v>ASGAF</v>
      </c>
      <c r="G53" s="122" t="s">
        <v>87</v>
      </c>
      <c r="H53" s="116" t="str">
        <f t="shared" ref="H53" si="15">IF(G53="F","Rouge","Jaune")</f>
        <v>Jaune</v>
      </c>
      <c r="I53" s="119" t="str">
        <f>IFERROR(IF(G53="F",VLOOKUP(C53,RES_N_D!$A$9:$Q$19,17,0),""),"-")</f>
        <v/>
      </c>
      <c r="J53" s="119">
        <f>IFERROR(IF(G53="H",VLOOKUP(C53,RES_B_M!$A$9:$Q$198,16,0),""),"-")</f>
        <v>0</v>
      </c>
      <c r="K53" s="119" t="str">
        <f>IFERROR(IF(G53="H",VLOOKUP(C53,RES_N_M!$A$9:$Q$93,16,0),""),"-")</f>
        <v>-</v>
      </c>
      <c r="L53" s="120"/>
      <c r="M53" s="35"/>
      <c r="N53" s="99"/>
      <c r="O53" s="52"/>
      <c r="P53" s="35"/>
      <c r="Q53" s="35"/>
      <c r="R53" s="6"/>
      <c r="S53" s="35"/>
      <c r="T53" s="35"/>
    </row>
    <row r="54" spans="1:20" ht="15" customHeight="1" x14ac:dyDescent="0.25">
      <c r="A54" s="172">
        <f t="shared" si="1"/>
        <v>46</v>
      </c>
      <c r="B54" s="842"/>
      <c r="C54" s="116" t="s">
        <v>411</v>
      </c>
      <c r="D54" s="117">
        <v>13</v>
      </c>
      <c r="E54" s="118" t="s">
        <v>361</v>
      </c>
      <c r="F54" s="116" t="str">
        <f t="shared" si="6"/>
        <v>ASGAF</v>
      </c>
      <c r="G54" s="122" t="s">
        <v>87</v>
      </c>
      <c r="H54" s="116" t="str">
        <f t="shared" ref="H54" si="16">IF(G54="F","Rouge","Jaune")</f>
        <v>Jaune</v>
      </c>
      <c r="I54" s="119" t="str">
        <f>IFERROR(IF(G54="F",VLOOKUP(C54,RES_N_D!$A$9:$Q$19,17,0),""),"-")</f>
        <v/>
      </c>
      <c r="J54" s="119">
        <f>IFERROR(IF(G54="H",VLOOKUP(C54,RES_B_M!$A$9:$Q$198,16,0),""),"-")</f>
        <v>44</v>
      </c>
      <c r="K54" s="119">
        <f>IFERROR(IF(G54="H",VLOOKUP(C54,RES_N_M!$A$9:$Q$93,16,0),""),"-")</f>
        <v>12</v>
      </c>
      <c r="L54" s="120"/>
      <c r="M54" s="35"/>
      <c r="N54" s="99"/>
      <c r="O54" s="52"/>
      <c r="P54" s="35"/>
      <c r="Q54" s="35"/>
      <c r="R54" s="6"/>
      <c r="S54" s="35"/>
      <c r="T54" s="35"/>
    </row>
    <row r="55" spans="1:20" ht="15" customHeight="1" x14ac:dyDescent="0.25">
      <c r="A55" s="172">
        <f t="shared" si="1"/>
        <v>47</v>
      </c>
      <c r="B55" s="842"/>
      <c r="C55" s="116" t="s">
        <v>412</v>
      </c>
      <c r="D55" s="117">
        <v>22.9</v>
      </c>
      <c r="E55" s="118" t="s">
        <v>361</v>
      </c>
      <c r="F55" s="116" t="str">
        <f t="shared" si="6"/>
        <v>ASGAF</v>
      </c>
      <c r="G55" s="122" t="s">
        <v>87</v>
      </c>
      <c r="H55" s="116" t="str">
        <f t="shared" ref="H55:H56" si="17">IF(G55="F","Rouge","Jaune")</f>
        <v>Jaune</v>
      </c>
      <c r="I55" s="119" t="str">
        <f>IFERROR(IF(G55="F",VLOOKUP(C55,RES_N_D!$A$9:$Q$19,17,0),""),"-")</f>
        <v/>
      </c>
      <c r="J55" s="119">
        <f>IFERROR(IF(G55="H",VLOOKUP(C55,RES_B_M!$A$9:$Q$198,16,0),""),"-")</f>
        <v>16</v>
      </c>
      <c r="K55" s="119">
        <f>IFERROR(IF(G55="H",VLOOKUP(C55,RES_N_M!$A$9:$Q$93,16,0),""),"-")</f>
        <v>6</v>
      </c>
      <c r="L55" s="120"/>
      <c r="M55" s="35"/>
      <c r="N55" s="99"/>
      <c r="O55" s="52"/>
      <c r="P55" s="35"/>
      <c r="Q55" s="35"/>
      <c r="R55" s="6"/>
      <c r="S55" s="35"/>
      <c r="T55" s="35"/>
    </row>
    <row r="56" spans="1:20" ht="15" customHeight="1" x14ac:dyDescent="0.25">
      <c r="A56" s="172">
        <f t="shared" si="1"/>
        <v>48</v>
      </c>
      <c r="B56" s="842"/>
      <c r="C56" s="116" t="s">
        <v>413</v>
      </c>
      <c r="D56" s="117">
        <v>13.3</v>
      </c>
      <c r="E56" s="118" t="s">
        <v>361</v>
      </c>
      <c r="F56" s="116" t="str">
        <f t="shared" si="6"/>
        <v>ASGAF</v>
      </c>
      <c r="G56" s="122" t="s">
        <v>87</v>
      </c>
      <c r="H56" s="116" t="str">
        <f t="shared" si="17"/>
        <v>Jaune</v>
      </c>
      <c r="I56" s="119" t="str">
        <f>IFERROR(IF(G56="F",VLOOKUP(C56,RES_N_D!$A$9:$Q$19,17,0),""),"-")</f>
        <v/>
      </c>
      <c r="J56" s="119">
        <f>IFERROR(IF(G56="H",VLOOKUP(C56,RES_B_M!$A$9:$Q$198,16,0),""),"-")</f>
        <v>16</v>
      </c>
      <c r="K56" s="119">
        <f>IFERROR(IF(G56="H",VLOOKUP(C56,RES_N_M!$A$9:$Q$93,16,0),""),"-")</f>
        <v>6</v>
      </c>
      <c r="L56" s="120"/>
      <c r="M56" s="35"/>
      <c r="N56" s="99"/>
      <c r="O56" s="52"/>
      <c r="P56" s="35"/>
      <c r="Q56" s="35"/>
      <c r="R56" s="6"/>
      <c r="S56" s="35"/>
      <c r="T56" s="35"/>
    </row>
    <row r="57" spans="1:20" ht="15" customHeight="1" x14ac:dyDescent="0.25">
      <c r="A57" s="172">
        <f t="shared" si="1"/>
        <v>49</v>
      </c>
      <c r="B57" s="842"/>
      <c r="C57" s="116" t="s">
        <v>415</v>
      </c>
      <c r="D57" s="117">
        <v>25.8</v>
      </c>
      <c r="E57" s="118" t="s">
        <v>433</v>
      </c>
      <c r="F57" s="116" t="str">
        <f t="shared" si="6"/>
        <v>ASGAF</v>
      </c>
      <c r="G57" s="122" t="s">
        <v>87</v>
      </c>
      <c r="H57" s="116" t="str">
        <f t="shared" ref="H57" si="18">IF(G57="F","Rouge","Jaune")</f>
        <v>Jaune</v>
      </c>
      <c r="I57" s="119" t="str">
        <f>IFERROR(IF(G57="F",VLOOKUP(C57,RES_N_D!$A$9:$Q$19,17,0),""),"-")</f>
        <v/>
      </c>
      <c r="J57" s="119">
        <f>IFERROR(IF(G57="H",VLOOKUP(C57,RES_B_M!$A$9:$Q$198,16,0),""),"-")</f>
        <v>10</v>
      </c>
      <c r="K57" s="119" t="str">
        <f>IFERROR(IF(G57="H",VLOOKUP(C57,RES_N_M!$A$9:$Q$93,16,0),""),"-")</f>
        <v>-</v>
      </c>
      <c r="L57" s="120"/>
      <c r="M57" s="35"/>
      <c r="N57" s="99"/>
      <c r="O57" s="52"/>
      <c r="P57" s="35"/>
      <c r="Q57" s="35"/>
      <c r="R57" s="6"/>
      <c r="S57" s="35"/>
      <c r="T57" s="35"/>
    </row>
    <row r="58" spans="1:20" ht="15" customHeight="1" x14ac:dyDescent="0.25">
      <c r="A58" s="172">
        <f t="shared" si="1"/>
        <v>50</v>
      </c>
      <c r="B58" s="842"/>
      <c r="C58" s="116" t="s">
        <v>426</v>
      </c>
      <c r="D58" s="117">
        <v>24.2</v>
      </c>
      <c r="E58" s="118" t="s">
        <v>361</v>
      </c>
      <c r="F58" s="116" t="str">
        <f t="shared" si="6"/>
        <v>ASGAF</v>
      </c>
      <c r="G58" s="122" t="s">
        <v>87</v>
      </c>
      <c r="H58" s="116" t="str">
        <f t="shared" ref="H58" si="19">IF(G58="F","Rouge","Jaune")</f>
        <v>Jaune</v>
      </c>
      <c r="I58" s="119" t="str">
        <f>IFERROR(IF(G58="F",VLOOKUP(C58,RES_N_D!$A$9:$Q$19,17,0),""),"-")</f>
        <v/>
      </c>
      <c r="J58" s="119">
        <f>IFERROR(IF(G58="H",VLOOKUP(C58,RES_B_M!$A$9:$Q$198,16,0),""),"-")</f>
        <v>4</v>
      </c>
      <c r="K58" s="119">
        <f>IFERROR(IF(G58="H",VLOOKUP(C58,RES_N_M!$A$9:$Q$93,16,0),""),"-")</f>
        <v>18</v>
      </c>
      <c r="L58" s="120"/>
      <c r="M58" s="35"/>
      <c r="N58" s="99"/>
      <c r="O58" s="52"/>
      <c r="P58" s="35"/>
      <c r="Q58" s="35"/>
      <c r="R58" s="6"/>
      <c r="S58" s="35"/>
      <c r="T58" s="35"/>
    </row>
    <row r="59" spans="1:20" ht="15" customHeight="1" x14ac:dyDescent="0.25">
      <c r="A59" s="172">
        <f t="shared" si="1"/>
        <v>51</v>
      </c>
      <c r="B59" s="842"/>
      <c r="C59" s="116" t="s">
        <v>429</v>
      </c>
      <c r="D59" s="117">
        <v>16.899999999999999</v>
      </c>
      <c r="E59" s="118" t="s">
        <v>361</v>
      </c>
      <c r="F59" s="116" t="str">
        <f t="shared" si="6"/>
        <v>ASGAF</v>
      </c>
      <c r="G59" s="122" t="s">
        <v>87</v>
      </c>
      <c r="H59" s="116" t="str">
        <f t="shared" ref="H59:H60" si="20">IF(G59="F","Rouge","Jaune")</f>
        <v>Jaune</v>
      </c>
      <c r="I59" s="119" t="str">
        <f>IFERROR(IF(G59="F",VLOOKUP(C59,RES_N_D!$A$9:$Q$19,17,0),""),"-")</f>
        <v/>
      </c>
      <c r="J59" s="119">
        <f>IFERROR(IF(G59="H",VLOOKUP(C59,RES_B_M!$A$9:$Q$198,16,0),""),"-")</f>
        <v>0</v>
      </c>
      <c r="K59" s="119" t="str">
        <f>IFERROR(IF(G59="H",VLOOKUP(C59,RES_N_M!$A$9:$Q$93,16,0),""),"-")</f>
        <v>-</v>
      </c>
      <c r="L59" s="120"/>
      <c r="M59" s="35"/>
      <c r="N59" s="99"/>
      <c r="O59" s="52"/>
      <c r="P59" s="35"/>
      <c r="Q59" s="35"/>
      <c r="R59" s="6"/>
      <c r="S59" s="35"/>
      <c r="T59" s="35"/>
    </row>
    <row r="60" spans="1:20" ht="15" customHeight="1" x14ac:dyDescent="0.25">
      <c r="A60" s="172">
        <f t="shared" si="1"/>
        <v>52</v>
      </c>
      <c r="B60" s="842"/>
      <c r="C60" s="116" t="s">
        <v>430</v>
      </c>
      <c r="D60" s="117">
        <v>19.5</v>
      </c>
      <c r="E60" s="118" t="s">
        <v>361</v>
      </c>
      <c r="F60" s="116" t="str">
        <f t="shared" si="6"/>
        <v>ASGAF</v>
      </c>
      <c r="G60" s="122" t="s">
        <v>87</v>
      </c>
      <c r="H60" s="116" t="str">
        <f t="shared" si="20"/>
        <v>Jaune</v>
      </c>
      <c r="I60" s="119" t="str">
        <f>IFERROR(IF(G60="F",VLOOKUP(C60,RES_N_D!$A$9:$Q$19,17,0),""),"-")</f>
        <v/>
      </c>
      <c r="J60" s="119">
        <f>IFERROR(IF(G60="H",VLOOKUP(C60,RES_B_M!$A$9:$Q$198,16,0),""),"-")</f>
        <v>0</v>
      </c>
      <c r="K60" s="119" t="str">
        <f>IFERROR(IF(G60="H",VLOOKUP(C60,RES_N_M!$A$9:$Q$93,16,0),""),"-")</f>
        <v>-</v>
      </c>
      <c r="L60" s="120"/>
      <c r="M60" s="35"/>
      <c r="N60" s="99"/>
      <c r="O60" s="52"/>
      <c r="P60" s="35"/>
      <c r="Q60" s="35"/>
      <c r="R60" s="6"/>
      <c r="S60" s="35"/>
      <c r="T60" s="35"/>
    </row>
    <row r="61" spans="1:20" ht="15" customHeight="1" x14ac:dyDescent="0.25">
      <c r="A61" s="172">
        <f t="shared" si="1"/>
        <v>53</v>
      </c>
      <c r="B61" s="842"/>
      <c r="C61" s="116" t="s">
        <v>436</v>
      </c>
      <c r="D61" s="117">
        <v>6.9</v>
      </c>
      <c r="E61" s="118" t="s">
        <v>361</v>
      </c>
      <c r="F61" s="116" t="str">
        <f t="shared" si="6"/>
        <v>ASGAF</v>
      </c>
      <c r="G61" s="122" t="s">
        <v>87</v>
      </c>
      <c r="H61" s="116" t="str">
        <f t="shared" ref="H61:H62" si="21">IF(G61="F","Rouge","Jaune")</f>
        <v>Jaune</v>
      </c>
      <c r="I61" s="119" t="str">
        <f>IFERROR(IF(G61="F",VLOOKUP(C61,RES_N_D!$A$9:$Q$19,17,0),""),"-")</f>
        <v/>
      </c>
      <c r="J61" s="119">
        <f>IFERROR(IF(G61="H",VLOOKUP(C61,RES_B_M!$A$9:$Q$198,16,0),""),"-")</f>
        <v>18</v>
      </c>
      <c r="K61" s="119" t="str">
        <f>IFERROR(IF(G61="H",VLOOKUP(C61,RES_N_M!$A$9:$Q$93,16,0),""),"-")</f>
        <v>-</v>
      </c>
      <c r="L61" s="120"/>
      <c r="M61" s="35"/>
      <c r="N61" s="99"/>
      <c r="O61" s="52"/>
      <c r="P61" s="35"/>
      <c r="Q61" s="35"/>
      <c r="R61" s="6"/>
      <c r="S61" s="35"/>
      <c r="T61" s="35"/>
    </row>
    <row r="62" spans="1:20" ht="15" customHeight="1" x14ac:dyDescent="0.25">
      <c r="A62" s="172">
        <f t="shared" si="1"/>
        <v>54</v>
      </c>
      <c r="B62" s="842"/>
      <c r="C62" s="116" t="s">
        <v>437</v>
      </c>
      <c r="D62" s="117">
        <v>23.2</v>
      </c>
      <c r="E62" s="118" t="s">
        <v>361</v>
      </c>
      <c r="F62" s="116" t="str">
        <f t="shared" si="6"/>
        <v>ASGAF</v>
      </c>
      <c r="G62" s="122" t="s">
        <v>87</v>
      </c>
      <c r="H62" s="116" t="str">
        <f t="shared" si="21"/>
        <v>Jaune</v>
      </c>
      <c r="I62" s="119" t="str">
        <f>IFERROR(IF(G62="F",VLOOKUP(C62,RES_N_D!$A$9:$Q$19,17,0),""),"-")</f>
        <v/>
      </c>
      <c r="J62" s="119">
        <f>IFERROR(IF(G62="H",VLOOKUP(C62,RES_B_M!$A$9:$Q$198,16,0),""),"-")</f>
        <v>8</v>
      </c>
      <c r="K62" s="119">
        <f>IFERROR(IF(G62="H",VLOOKUP(C62,RES_N_M!$A$9:$Q$93,16,0),""),"-")</f>
        <v>5</v>
      </c>
      <c r="L62" s="120"/>
      <c r="M62" s="35"/>
      <c r="N62" s="99"/>
      <c r="O62" s="52"/>
      <c r="P62" s="35"/>
      <c r="Q62" s="35"/>
      <c r="R62" s="6"/>
      <c r="S62" s="35"/>
      <c r="T62" s="35"/>
    </row>
    <row r="63" spans="1:20" ht="15" customHeight="1" x14ac:dyDescent="0.25">
      <c r="A63" s="172">
        <f t="shared" si="1"/>
        <v>55</v>
      </c>
      <c r="B63" s="842"/>
      <c r="C63" s="116" t="s">
        <v>447</v>
      </c>
      <c r="D63" s="117">
        <v>33.299999999999997</v>
      </c>
      <c r="E63" s="118" t="s">
        <v>361</v>
      </c>
      <c r="F63" s="116" t="str">
        <f t="shared" si="6"/>
        <v>ASGAF</v>
      </c>
      <c r="G63" s="122" t="s">
        <v>87</v>
      </c>
      <c r="H63" s="116" t="str">
        <f t="shared" ref="H63:H64" si="22">IF(G63="F","Rouge","Jaune")</f>
        <v>Jaune</v>
      </c>
      <c r="I63" s="119" t="str">
        <f>IFERROR(IF(G63="F",VLOOKUP(C63,RES_N_D!$A$9:$Q$19,17,0),""),"-")</f>
        <v/>
      </c>
      <c r="J63" s="119">
        <f>IFERROR(IF(G63="H",VLOOKUP(C63,RES_B_M!$A$9:$Q$198,16,0),""),"-")</f>
        <v>0</v>
      </c>
      <c r="K63" s="119" t="str">
        <f>IFERROR(IF(G63="H",VLOOKUP(C63,RES_N_M!$A$9:$Q$93,16,0),""),"-")</f>
        <v>-</v>
      </c>
      <c r="L63" s="120"/>
      <c r="M63" s="35"/>
      <c r="N63" s="99"/>
      <c r="O63" s="52"/>
      <c r="P63" s="35"/>
      <c r="Q63" s="35"/>
      <c r="R63" s="6"/>
      <c r="S63" s="35"/>
      <c r="T63" s="35"/>
    </row>
    <row r="64" spans="1:20" ht="15" customHeight="1" x14ac:dyDescent="0.25">
      <c r="A64" s="172">
        <f t="shared" si="1"/>
        <v>56</v>
      </c>
      <c r="B64" s="842"/>
      <c r="C64" s="116" t="s">
        <v>457</v>
      </c>
      <c r="D64" s="117">
        <v>14.3</v>
      </c>
      <c r="E64" s="118" t="s">
        <v>361</v>
      </c>
      <c r="F64" s="116" t="str">
        <f t="shared" si="6"/>
        <v>ASGAF</v>
      </c>
      <c r="G64" s="122" t="s">
        <v>87</v>
      </c>
      <c r="H64" s="116" t="str">
        <f t="shared" si="22"/>
        <v>Jaune</v>
      </c>
      <c r="I64" s="119" t="str">
        <f>IFERROR(IF(G64="F",VLOOKUP(C64,RES_N_D!$A$9:$Q$19,17,0),""),"-")</f>
        <v/>
      </c>
      <c r="J64" s="119">
        <f>IFERROR(IF(G64="H",VLOOKUP(C64,RES_B_M!$A$9:$Q$198,16,0),""),"-")</f>
        <v>14</v>
      </c>
      <c r="K64" s="119">
        <f>IFERROR(IF(G64="H",VLOOKUP(C64,RES_N_M!$A$9:$Q$93,16,0),""),"-")</f>
        <v>10</v>
      </c>
      <c r="L64" s="120"/>
      <c r="M64" s="35"/>
      <c r="N64" s="99"/>
      <c r="O64" s="52"/>
      <c r="P64" s="35"/>
      <c r="Q64" s="35"/>
      <c r="R64" s="6"/>
      <c r="S64" s="35"/>
      <c r="T64" s="35"/>
    </row>
    <row r="65" spans="1:20" ht="15" customHeight="1" x14ac:dyDescent="0.25">
      <c r="A65" s="172"/>
      <c r="B65" s="842"/>
      <c r="C65" s="116"/>
      <c r="D65" s="117"/>
      <c r="E65" s="118"/>
      <c r="F65" s="116"/>
      <c r="G65" s="122"/>
      <c r="H65" s="116"/>
      <c r="I65" s="119"/>
      <c r="J65" s="119"/>
      <c r="K65" s="119"/>
      <c r="L65" s="120"/>
      <c r="M65" s="35"/>
      <c r="N65" s="99"/>
      <c r="O65" s="52"/>
      <c r="P65" s="35"/>
      <c r="Q65" s="35"/>
      <c r="R65" s="6"/>
      <c r="S65" s="35"/>
      <c r="T65" s="35"/>
    </row>
    <row r="66" spans="1:20" ht="15" customHeight="1" x14ac:dyDescent="0.25">
      <c r="A66" s="172"/>
      <c r="B66" s="842"/>
      <c r="C66" s="116"/>
      <c r="D66" s="117"/>
      <c r="E66" s="118"/>
      <c r="F66" s="116"/>
      <c r="G66" s="122"/>
      <c r="H66" s="116"/>
      <c r="I66" s="119"/>
      <c r="J66" s="119"/>
      <c r="K66" s="119"/>
      <c r="L66" s="120"/>
      <c r="M66" s="35"/>
      <c r="N66" s="242" t="s">
        <v>374</v>
      </c>
      <c r="O66" s="52" t="s">
        <v>313</v>
      </c>
      <c r="P66" s="35"/>
      <c r="Q66" s="35"/>
      <c r="R66" s="6"/>
      <c r="S66" s="35"/>
      <c r="T66" s="35"/>
    </row>
    <row r="67" spans="1:20" ht="15" customHeight="1" thickBot="1" x14ac:dyDescent="0.3">
      <c r="A67" s="172"/>
      <c r="B67" s="843"/>
      <c r="C67" s="116"/>
      <c r="D67" s="117"/>
      <c r="E67" s="118"/>
      <c r="F67" s="116"/>
      <c r="G67" s="124"/>
      <c r="H67" s="123"/>
      <c r="I67" s="125"/>
      <c r="J67" s="125"/>
      <c r="K67" s="125"/>
      <c r="L67" s="126"/>
      <c r="M67" s="35"/>
      <c r="N67" s="99" t="s">
        <v>112</v>
      </c>
      <c r="O67" s="52" t="s">
        <v>313</v>
      </c>
      <c r="P67" s="35"/>
      <c r="Q67" s="35"/>
      <c r="R67" s="6"/>
      <c r="S67" s="35"/>
      <c r="T67" s="35"/>
    </row>
    <row r="68" spans="1:20" ht="15" customHeight="1" x14ac:dyDescent="0.25">
      <c r="A68" s="173">
        <v>1</v>
      </c>
      <c r="B68" s="850" t="s">
        <v>314</v>
      </c>
      <c r="C68" s="127" t="s">
        <v>225</v>
      </c>
      <c r="D68" s="128">
        <v>14.3</v>
      </c>
      <c r="E68" s="129" t="s">
        <v>176</v>
      </c>
      <c r="F68" s="127" t="str">
        <f t="shared" ref="F68:F76" si="23">VLOOKUP(E68,$N$7:$O$103,2,0)</f>
        <v>Chevannes</v>
      </c>
      <c r="G68" s="127" t="s">
        <v>86</v>
      </c>
      <c r="H68" s="127" t="str">
        <f t="shared" si="0"/>
        <v>Rouge</v>
      </c>
      <c r="I68" s="130">
        <f>IFERROR(IF(G68="F",VLOOKUP(C68,RES_N_D!$A$9:$Q$19,17,0),""),"-")</f>
        <v>2</v>
      </c>
      <c r="J68" s="130" t="str">
        <f>IFERROR(IF(G68="H",VLOOKUP(C68,RES_B_M!$A$9:$Q$198,16,0),""),"-")</f>
        <v/>
      </c>
      <c r="K68" s="130" t="str">
        <f>IFERROR(IF(G68="H",VLOOKUP(C68,RES_N_M!$A$9:$Q$93,16,0),""),"-")</f>
        <v/>
      </c>
      <c r="L68" s="131" t="str">
        <f>IFERROR(IF(D68&gt;36,VLOOKUP(C68,'RES_N_&gt;36'!$A$9:$Q$19,17,0),""),"-")</f>
        <v/>
      </c>
      <c r="M68" s="35"/>
      <c r="N68" s="99" t="s">
        <v>113</v>
      </c>
      <c r="O68" s="52" t="s">
        <v>11</v>
      </c>
      <c r="P68" s="35"/>
      <c r="Q68" s="35"/>
      <c r="R68" s="6"/>
      <c r="S68" s="35"/>
      <c r="T68" s="35"/>
    </row>
    <row r="69" spans="1:20" ht="15" customHeight="1" x14ac:dyDescent="0.25">
      <c r="A69" s="174">
        <f>+A68+1</f>
        <v>2</v>
      </c>
      <c r="B69" s="851"/>
      <c r="C69" s="107" t="s">
        <v>284</v>
      </c>
      <c r="D69" s="108">
        <v>15.5</v>
      </c>
      <c r="E69" s="109" t="s">
        <v>176</v>
      </c>
      <c r="F69" s="107" t="str">
        <f t="shared" si="23"/>
        <v>Chevannes</v>
      </c>
      <c r="G69" s="112" t="s">
        <v>86</v>
      </c>
      <c r="H69" s="107" t="str">
        <f t="shared" si="0"/>
        <v>Rouge</v>
      </c>
      <c r="I69" s="110" t="str">
        <f>IFERROR(IF(G69="F",VLOOKUP(C69,RES_N_D!$A$9:$Q$19,17,0),""),"-")</f>
        <v>-</v>
      </c>
      <c r="J69" s="110" t="str">
        <f>IFERROR(IF(G69="H",VLOOKUP(C69,RES_B_M!$A$9:$Q$198,16,0),""),"-")</f>
        <v/>
      </c>
      <c r="K69" s="110" t="str">
        <f>IFERROR(IF(G69="H",VLOOKUP(C69,RES_N_M!$A$9:$Q$93,16,0),""),"-")</f>
        <v/>
      </c>
      <c r="L69" s="111" t="str">
        <f>IFERROR(IF(D69&gt;36,VLOOKUP(C69,'RES_N_&gt;36'!$A$9:$Q$19,17,0),""),"-")</f>
        <v/>
      </c>
      <c r="M69" s="35"/>
      <c r="N69" s="99" t="s">
        <v>101</v>
      </c>
      <c r="O69" s="52" t="s">
        <v>313</v>
      </c>
      <c r="P69" s="35"/>
      <c r="Q69" s="35"/>
      <c r="R69" s="6"/>
      <c r="S69" s="35"/>
      <c r="T69" s="35"/>
    </row>
    <row r="70" spans="1:20" ht="15" customHeight="1" x14ac:dyDescent="0.25">
      <c r="A70" s="174">
        <f t="shared" ref="A70:A127" si="24">+A69+1</f>
        <v>3</v>
      </c>
      <c r="B70" s="851"/>
      <c r="C70" s="107" t="s">
        <v>224</v>
      </c>
      <c r="D70" s="108">
        <v>26</v>
      </c>
      <c r="E70" s="109" t="s">
        <v>176</v>
      </c>
      <c r="F70" s="107" t="str">
        <f t="shared" si="23"/>
        <v>Chevannes</v>
      </c>
      <c r="G70" s="107" t="s">
        <v>86</v>
      </c>
      <c r="H70" s="107" t="str">
        <f t="shared" si="0"/>
        <v>Rouge</v>
      </c>
      <c r="I70" s="110" t="str">
        <f>IFERROR(IF(G70="F",VLOOKUP(C70,RES_N_D!$A$9:$Q$19,17,0),""),"-")</f>
        <v>-</v>
      </c>
      <c r="J70" s="110" t="str">
        <f>IFERROR(IF(G70="H",VLOOKUP(C70,RES_B_M!$A$9:$Q$198,16,0),""),"-")</f>
        <v/>
      </c>
      <c r="K70" s="110" t="str">
        <f>IFERROR(IF(G70="H",VLOOKUP(C70,RES_N_M!$A$9:$Q$93,16,0),""),"-")</f>
        <v/>
      </c>
      <c r="L70" s="111" t="str">
        <f>IFERROR(IF(D70&gt;36,VLOOKUP(C70,'RES_N_&gt;36'!$A$9:$Q$19,17,0),""),"-")</f>
        <v/>
      </c>
      <c r="M70" s="35"/>
      <c r="N70" s="99" t="s">
        <v>118</v>
      </c>
      <c r="O70" s="52" t="s">
        <v>11</v>
      </c>
      <c r="P70" s="35"/>
      <c r="Q70" s="35"/>
      <c r="R70" s="6"/>
      <c r="S70" s="35"/>
      <c r="T70" s="35"/>
    </row>
    <row r="71" spans="1:20" ht="15" customHeight="1" x14ac:dyDescent="0.25">
      <c r="A71" s="174">
        <f t="shared" si="24"/>
        <v>4</v>
      </c>
      <c r="B71" s="851"/>
      <c r="C71" s="112" t="s">
        <v>222</v>
      </c>
      <c r="D71" s="108">
        <v>21.7</v>
      </c>
      <c r="E71" s="109" t="s">
        <v>176</v>
      </c>
      <c r="F71" s="107" t="str">
        <f t="shared" si="23"/>
        <v>Chevannes</v>
      </c>
      <c r="G71" s="107" t="s">
        <v>86</v>
      </c>
      <c r="H71" s="107" t="str">
        <f t="shared" si="0"/>
        <v>Rouge</v>
      </c>
      <c r="I71" s="110">
        <f>IFERROR(IF(G71="F",VLOOKUP(C71,RES_N_D!$A$9:$Q$19,17,0),""),"-")</f>
        <v>4</v>
      </c>
      <c r="J71" s="110" t="str">
        <f>IFERROR(IF(G71="H",VLOOKUP(C71,RES_B_M!$A$9:$Q$198,16,0),""),"-")</f>
        <v/>
      </c>
      <c r="K71" s="110" t="str">
        <f>IFERROR(IF(G71="H",VLOOKUP(C71,RES_N_M!$A$9:$Q$93,16,0),""),"-")</f>
        <v/>
      </c>
      <c r="L71" s="111" t="str">
        <f>IFERROR(IF(D71&gt;36,VLOOKUP(C71,'RES_N_&gt;36'!$A$9:$Q$19,17,0),""),"-")</f>
        <v/>
      </c>
      <c r="M71" s="35"/>
      <c r="N71" s="99" t="s">
        <v>116</v>
      </c>
      <c r="O71" s="52" t="s">
        <v>14</v>
      </c>
      <c r="P71" s="35"/>
      <c r="Q71" s="35"/>
      <c r="R71" s="6"/>
      <c r="S71" s="35"/>
      <c r="T71" s="35"/>
    </row>
    <row r="72" spans="1:20" ht="15" customHeight="1" x14ac:dyDescent="0.25">
      <c r="A72" s="174">
        <f t="shared" si="24"/>
        <v>5</v>
      </c>
      <c r="B72" s="851"/>
      <c r="C72" s="107" t="s">
        <v>286</v>
      </c>
      <c r="D72" s="108">
        <v>24.3</v>
      </c>
      <c r="E72" s="109" t="s">
        <v>176</v>
      </c>
      <c r="F72" s="107" t="str">
        <f t="shared" si="23"/>
        <v>Chevannes</v>
      </c>
      <c r="G72" s="112" t="s">
        <v>86</v>
      </c>
      <c r="H72" s="107" t="str">
        <f t="shared" si="0"/>
        <v>Rouge</v>
      </c>
      <c r="I72" s="110" t="str">
        <f>IFERROR(IF(G72="F",VLOOKUP(C72,RES_N_D!$A$9:$Q$19,17,0),""),"-")</f>
        <v>-</v>
      </c>
      <c r="J72" s="110" t="str">
        <f>IFERROR(IF(G72="H",VLOOKUP(C72,RES_B_M!$A$9:$Q$198,16,0),""),"-")</f>
        <v/>
      </c>
      <c r="K72" s="110" t="str">
        <f>IFERROR(IF(G72="H",VLOOKUP(C72,RES_N_M!$A$9:$Q$93,16,0),""),"-")</f>
        <v/>
      </c>
      <c r="L72" s="111" t="str">
        <f>IFERROR(IF(D72&gt;36,VLOOKUP(C72,'RES_N_&gt;36'!$A$9:$Q$19,17,0),""),"-")</f>
        <v/>
      </c>
      <c r="M72" s="35"/>
      <c r="N72" s="99" t="s">
        <v>120</v>
      </c>
      <c r="O72" s="52" t="s">
        <v>313</v>
      </c>
      <c r="P72" s="35"/>
      <c r="Q72" s="35"/>
      <c r="R72" s="6"/>
      <c r="S72" s="35"/>
      <c r="T72" s="35"/>
    </row>
    <row r="73" spans="1:20" ht="15" customHeight="1" x14ac:dyDescent="0.25">
      <c r="A73" s="174">
        <f t="shared" si="24"/>
        <v>6</v>
      </c>
      <c r="B73" s="851"/>
      <c r="C73" s="107" t="s">
        <v>220</v>
      </c>
      <c r="D73" s="108">
        <v>45</v>
      </c>
      <c r="E73" s="109" t="s">
        <v>176</v>
      </c>
      <c r="F73" s="107" t="str">
        <f t="shared" si="23"/>
        <v>Chevannes</v>
      </c>
      <c r="G73" s="107" t="s">
        <v>86</v>
      </c>
      <c r="H73" s="107" t="str">
        <f t="shared" si="0"/>
        <v>Rouge</v>
      </c>
      <c r="I73" s="110" t="str">
        <f>IFERROR(IF(G73="F",VLOOKUP(C73,RES_N_D!$A$9:$Q$19,17,0),""),"-")</f>
        <v>-</v>
      </c>
      <c r="J73" s="110" t="str">
        <f>IFERROR(IF(G73="H",VLOOKUP(C73,RES_B_M!$A$9:$Q$198,16,0),""),"-")</f>
        <v/>
      </c>
      <c r="K73" s="110" t="str">
        <f>IFERROR(IF(G73="H",VLOOKUP(C73,RES_N_M!$A$9:$Q$93,16,0),""),"-")</f>
        <v/>
      </c>
      <c r="L73" s="111" t="str">
        <f>IFERROR(IF(D73&gt;36,VLOOKUP(C73,'RES_N_&gt;36'!$A$9:$Q$19,17,0),""),"-")</f>
        <v>-</v>
      </c>
      <c r="M73" s="35"/>
      <c r="N73" s="99" t="s">
        <v>121</v>
      </c>
      <c r="O73" s="52" t="s">
        <v>138</v>
      </c>
      <c r="P73" s="35"/>
      <c r="Q73" s="35"/>
      <c r="R73" s="6"/>
      <c r="S73" s="35"/>
      <c r="T73" s="35"/>
    </row>
    <row r="74" spans="1:20" ht="15" customHeight="1" x14ac:dyDescent="0.25">
      <c r="A74" s="174">
        <f t="shared" si="24"/>
        <v>7</v>
      </c>
      <c r="B74" s="851"/>
      <c r="C74" s="107" t="s">
        <v>285</v>
      </c>
      <c r="D74" s="108">
        <v>32.5</v>
      </c>
      <c r="E74" s="109" t="s">
        <v>176</v>
      </c>
      <c r="F74" s="107" t="str">
        <f t="shared" si="23"/>
        <v>Chevannes</v>
      </c>
      <c r="G74" s="112" t="s">
        <v>86</v>
      </c>
      <c r="H74" s="107" t="str">
        <f t="shared" si="0"/>
        <v>Rouge</v>
      </c>
      <c r="I74" s="110" t="str">
        <f>IFERROR(IF(G74="F",VLOOKUP(C74,RES_N_D!$A$9:$Q$19,17,0),""),"-")</f>
        <v>-</v>
      </c>
      <c r="J74" s="110" t="str">
        <f>IFERROR(IF(G74="H",VLOOKUP(C74,RES_B_M!$A$9:$Q$198,16,0),""),"-")</f>
        <v/>
      </c>
      <c r="K74" s="110" t="str">
        <f>IFERROR(IF(G74="H",VLOOKUP(C74,RES_N_M!$A$9:$Q$93,16,0),""),"-")</f>
        <v/>
      </c>
      <c r="L74" s="111" t="str">
        <f>IFERROR(IF(D74&gt;36,VLOOKUP(C74,'RES_N_&gt;36'!$A$9:$Q$19,17,0),""),"-")</f>
        <v/>
      </c>
      <c r="M74" s="35"/>
      <c r="N74" s="99" t="s">
        <v>122</v>
      </c>
      <c r="O74" s="52" t="s">
        <v>313</v>
      </c>
      <c r="P74" s="35"/>
      <c r="Q74" s="35"/>
      <c r="R74" s="6"/>
      <c r="S74" s="35"/>
      <c r="T74" s="35"/>
    </row>
    <row r="75" spans="1:20" ht="15" customHeight="1" x14ac:dyDescent="0.25">
      <c r="A75" s="174">
        <f t="shared" si="24"/>
        <v>8</v>
      </c>
      <c r="B75" s="851"/>
      <c r="C75" s="107" t="s">
        <v>219</v>
      </c>
      <c r="D75" s="108">
        <v>43</v>
      </c>
      <c r="E75" s="109" t="s">
        <v>176</v>
      </c>
      <c r="F75" s="107" t="str">
        <f t="shared" si="23"/>
        <v>Chevannes</v>
      </c>
      <c r="G75" s="107" t="s">
        <v>86</v>
      </c>
      <c r="H75" s="107" t="str">
        <f t="shared" si="0"/>
        <v>Rouge</v>
      </c>
      <c r="I75" s="110" t="str">
        <f>IFERROR(IF(G75="F",VLOOKUP(C75,RES_N_D!$A$9:$Q$19,17,0),""),"-")</f>
        <v>-</v>
      </c>
      <c r="J75" s="110" t="str">
        <f>IFERROR(IF(G75="H",VLOOKUP(C75,RES_B_M!$A$9:$Q$198,16,0),""),"-")</f>
        <v/>
      </c>
      <c r="K75" s="110" t="str">
        <f>IFERROR(IF(G75="H",VLOOKUP(C75,RES_N_M!$A$9:$Q$93,16,0),""),"-")</f>
        <v/>
      </c>
      <c r="L75" s="111" t="str">
        <f>IFERROR(IF(D75&gt;36,VLOOKUP(C75,'RES_N_&gt;36'!$A$9:$Q$19,17,0),""),"-")</f>
        <v>-</v>
      </c>
      <c r="M75" s="35"/>
      <c r="N75" s="99" t="s">
        <v>135</v>
      </c>
      <c r="O75" s="52" t="s">
        <v>12</v>
      </c>
      <c r="P75" s="35"/>
      <c r="Q75" s="35"/>
      <c r="R75" s="6"/>
      <c r="S75" s="35"/>
      <c r="T75" s="35"/>
    </row>
    <row r="76" spans="1:20" ht="15" customHeight="1" x14ac:dyDescent="0.25">
      <c r="A76" s="174">
        <f t="shared" si="24"/>
        <v>9</v>
      </c>
      <c r="B76" s="851"/>
      <c r="C76" s="107" t="s">
        <v>221</v>
      </c>
      <c r="D76" s="108">
        <v>33.4</v>
      </c>
      <c r="E76" s="109" t="s">
        <v>176</v>
      </c>
      <c r="F76" s="107" t="str">
        <f t="shared" si="23"/>
        <v>Chevannes</v>
      </c>
      <c r="G76" s="107" t="s">
        <v>86</v>
      </c>
      <c r="H76" s="107" t="str">
        <f t="shared" si="0"/>
        <v>Rouge</v>
      </c>
      <c r="I76" s="110">
        <f>IFERROR(IF(G76="F",VLOOKUP(C76,RES_N_D!$A$9:$Q$19,17,0),""),"-")</f>
        <v>7</v>
      </c>
      <c r="J76" s="110" t="str">
        <f>IFERROR(IF(G76="H",VLOOKUP(C76,RES_B_M!$A$9:$Q$198,16,0),""),"-")</f>
        <v/>
      </c>
      <c r="K76" s="110" t="str">
        <f>IFERROR(IF(G76="H",VLOOKUP(C76,RES_N_M!$A$9:$Q$93,16,0),""),"-")</f>
        <v/>
      </c>
      <c r="L76" s="111" t="str">
        <f>IFERROR(IF(D76&gt;36,VLOOKUP(C76,'RES_N_&gt;36'!$A$9:$Q$19,17,0),""),"-")</f>
        <v/>
      </c>
      <c r="M76" s="35"/>
      <c r="N76" s="99" t="s">
        <v>134</v>
      </c>
      <c r="O76" s="52" t="s">
        <v>313</v>
      </c>
      <c r="P76" s="35"/>
      <c r="Q76" s="35"/>
      <c r="R76" s="6"/>
      <c r="S76" s="35"/>
      <c r="T76" s="35"/>
    </row>
    <row r="77" spans="1:20" ht="15" customHeight="1" x14ac:dyDescent="0.25">
      <c r="A77" s="174">
        <f t="shared" si="24"/>
        <v>10</v>
      </c>
      <c r="B77" s="851"/>
      <c r="C77" s="107" t="s">
        <v>445</v>
      </c>
      <c r="D77" s="108">
        <v>19.899999999999999</v>
      </c>
      <c r="E77" s="109" t="s">
        <v>176</v>
      </c>
      <c r="F77" s="107" t="str">
        <f t="shared" ref="F77:F78" si="25">VLOOKUP(E77,$N$7:$O$103,2,0)</f>
        <v>Chevannes</v>
      </c>
      <c r="G77" s="107" t="s">
        <v>86</v>
      </c>
      <c r="H77" s="107" t="str">
        <f t="shared" ref="H77:H78" si="26">IF(G77="F","Rouge","Jaune")</f>
        <v>Rouge</v>
      </c>
      <c r="I77" s="110">
        <f>IFERROR(IF(G77="F",VLOOKUP(C77,RES_N_D!$A$9:$Q$19,17,0),""),"-")</f>
        <v>5</v>
      </c>
      <c r="J77" s="110" t="str">
        <f>IFERROR(IF(G77="H",VLOOKUP(C77,RES_B_M!$A$9:$Q$198,16,0),""),"-")</f>
        <v/>
      </c>
      <c r="K77" s="110" t="str">
        <f>IFERROR(IF(G77="H",VLOOKUP(C77,RES_N_M!$A$9:$Q$93,16,0),""),"-")</f>
        <v/>
      </c>
      <c r="L77" s="111" t="str">
        <f>IFERROR(IF(D77&gt;36,VLOOKUP(C77,'RES_N_&gt;36'!$A$9:$Q$19,17,0),""),"-")</f>
        <v/>
      </c>
      <c r="M77" s="35"/>
      <c r="N77" s="99"/>
      <c r="O77" s="52"/>
      <c r="P77" s="35"/>
      <c r="Q77" s="35"/>
      <c r="R77" s="6"/>
      <c r="S77" s="35"/>
      <c r="T77" s="35"/>
    </row>
    <row r="78" spans="1:20" ht="15" customHeight="1" x14ac:dyDescent="0.25">
      <c r="A78" s="174">
        <f t="shared" si="24"/>
        <v>11</v>
      </c>
      <c r="B78" s="851"/>
      <c r="C78" s="107" t="s">
        <v>444</v>
      </c>
      <c r="D78" s="108">
        <v>9.5</v>
      </c>
      <c r="E78" s="109" t="s">
        <v>176</v>
      </c>
      <c r="F78" s="107" t="str">
        <f t="shared" si="25"/>
        <v>Chevannes</v>
      </c>
      <c r="G78" s="107" t="s">
        <v>86</v>
      </c>
      <c r="H78" s="107" t="str">
        <f t="shared" si="26"/>
        <v>Rouge</v>
      </c>
      <c r="I78" s="110">
        <f>IFERROR(IF(G78="F",VLOOKUP(C78,RES_N_D!$A$9:$Q$19,17,0),""),"-")</f>
        <v>10</v>
      </c>
      <c r="J78" s="110" t="str">
        <f>IFERROR(IF(G78="H",VLOOKUP(C78,RES_B_M!$A$9:$Q$198,16,0),""),"-")</f>
        <v/>
      </c>
      <c r="K78" s="110" t="str">
        <f>IFERROR(IF(G78="H",VLOOKUP(C78,RES_N_M!$A$9:$Q$93,16,0),""),"-")</f>
        <v/>
      </c>
      <c r="L78" s="111" t="str">
        <f>IFERROR(IF(D78&gt;36,VLOOKUP(C78,'RES_N_&gt;36'!$A$9:$Q$19,17,0),""),"-")</f>
        <v/>
      </c>
      <c r="M78" s="35"/>
      <c r="N78" s="99"/>
      <c r="O78" s="52"/>
      <c r="P78" s="35"/>
      <c r="Q78" s="35"/>
      <c r="R78" s="6"/>
      <c r="S78" s="35"/>
      <c r="T78" s="35"/>
    </row>
    <row r="79" spans="1:20" ht="15" customHeight="1" x14ac:dyDescent="0.25">
      <c r="A79" s="174"/>
      <c r="B79" s="851"/>
      <c r="C79" s="107"/>
      <c r="D79" s="108"/>
      <c r="E79" s="109"/>
      <c r="F79" s="107"/>
      <c r="G79" s="107"/>
      <c r="H79" s="107"/>
      <c r="I79" s="110"/>
      <c r="J79" s="110"/>
      <c r="K79" s="110"/>
      <c r="L79" s="111"/>
      <c r="M79" s="35"/>
      <c r="N79" s="99"/>
      <c r="O79" s="52"/>
      <c r="P79" s="35"/>
      <c r="Q79" s="35"/>
      <c r="R79" s="6"/>
      <c r="S79" s="35"/>
      <c r="T79" s="35"/>
    </row>
    <row r="80" spans="1:20" ht="15" customHeight="1" x14ac:dyDescent="0.25">
      <c r="A80" s="174"/>
      <c r="B80" s="851"/>
      <c r="C80" s="107"/>
      <c r="D80" s="108"/>
      <c r="E80" s="109"/>
      <c r="F80" s="107"/>
      <c r="G80" s="107"/>
      <c r="H80" s="107"/>
      <c r="I80" s="110"/>
      <c r="J80" s="110"/>
      <c r="K80" s="110"/>
      <c r="L80" s="111"/>
      <c r="M80" s="35"/>
      <c r="N80" s="99"/>
      <c r="O80" s="52"/>
      <c r="P80" s="35"/>
      <c r="Q80" s="35"/>
      <c r="R80" s="6"/>
      <c r="S80" s="35"/>
      <c r="T80" s="35"/>
    </row>
    <row r="81" spans="1:20" ht="15" customHeight="1" x14ac:dyDescent="0.25">
      <c r="A81" s="174">
        <f>+A78+1</f>
        <v>12</v>
      </c>
      <c r="B81" s="851"/>
      <c r="C81" s="107" t="s">
        <v>178</v>
      </c>
      <c r="D81" s="108">
        <v>15</v>
      </c>
      <c r="E81" s="109" t="s">
        <v>176</v>
      </c>
      <c r="F81" s="107" t="str">
        <f t="shared" ref="F81:F108" si="27">VLOOKUP(E81,$N$7:$O$103,2,0)</f>
        <v>Chevannes</v>
      </c>
      <c r="G81" s="107" t="s">
        <v>87</v>
      </c>
      <c r="H81" s="107" t="str">
        <f t="shared" si="0"/>
        <v>Jaune</v>
      </c>
      <c r="I81" s="110" t="str">
        <f>IFERROR(IF(G81="F",VLOOKUP(C81,RES_N_D!$A$9:$Q$19,17,0),""),"-")</f>
        <v/>
      </c>
      <c r="J81" s="110">
        <f>IFERROR(IF(G81="H",VLOOKUP(C81,RES_B_M!$A$9:$Q$198,16,0),""),"-")</f>
        <v>34</v>
      </c>
      <c r="K81" s="110">
        <f>IFERROR(IF(G81="H",VLOOKUP(C81,RES_N_M!$A$9:$Q$93,16,0),""),"-")</f>
        <v>44</v>
      </c>
      <c r="L81" s="111" t="str">
        <f>IFERROR(IF(D81&gt;36,VLOOKUP(C81,'RES_N_&gt;36'!$A$9:$Q$19,17,0),""),"-")</f>
        <v/>
      </c>
      <c r="M81" s="35"/>
      <c r="N81" s="99" t="s">
        <v>136</v>
      </c>
      <c r="O81" s="52" t="s">
        <v>138</v>
      </c>
      <c r="P81" s="35"/>
      <c r="Q81" s="35"/>
      <c r="R81" s="6"/>
      <c r="S81" s="35"/>
      <c r="T81" s="35"/>
    </row>
    <row r="82" spans="1:20" ht="15" customHeight="1" x14ac:dyDescent="0.25">
      <c r="A82" s="174">
        <f t="shared" si="24"/>
        <v>13</v>
      </c>
      <c r="B82" s="851"/>
      <c r="C82" s="107" t="s">
        <v>155</v>
      </c>
      <c r="D82" s="108">
        <v>10.5</v>
      </c>
      <c r="E82" s="109" t="s">
        <v>176</v>
      </c>
      <c r="F82" s="107" t="str">
        <f t="shared" si="27"/>
        <v>Chevannes</v>
      </c>
      <c r="G82" s="107" t="s">
        <v>87</v>
      </c>
      <c r="H82" s="107" t="str">
        <f t="shared" si="0"/>
        <v>Jaune</v>
      </c>
      <c r="I82" s="110" t="str">
        <f>IFERROR(IF(G82="F",VLOOKUP(C82,RES_N_D!$A$9:$Q$19,17,0),""),"-")</f>
        <v/>
      </c>
      <c r="J82" s="110">
        <f>IFERROR(IF(G82="H",VLOOKUP(C82,RES_B_M!$A$9:$Q$198,16,0),""),"-")</f>
        <v>116</v>
      </c>
      <c r="K82" s="110">
        <f>IFERROR(IF(G82="H",VLOOKUP(C82,RES_N_M!$A$9:$Q$93,16,0),""),"-")</f>
        <v>97</v>
      </c>
      <c r="L82" s="111" t="str">
        <f>IFERROR(IF(D82&gt;36,VLOOKUP(C82,'RES_N_&gt;36'!$A$9:$Q$19,17,0),""),"-")</f>
        <v/>
      </c>
      <c r="M82" s="35"/>
      <c r="N82" s="99" t="s">
        <v>137</v>
      </c>
      <c r="O82" s="52" t="s">
        <v>138</v>
      </c>
      <c r="P82" s="35"/>
      <c r="Q82" s="35"/>
      <c r="R82" s="6"/>
      <c r="S82" s="35"/>
      <c r="T82" s="35"/>
    </row>
    <row r="83" spans="1:20" ht="15" customHeight="1" x14ac:dyDescent="0.25">
      <c r="A83" s="174">
        <f t="shared" si="24"/>
        <v>14</v>
      </c>
      <c r="B83" s="851"/>
      <c r="C83" s="107" t="s">
        <v>282</v>
      </c>
      <c r="D83" s="108">
        <v>16.100000000000001</v>
      </c>
      <c r="E83" s="109" t="s">
        <v>176</v>
      </c>
      <c r="F83" s="107" t="str">
        <f t="shared" si="27"/>
        <v>Chevannes</v>
      </c>
      <c r="G83" s="107" t="s">
        <v>87</v>
      </c>
      <c r="H83" s="107" t="str">
        <f t="shared" si="0"/>
        <v>Jaune</v>
      </c>
      <c r="I83" s="110" t="str">
        <f>IFERROR(IF(G83="F",VLOOKUP(C83,RES_N_D!$A$9:$Q$19,17,0),""),"-")</f>
        <v/>
      </c>
      <c r="J83" s="110">
        <f>IFERROR(IF(G83="H",VLOOKUP(C83,RES_B_M!$A$9:$Q$198,16,0),""),"-")</f>
        <v>0</v>
      </c>
      <c r="K83" s="110" t="str">
        <f>IFERROR(IF(G83="H",VLOOKUP(C83,RES_N_M!$A$9:$Q$93,16,0),""),"-")</f>
        <v>-</v>
      </c>
      <c r="L83" s="111" t="str">
        <f>IFERROR(IF(D83&gt;36,VLOOKUP(C83,'RES_N_&gt;36'!$A$9:$Q$19,17,0),""),"-")</f>
        <v/>
      </c>
      <c r="M83" s="35"/>
      <c r="N83" s="99" t="s">
        <v>140</v>
      </c>
      <c r="O83" s="52" t="s">
        <v>313</v>
      </c>
      <c r="P83" s="35"/>
      <c r="Q83" s="35"/>
      <c r="R83" s="6"/>
      <c r="S83" s="35"/>
      <c r="T83" s="35"/>
    </row>
    <row r="84" spans="1:20" ht="15" customHeight="1" x14ac:dyDescent="0.25">
      <c r="A84" s="174">
        <f t="shared" si="24"/>
        <v>15</v>
      </c>
      <c r="B84" s="851"/>
      <c r="C84" s="107" t="s">
        <v>267</v>
      </c>
      <c r="D84" s="108">
        <v>18.600000000000001</v>
      </c>
      <c r="E84" s="109" t="s">
        <v>176</v>
      </c>
      <c r="F84" s="107" t="str">
        <f t="shared" si="27"/>
        <v>Chevannes</v>
      </c>
      <c r="G84" s="107" t="s">
        <v>87</v>
      </c>
      <c r="H84" s="107" t="str">
        <f t="shared" si="0"/>
        <v>Jaune</v>
      </c>
      <c r="I84" s="110" t="str">
        <f>IFERROR(IF(G84="F",VLOOKUP(C84,RES_N_D!$A$9:$Q$19,17,0),""),"-")</f>
        <v/>
      </c>
      <c r="J84" s="110">
        <f>IFERROR(IF(G84="H",VLOOKUP(C84,RES_B_M!$A$9:$Q$198,16,0),""),"-")</f>
        <v>0</v>
      </c>
      <c r="K84" s="110" t="str">
        <f>IFERROR(IF(G84="H",VLOOKUP(C84,RES_N_M!$A$9:$Q$93,16,0),""),"-")</f>
        <v>-</v>
      </c>
      <c r="L84" s="111" t="str">
        <f>IFERROR(IF(D84&gt;36,VLOOKUP(C84,'RES_N_&gt;36'!$A$9:$Q$19,17,0),""),"-")</f>
        <v/>
      </c>
      <c r="M84" s="35"/>
      <c r="N84" s="99" t="s">
        <v>144</v>
      </c>
      <c r="O84" s="52" t="s">
        <v>313</v>
      </c>
      <c r="P84" s="35"/>
      <c r="Q84" s="35"/>
      <c r="R84" s="6"/>
      <c r="S84" s="35"/>
      <c r="T84" s="35"/>
    </row>
    <row r="85" spans="1:20" ht="15" customHeight="1" x14ac:dyDescent="0.25">
      <c r="A85" s="174">
        <f t="shared" si="24"/>
        <v>16</v>
      </c>
      <c r="B85" s="851"/>
      <c r="C85" s="107" t="s">
        <v>277</v>
      </c>
      <c r="D85" s="108">
        <v>21.5</v>
      </c>
      <c r="E85" s="109" t="s">
        <v>176</v>
      </c>
      <c r="F85" s="107" t="str">
        <f t="shared" si="27"/>
        <v>Chevannes</v>
      </c>
      <c r="G85" s="107" t="s">
        <v>87</v>
      </c>
      <c r="H85" s="107" t="str">
        <f t="shared" si="0"/>
        <v>Jaune</v>
      </c>
      <c r="I85" s="110" t="str">
        <f>IFERROR(IF(G85="F",VLOOKUP(C85,RES_N_D!$A$9:$Q$19,17,0),""),"-")</f>
        <v/>
      </c>
      <c r="J85" s="110">
        <f>IFERROR(IF(G85="H",VLOOKUP(C85,RES_B_M!$A$9:$Q$198,16,0),""),"-")</f>
        <v>0</v>
      </c>
      <c r="K85" s="110" t="str">
        <f>IFERROR(IF(G85="H",VLOOKUP(C85,RES_N_M!$A$9:$Q$93,16,0),""),"-")</f>
        <v>-</v>
      </c>
      <c r="L85" s="111" t="str">
        <f>IFERROR(IF(D85&gt;36,VLOOKUP(C85,'RES_N_&gt;36'!$A$9:$Q$19,17,0),""),"-")</f>
        <v/>
      </c>
      <c r="M85" s="35"/>
      <c r="N85" s="99" t="s">
        <v>147</v>
      </c>
      <c r="O85" s="52" t="s">
        <v>313</v>
      </c>
      <c r="P85" s="35"/>
      <c r="Q85" s="35"/>
      <c r="R85" s="6"/>
      <c r="S85" s="35"/>
      <c r="T85" s="35"/>
    </row>
    <row r="86" spans="1:20" ht="15" customHeight="1" x14ac:dyDescent="0.25">
      <c r="A86" s="174">
        <f t="shared" si="24"/>
        <v>17</v>
      </c>
      <c r="B86" s="851"/>
      <c r="C86" s="107" t="s">
        <v>157</v>
      </c>
      <c r="D86" s="108">
        <v>14.6</v>
      </c>
      <c r="E86" s="109" t="s">
        <v>176</v>
      </c>
      <c r="F86" s="107" t="str">
        <f t="shared" si="27"/>
        <v>Chevannes</v>
      </c>
      <c r="G86" s="107" t="s">
        <v>87</v>
      </c>
      <c r="H86" s="107" t="str">
        <f t="shared" si="0"/>
        <v>Jaune</v>
      </c>
      <c r="I86" s="110" t="str">
        <f>IFERROR(IF(G86="F",VLOOKUP(C86,RES_N_D!$A$9:$Q$19,17,0),""),"-")</f>
        <v/>
      </c>
      <c r="J86" s="110">
        <f>IFERROR(IF(G86="H",VLOOKUP(C86,RES_B_M!$A$9:$Q$198,16,0),""),"-")</f>
        <v>99</v>
      </c>
      <c r="K86" s="110">
        <f>IFERROR(IF(G86="H",VLOOKUP(C86,RES_N_M!$A$9:$Q$93,16,0),""),"-")</f>
        <v>63</v>
      </c>
      <c r="L86" s="111" t="str">
        <f>IFERROR(IF(D86&gt;36,VLOOKUP(C86,'RES_N_&gt;36'!$A$9:$Q$19,17,0),""),"-")</f>
        <v/>
      </c>
      <c r="M86" s="35"/>
      <c r="N86" s="99" t="s">
        <v>9</v>
      </c>
      <c r="O86" s="52" t="s">
        <v>313</v>
      </c>
      <c r="P86" s="35"/>
      <c r="Q86" s="35"/>
      <c r="R86" s="6"/>
      <c r="S86" s="35"/>
      <c r="T86" s="35"/>
    </row>
    <row r="87" spans="1:20" ht="15" customHeight="1" x14ac:dyDescent="0.25">
      <c r="A87" s="174">
        <f t="shared" si="24"/>
        <v>18</v>
      </c>
      <c r="B87" s="851"/>
      <c r="C87" s="107" t="s">
        <v>217</v>
      </c>
      <c r="D87" s="108">
        <v>17.899999999999999</v>
      </c>
      <c r="E87" s="109" t="s">
        <v>176</v>
      </c>
      <c r="F87" s="107" t="str">
        <f t="shared" si="27"/>
        <v>Chevannes</v>
      </c>
      <c r="G87" s="107" t="s">
        <v>87</v>
      </c>
      <c r="H87" s="107" t="str">
        <f t="shared" si="0"/>
        <v>Jaune</v>
      </c>
      <c r="I87" s="110" t="str">
        <f>IFERROR(IF(G87="F",VLOOKUP(C87,RES_N_D!$A$9:$Q$19,17,0),""),"-")</f>
        <v/>
      </c>
      <c r="J87" s="110">
        <f>IFERROR(IF(G87="H",VLOOKUP(C87,RES_B_M!$A$9:$Q$198,16,0),""),"-")</f>
        <v>10</v>
      </c>
      <c r="K87" s="110">
        <f>IFERROR(IF(G87="H",VLOOKUP(C87,RES_N_M!$A$9:$Q$93,16,0),""),"-")</f>
        <v>2</v>
      </c>
      <c r="L87" s="111" t="str">
        <f>IFERROR(IF(D87&gt;36,VLOOKUP(C87,'RES_N_&gt;36'!$A$9:$Q$19,17,0),""),"-")</f>
        <v/>
      </c>
      <c r="M87" s="35"/>
      <c r="N87" s="99" t="s">
        <v>13</v>
      </c>
      <c r="O87" s="52" t="s">
        <v>13</v>
      </c>
      <c r="P87" s="35"/>
      <c r="Q87" s="35"/>
      <c r="R87" s="6"/>
      <c r="S87" s="35"/>
      <c r="T87" s="35"/>
    </row>
    <row r="88" spans="1:20" ht="15" customHeight="1" x14ac:dyDescent="0.25">
      <c r="A88" s="174">
        <f t="shared" si="24"/>
        <v>19</v>
      </c>
      <c r="B88" s="851"/>
      <c r="C88" s="112" t="s">
        <v>161</v>
      </c>
      <c r="D88" s="108">
        <v>31.5</v>
      </c>
      <c r="E88" s="109" t="s">
        <v>176</v>
      </c>
      <c r="F88" s="107" t="str">
        <f t="shared" si="27"/>
        <v>Chevannes</v>
      </c>
      <c r="G88" s="107" t="s">
        <v>87</v>
      </c>
      <c r="H88" s="107" t="str">
        <f t="shared" si="0"/>
        <v>Jaune</v>
      </c>
      <c r="I88" s="110" t="str">
        <f>IFERROR(IF(G88="F",VLOOKUP(C88,RES_N_D!$A$9:$Q$19,17,0),""),"-")</f>
        <v/>
      </c>
      <c r="J88" s="110">
        <f>IFERROR(IF(G88="H",VLOOKUP(C88,RES_B_M!$A$9:$Q$198,16,0),""),"-")</f>
        <v>0</v>
      </c>
      <c r="K88" s="110" t="str">
        <f>IFERROR(IF(G88="H",VLOOKUP(C88,RES_N_M!$A$9:$Q$93,16,0),""),"-")</f>
        <v>-</v>
      </c>
      <c r="L88" s="111" t="str">
        <f>IFERROR(IF(D88&gt;36,VLOOKUP(C88,'RES_N_&gt;36'!$A$9:$Q$19,17,0),""),"-")</f>
        <v/>
      </c>
      <c r="M88" s="35"/>
      <c r="N88" s="99" t="s">
        <v>12</v>
      </c>
      <c r="O88" s="52" t="s">
        <v>12</v>
      </c>
      <c r="P88" s="35"/>
      <c r="Q88" s="35"/>
      <c r="R88" s="6"/>
      <c r="S88" s="35"/>
      <c r="T88" s="35"/>
    </row>
    <row r="89" spans="1:20" ht="15" customHeight="1" x14ac:dyDescent="0.25">
      <c r="A89" s="174">
        <f t="shared" si="24"/>
        <v>20</v>
      </c>
      <c r="B89" s="851"/>
      <c r="C89" s="107" t="s">
        <v>179</v>
      </c>
      <c r="D89" s="108">
        <v>15.1</v>
      </c>
      <c r="E89" s="109" t="s">
        <v>176</v>
      </c>
      <c r="F89" s="107" t="str">
        <f t="shared" si="27"/>
        <v>Chevannes</v>
      </c>
      <c r="G89" s="107" t="s">
        <v>87</v>
      </c>
      <c r="H89" s="107" t="str">
        <f t="shared" si="0"/>
        <v>Jaune</v>
      </c>
      <c r="I89" s="110" t="str">
        <f>IFERROR(IF(G89="F",VLOOKUP(C89,RES_N_D!$A$9:$Q$19,17,0),""),"-")</f>
        <v/>
      </c>
      <c r="J89" s="110">
        <f>IFERROR(IF(G89="H",VLOOKUP(C89,RES_B_M!$A$9:$Q$198,16,0),""),"-")</f>
        <v>20</v>
      </c>
      <c r="K89" s="110">
        <f>IFERROR(IF(G89="H",VLOOKUP(C89,RES_N_M!$A$9:$Q$93,16,0),""),"-")</f>
        <v>14</v>
      </c>
      <c r="L89" s="111" t="str">
        <f>IFERROR(IF(D89&gt;36,VLOOKUP(C89,'RES_N_&gt;36'!$A$9:$Q$19,17,0),""),"-")</f>
        <v/>
      </c>
      <c r="M89" s="35"/>
      <c r="N89" s="99" t="s">
        <v>11</v>
      </c>
      <c r="O89" s="52" t="s">
        <v>11</v>
      </c>
      <c r="P89" s="35"/>
      <c r="Q89" s="35"/>
      <c r="R89" s="6"/>
      <c r="S89" s="35"/>
      <c r="T89" s="35"/>
    </row>
    <row r="90" spans="1:20" ht="15" customHeight="1" x14ac:dyDescent="0.25">
      <c r="A90" s="174">
        <f t="shared" si="24"/>
        <v>21</v>
      </c>
      <c r="B90" s="851"/>
      <c r="C90" s="112" t="s">
        <v>239</v>
      </c>
      <c r="D90" s="108">
        <v>23.7</v>
      </c>
      <c r="E90" s="109" t="s">
        <v>176</v>
      </c>
      <c r="F90" s="107" t="str">
        <f t="shared" si="27"/>
        <v>Chevannes</v>
      </c>
      <c r="G90" s="107" t="s">
        <v>87</v>
      </c>
      <c r="H90" s="107" t="str">
        <f t="shared" si="0"/>
        <v>Jaune</v>
      </c>
      <c r="I90" s="110" t="str">
        <f>IFERROR(IF(G90="F",VLOOKUP(C90,RES_N_D!$A$9:$Q$19,17,0),""),"-")</f>
        <v/>
      </c>
      <c r="J90" s="110">
        <f>IFERROR(IF(G90="H",VLOOKUP(C90,RES_B_M!$A$9:$Q$198,16,0),""),"-")</f>
        <v>0</v>
      </c>
      <c r="K90" s="110" t="str">
        <f>IFERROR(IF(G90="H",VLOOKUP(C90,RES_N_M!$A$9:$Q$93,16,0),""),"-")</f>
        <v>-</v>
      </c>
      <c r="L90" s="111" t="str">
        <f>IFERROR(IF(D90&gt;36,VLOOKUP(C90,'RES_N_&gt;36'!$A$9:$Q$19,17,0),""),"-")</f>
        <v/>
      </c>
      <c r="M90" s="35"/>
      <c r="N90" s="99" t="s">
        <v>150</v>
      </c>
      <c r="O90" s="52" t="s">
        <v>313</v>
      </c>
      <c r="P90" s="35"/>
      <c r="Q90" s="35"/>
      <c r="R90" s="6"/>
      <c r="S90" s="35"/>
      <c r="T90" s="35"/>
    </row>
    <row r="91" spans="1:20" ht="15" customHeight="1" x14ac:dyDescent="0.25">
      <c r="A91" s="174">
        <f t="shared" si="24"/>
        <v>22</v>
      </c>
      <c r="B91" s="851"/>
      <c r="C91" s="112" t="s">
        <v>212</v>
      </c>
      <c r="D91" s="108">
        <v>23.4</v>
      </c>
      <c r="E91" s="109" t="s">
        <v>207</v>
      </c>
      <c r="F91" s="107" t="str">
        <f t="shared" si="27"/>
        <v>Chevannes</v>
      </c>
      <c r="G91" s="107" t="s">
        <v>87</v>
      </c>
      <c r="H91" s="107" t="str">
        <f t="shared" si="0"/>
        <v>Jaune</v>
      </c>
      <c r="I91" s="110" t="str">
        <f>IFERROR(IF(G91="F",VLOOKUP(C91,RES_N_D!$A$9:$Q$19,17,0),""),"-")</f>
        <v/>
      </c>
      <c r="J91" s="110">
        <f>IFERROR(IF(G91="H",VLOOKUP(C91,RES_B_M!$A$9:$Q$198,16,0),""),"-")</f>
        <v>4</v>
      </c>
      <c r="K91" s="110">
        <f>IFERROR(IF(G91="H",VLOOKUP(C91,RES_N_M!$A$9:$Q$93,16,0),""),"-")</f>
        <v>8</v>
      </c>
      <c r="L91" s="111" t="str">
        <f>IFERROR(IF(D91&gt;36,VLOOKUP(C91,'RES_N_&gt;36'!$A$9:$Q$19,17,0),""),"-")</f>
        <v/>
      </c>
      <c r="M91" s="35"/>
      <c r="N91" s="99" t="s">
        <v>152</v>
      </c>
      <c r="O91" s="52" t="s">
        <v>313</v>
      </c>
      <c r="P91" s="35"/>
      <c r="Q91" s="35"/>
      <c r="R91" s="6"/>
      <c r="S91" s="35"/>
      <c r="T91" s="35"/>
    </row>
    <row r="92" spans="1:20" ht="15" customHeight="1" x14ac:dyDescent="0.25">
      <c r="A92" s="174">
        <f t="shared" si="24"/>
        <v>23</v>
      </c>
      <c r="B92" s="851"/>
      <c r="C92" s="107" t="s">
        <v>278</v>
      </c>
      <c r="D92" s="108">
        <v>19.3</v>
      </c>
      <c r="E92" s="109" t="s">
        <v>176</v>
      </c>
      <c r="F92" s="107" t="str">
        <f t="shared" si="27"/>
        <v>Chevannes</v>
      </c>
      <c r="G92" s="107" t="s">
        <v>87</v>
      </c>
      <c r="H92" s="107" t="str">
        <f t="shared" si="0"/>
        <v>Jaune</v>
      </c>
      <c r="I92" s="110" t="str">
        <f>IFERROR(IF(G92="F",VLOOKUP(C92,RES_N_D!$A$9:$Q$19,17,0),""),"-")</f>
        <v/>
      </c>
      <c r="J92" s="110">
        <f>IFERROR(IF(G92="H",VLOOKUP(C92,RES_B_M!$A$9:$Q$198,16,0),""),"-")</f>
        <v>16</v>
      </c>
      <c r="K92" s="110">
        <f>IFERROR(IF(G92="H",VLOOKUP(C92,RES_N_M!$A$9:$Q$93,16,0),""),"-")</f>
        <v>4</v>
      </c>
      <c r="L92" s="111" t="str">
        <f>IFERROR(IF(D92&gt;36,VLOOKUP(C92,'RES_N_&gt;36'!$A$9:$Q$19,17,0),""),"-")</f>
        <v/>
      </c>
      <c r="M92" s="35"/>
      <c r="N92" s="99" t="s">
        <v>162</v>
      </c>
      <c r="O92" s="52"/>
      <c r="P92" s="35"/>
      <c r="Q92" s="35"/>
      <c r="R92" s="6"/>
      <c r="S92" s="35"/>
      <c r="T92" s="35"/>
    </row>
    <row r="93" spans="1:20" ht="15" customHeight="1" x14ac:dyDescent="0.25">
      <c r="A93" s="174">
        <f t="shared" si="24"/>
        <v>24</v>
      </c>
      <c r="B93" s="851"/>
      <c r="C93" s="112" t="s">
        <v>186</v>
      </c>
      <c r="D93" s="108">
        <v>23</v>
      </c>
      <c r="E93" s="109" t="s">
        <v>176</v>
      </c>
      <c r="F93" s="107" t="str">
        <f t="shared" si="27"/>
        <v>Chevannes</v>
      </c>
      <c r="G93" s="107" t="s">
        <v>87</v>
      </c>
      <c r="H93" s="107" t="str">
        <f t="shared" si="0"/>
        <v>Jaune</v>
      </c>
      <c r="I93" s="110" t="str">
        <f>IFERROR(IF(G93="F",VLOOKUP(C93,RES_N_D!$A$9:$Q$19,17,0),""),"-")</f>
        <v/>
      </c>
      <c r="J93" s="110">
        <f>IFERROR(IF(G93="H",VLOOKUP(C93,RES_B_M!$A$9:$Q$198,16,0),""),"-")</f>
        <v>0</v>
      </c>
      <c r="K93" s="110" t="str">
        <f>IFERROR(IF(G93="H",VLOOKUP(C93,RES_N_M!$A$9:$Q$93,16,0),""),"-")</f>
        <v>-</v>
      </c>
      <c r="L93" s="111" t="str">
        <f>IFERROR(IF(D93&gt;36,VLOOKUP(C93,'RES_N_&gt;36'!$A$9:$Q$19,17,0),""),"-")</f>
        <v/>
      </c>
      <c r="M93" s="35"/>
      <c r="N93" s="99" t="s">
        <v>176</v>
      </c>
      <c r="O93" s="52" t="s">
        <v>10</v>
      </c>
      <c r="P93" s="35"/>
      <c r="Q93" s="35"/>
      <c r="R93" s="6"/>
      <c r="S93" s="35"/>
      <c r="T93" s="35"/>
    </row>
    <row r="94" spans="1:20" ht="15" customHeight="1" x14ac:dyDescent="0.25">
      <c r="A94" s="174">
        <f t="shared" si="24"/>
        <v>25</v>
      </c>
      <c r="B94" s="851"/>
      <c r="C94" s="107" t="s">
        <v>208</v>
      </c>
      <c r="D94" s="108">
        <v>20</v>
      </c>
      <c r="E94" s="109" t="s">
        <v>176</v>
      </c>
      <c r="F94" s="107" t="str">
        <f t="shared" si="27"/>
        <v>Chevannes</v>
      </c>
      <c r="G94" s="107" t="s">
        <v>87</v>
      </c>
      <c r="H94" s="107" t="str">
        <f t="shared" si="0"/>
        <v>Jaune</v>
      </c>
      <c r="I94" s="110" t="str">
        <f>IFERROR(IF(G94="F",VLOOKUP(C94,RES_N_D!$A$9:$Q$19,17,0),""),"-")</f>
        <v/>
      </c>
      <c r="J94" s="110">
        <f>IFERROR(IF(G94="H",VLOOKUP(C94,RES_B_M!$A$9:$Q$198,16,0),""),"-")</f>
        <v>10</v>
      </c>
      <c r="K94" s="110">
        <f>IFERROR(IF(G94="H",VLOOKUP(C94,RES_N_M!$A$9:$Q$93,16,0),""),"-")</f>
        <v>16</v>
      </c>
      <c r="L94" s="111" t="str">
        <f>IFERROR(IF(D94&gt;36,VLOOKUP(C94,'RES_N_&gt;36'!$A$9:$Q$19,17,0),""),"-")</f>
        <v/>
      </c>
      <c r="M94" s="35"/>
      <c r="N94" s="99" t="s">
        <v>181</v>
      </c>
      <c r="O94" s="52" t="s">
        <v>10</v>
      </c>
      <c r="P94" s="35"/>
      <c r="Q94" s="35"/>
      <c r="R94" s="6"/>
      <c r="S94" s="35"/>
      <c r="T94" s="35"/>
    </row>
    <row r="95" spans="1:20" ht="15" customHeight="1" x14ac:dyDescent="0.25">
      <c r="A95" s="174">
        <f t="shared" si="24"/>
        <v>26</v>
      </c>
      <c r="B95" s="851"/>
      <c r="C95" s="112" t="s">
        <v>159</v>
      </c>
      <c r="D95" s="108">
        <v>21.8</v>
      </c>
      <c r="E95" s="109" t="s">
        <v>176</v>
      </c>
      <c r="F95" s="107" t="str">
        <f t="shared" si="27"/>
        <v>Chevannes</v>
      </c>
      <c r="G95" s="107" t="s">
        <v>87</v>
      </c>
      <c r="H95" s="107" t="str">
        <f t="shared" si="0"/>
        <v>Jaune</v>
      </c>
      <c r="I95" s="110" t="str">
        <f>IFERROR(IF(G95="F",VLOOKUP(C95,RES_N_D!$A$9:$Q$19,17,0),""),"-")</f>
        <v/>
      </c>
      <c r="J95" s="110">
        <f>IFERROR(IF(G95="H",VLOOKUP(C95,RES_B_M!$A$9:$Q$198,16,0),""),"-")</f>
        <v>7</v>
      </c>
      <c r="K95" s="110" t="str">
        <f>IFERROR(IF(G95="H",VLOOKUP(C95,RES_N_M!$A$9:$Q$93,16,0),""),"-")</f>
        <v>-</v>
      </c>
      <c r="L95" s="111" t="str">
        <f>IFERROR(IF(D95&gt;36,VLOOKUP(C95,'RES_N_&gt;36'!$A$9:$Q$19,17,0),""),"-")</f>
        <v/>
      </c>
      <c r="M95" s="35"/>
      <c r="N95" s="99" t="s">
        <v>184</v>
      </c>
      <c r="O95" s="52" t="s">
        <v>10</v>
      </c>
      <c r="P95" s="35"/>
      <c r="Q95" s="35"/>
      <c r="R95" s="6"/>
      <c r="S95" s="35"/>
      <c r="T95" s="35"/>
    </row>
    <row r="96" spans="1:20" ht="15" customHeight="1" x14ac:dyDescent="0.25">
      <c r="A96" s="174">
        <f t="shared" si="24"/>
        <v>27</v>
      </c>
      <c r="B96" s="851"/>
      <c r="C96" s="107" t="s">
        <v>177</v>
      </c>
      <c r="D96" s="108">
        <v>31</v>
      </c>
      <c r="E96" s="109" t="s">
        <v>176</v>
      </c>
      <c r="F96" s="107" t="str">
        <f t="shared" si="27"/>
        <v>Chevannes</v>
      </c>
      <c r="G96" s="107" t="s">
        <v>87</v>
      </c>
      <c r="H96" s="107" t="str">
        <f t="shared" si="0"/>
        <v>Jaune</v>
      </c>
      <c r="I96" s="110" t="str">
        <f>IFERROR(IF(G96="F",VLOOKUP(C96,RES_N_D!$A$9:$Q$19,17,0),""),"-")</f>
        <v/>
      </c>
      <c r="J96" s="110">
        <f>IFERROR(IF(G96="H",VLOOKUP(C96,RES_B_M!$A$9:$Q$198,16,0),""),"-")</f>
        <v>0</v>
      </c>
      <c r="K96" s="110" t="str">
        <f>IFERROR(IF(G96="H",VLOOKUP(C96,RES_N_M!$A$9:$Q$93,16,0),""),"-")</f>
        <v>-</v>
      </c>
      <c r="L96" s="111" t="str">
        <f>IFERROR(IF(D96&gt;36,VLOOKUP(C96,'RES_N_&gt;36'!$A$9:$Q$19,17,0),""),"-")</f>
        <v/>
      </c>
      <c r="M96" s="35"/>
      <c r="N96" s="99" t="s">
        <v>207</v>
      </c>
      <c r="O96" s="52" t="s">
        <v>10</v>
      </c>
      <c r="P96" s="35"/>
      <c r="Q96" s="35"/>
      <c r="R96" s="6"/>
      <c r="S96" s="35"/>
      <c r="T96" s="35"/>
    </row>
    <row r="97" spans="1:20" ht="15" customHeight="1" x14ac:dyDescent="0.25">
      <c r="A97" s="174">
        <f t="shared" si="24"/>
        <v>28</v>
      </c>
      <c r="B97" s="851"/>
      <c r="C97" s="107" t="s">
        <v>281</v>
      </c>
      <c r="D97" s="108">
        <v>20.2</v>
      </c>
      <c r="E97" s="109" t="s">
        <v>176</v>
      </c>
      <c r="F97" s="107" t="str">
        <f t="shared" si="27"/>
        <v>Chevannes</v>
      </c>
      <c r="G97" s="107" t="s">
        <v>87</v>
      </c>
      <c r="H97" s="107" t="str">
        <f t="shared" si="0"/>
        <v>Jaune</v>
      </c>
      <c r="I97" s="110" t="str">
        <f>IFERROR(IF(G97="F",VLOOKUP(C97,RES_N_D!$A$9:$Q$19,17,0),""),"-")</f>
        <v/>
      </c>
      <c r="J97" s="110">
        <f>IFERROR(IF(G97="H",VLOOKUP(C97,RES_B_M!$A$9:$Q$198,16,0),""),"-")</f>
        <v>0</v>
      </c>
      <c r="K97" s="110" t="str">
        <f>IFERROR(IF(G97="H",VLOOKUP(C97,RES_N_M!$A$9:$Q$93,16,0),""),"-")</f>
        <v>-</v>
      </c>
      <c r="L97" s="111" t="str">
        <f>IFERROR(IF(D97&gt;36,VLOOKUP(C97,'RES_N_&gt;36'!$A$9:$Q$19,17,0),""),"-")</f>
        <v/>
      </c>
      <c r="M97" s="35"/>
      <c r="N97" s="99" t="s">
        <v>296</v>
      </c>
      <c r="O97" s="52" t="s">
        <v>313</v>
      </c>
      <c r="P97" s="35"/>
      <c r="Q97" s="35"/>
      <c r="R97" s="6"/>
      <c r="S97" s="35"/>
      <c r="T97" s="35"/>
    </row>
    <row r="98" spans="1:20" ht="15" customHeight="1" x14ac:dyDescent="0.25">
      <c r="A98" s="174">
        <f t="shared" si="24"/>
        <v>29</v>
      </c>
      <c r="B98" s="851"/>
      <c r="C98" s="112" t="s">
        <v>214</v>
      </c>
      <c r="D98" s="108">
        <v>25.4</v>
      </c>
      <c r="E98" s="109" t="s">
        <v>176</v>
      </c>
      <c r="F98" s="107" t="str">
        <f t="shared" si="27"/>
        <v>Chevannes</v>
      </c>
      <c r="G98" s="107" t="s">
        <v>87</v>
      </c>
      <c r="H98" s="107" t="str">
        <f t="shared" si="0"/>
        <v>Jaune</v>
      </c>
      <c r="I98" s="110" t="str">
        <f>IFERROR(IF(G98="F",VLOOKUP(C98,RES_N_D!$A$9:$Q$19,17,0),""),"-")</f>
        <v/>
      </c>
      <c r="J98" s="110">
        <f>IFERROR(IF(G98="H",VLOOKUP(C98,RES_B_M!$A$9:$Q$198,16,0),""),"-")</f>
        <v>0</v>
      </c>
      <c r="K98" s="110" t="str">
        <f>IFERROR(IF(G98="H",VLOOKUP(C98,RES_N_M!$A$9:$Q$93,16,0),""),"-")</f>
        <v>-</v>
      </c>
      <c r="L98" s="111" t="str">
        <f>IFERROR(IF(D98&gt;36,VLOOKUP(C98,'RES_N_&gt;36'!$A$9:$Q$19,17,0),""),"-")</f>
        <v/>
      </c>
      <c r="M98" s="35"/>
      <c r="N98" s="99" t="s">
        <v>290</v>
      </c>
      <c r="O98" s="52" t="s">
        <v>12</v>
      </c>
      <c r="P98" s="35"/>
      <c r="Q98" s="35"/>
      <c r="R98" s="6"/>
      <c r="S98" s="35"/>
      <c r="T98" s="35"/>
    </row>
    <row r="99" spans="1:20" ht="15" customHeight="1" x14ac:dyDescent="0.25">
      <c r="A99" s="174">
        <f t="shared" si="24"/>
        <v>30</v>
      </c>
      <c r="B99" s="851"/>
      <c r="C99" s="107" t="s">
        <v>180</v>
      </c>
      <c r="D99" s="108">
        <v>16.399999999999999</v>
      </c>
      <c r="E99" s="109" t="s">
        <v>176</v>
      </c>
      <c r="F99" s="107" t="str">
        <f t="shared" si="27"/>
        <v>Chevannes</v>
      </c>
      <c r="G99" s="107" t="s">
        <v>87</v>
      </c>
      <c r="H99" s="107" t="str">
        <f t="shared" si="0"/>
        <v>Jaune</v>
      </c>
      <c r="I99" s="110" t="str">
        <f>IFERROR(IF(G99="F",VLOOKUP(C99,RES_N_D!$A$9:$Q$19,17,0),""),"-")</f>
        <v/>
      </c>
      <c r="J99" s="110">
        <f>IFERROR(IF(G99="H",VLOOKUP(C99,RES_B_M!$A$9:$Q$198,16,0),""),"-")</f>
        <v>57</v>
      </c>
      <c r="K99" s="110">
        <f>IFERROR(IF(G99="H",VLOOKUP(C99,RES_N_M!$A$9:$Q$93,16,0),""),"-")</f>
        <v>58</v>
      </c>
      <c r="L99" s="111" t="str">
        <f>IFERROR(IF(D99&gt;36,VLOOKUP(C99,'RES_N_&gt;36'!$A$9:$Q$19,17,0),""),"-")</f>
        <v/>
      </c>
      <c r="M99" s="35"/>
      <c r="N99" s="96" t="s">
        <v>306</v>
      </c>
      <c r="O99" s="52" t="s">
        <v>313</v>
      </c>
      <c r="P99" s="35"/>
      <c r="Q99" s="35"/>
      <c r="R99" s="6"/>
      <c r="S99" s="35"/>
      <c r="T99" s="35"/>
    </row>
    <row r="100" spans="1:20" ht="15" customHeight="1" x14ac:dyDescent="0.25">
      <c r="A100" s="174">
        <f t="shared" si="24"/>
        <v>31</v>
      </c>
      <c r="B100" s="851"/>
      <c r="C100" s="107" t="s">
        <v>172</v>
      </c>
      <c r="D100" s="108">
        <v>19.100000000000001</v>
      </c>
      <c r="E100" s="109" t="s">
        <v>176</v>
      </c>
      <c r="F100" s="107" t="str">
        <f t="shared" si="27"/>
        <v>Chevannes</v>
      </c>
      <c r="G100" s="107" t="s">
        <v>87</v>
      </c>
      <c r="H100" s="107" t="str">
        <f t="shared" si="0"/>
        <v>Jaune</v>
      </c>
      <c r="I100" s="110" t="str">
        <f>IFERROR(IF(G100="F",VLOOKUP(C100,RES_N_D!$A$9:$Q$19,17,0),""),"-")</f>
        <v/>
      </c>
      <c r="J100" s="110">
        <f>IFERROR(IF(G100="H",VLOOKUP(C100,RES_B_M!$A$9:$Q$198,16,0),""),"-")</f>
        <v>0</v>
      </c>
      <c r="K100" s="110" t="str">
        <f>IFERROR(IF(G100="H",VLOOKUP(C100,RES_N_M!$A$9:$Q$93,16,0),""),"-")</f>
        <v>-</v>
      </c>
      <c r="L100" s="111" t="str">
        <f>IFERROR(IF(D100&gt;36,VLOOKUP(C100,'RES_N_&gt;36'!$A$9:$Q$19,17,0),""),"-")</f>
        <v/>
      </c>
      <c r="M100" s="35"/>
      <c r="N100" s="99" t="s">
        <v>334</v>
      </c>
      <c r="O100" s="52" t="s">
        <v>13</v>
      </c>
      <c r="P100" s="35"/>
      <c r="Q100" s="35"/>
      <c r="R100" s="6"/>
      <c r="S100" s="35"/>
      <c r="T100" s="35"/>
    </row>
    <row r="101" spans="1:20" ht="15" customHeight="1" x14ac:dyDescent="0.25">
      <c r="A101" s="174">
        <f t="shared" si="24"/>
        <v>32</v>
      </c>
      <c r="B101" s="851"/>
      <c r="C101" s="107" t="s">
        <v>201</v>
      </c>
      <c r="D101" s="108">
        <v>7.8</v>
      </c>
      <c r="E101" s="109" t="s">
        <v>176</v>
      </c>
      <c r="F101" s="107" t="str">
        <f t="shared" si="27"/>
        <v>Chevannes</v>
      </c>
      <c r="G101" s="107" t="s">
        <v>87</v>
      </c>
      <c r="H101" s="107" t="str">
        <f t="shared" si="0"/>
        <v>Jaune</v>
      </c>
      <c r="I101" s="110" t="str">
        <f>IFERROR(IF(G101="F",VLOOKUP(C101,RES_N_D!$A$9:$Q$19,17,0),""),"-")</f>
        <v/>
      </c>
      <c r="J101" s="110">
        <f>IFERROR(IF(G101="H",VLOOKUP(C101,RES_B_M!$A$9:$Q$198,16,0),""),"-")</f>
        <v>0</v>
      </c>
      <c r="K101" s="110" t="str">
        <f>IFERROR(IF(G101="H",VLOOKUP(C101,RES_N_M!$A$9:$Q$93,16,0),""),"-")</f>
        <v>-</v>
      </c>
      <c r="L101" s="111" t="str">
        <f>IFERROR(IF(D101&gt;36,VLOOKUP(C101,'RES_N_&gt;36'!$A$9:$Q$19,17,0),""),"-")</f>
        <v/>
      </c>
      <c r="M101" s="35"/>
      <c r="N101" s="99" t="s">
        <v>313</v>
      </c>
      <c r="O101" s="52" t="s">
        <v>313</v>
      </c>
      <c r="P101" s="35"/>
      <c r="Q101" s="35"/>
      <c r="R101" s="6"/>
      <c r="S101" s="35"/>
      <c r="T101" s="35"/>
    </row>
    <row r="102" spans="1:20" ht="15" customHeight="1" x14ac:dyDescent="0.25">
      <c r="A102" s="174">
        <f t="shared" si="24"/>
        <v>33</v>
      </c>
      <c r="B102" s="851"/>
      <c r="C102" s="107" t="s">
        <v>210</v>
      </c>
      <c r="D102" s="108">
        <v>20.7</v>
      </c>
      <c r="E102" s="109" t="s">
        <v>176</v>
      </c>
      <c r="F102" s="107" t="str">
        <f t="shared" si="27"/>
        <v>Chevannes</v>
      </c>
      <c r="G102" s="107" t="s">
        <v>87</v>
      </c>
      <c r="H102" s="107" t="str">
        <f t="shared" si="0"/>
        <v>Jaune</v>
      </c>
      <c r="I102" s="110" t="str">
        <f>IFERROR(IF(G102="F",VLOOKUP(C102,RES_N_D!$A$9:$Q$19,17,0),""),"-")</f>
        <v/>
      </c>
      <c r="J102" s="110">
        <f>IFERROR(IF(G102="H",VLOOKUP(C102,RES_B_M!$A$9:$Q$198,16,0),""),"-")</f>
        <v>31</v>
      </c>
      <c r="K102" s="110">
        <f>IFERROR(IF(G102="H",VLOOKUP(C102,RES_N_M!$A$9:$Q$93,16,0),""),"-")</f>
        <v>29</v>
      </c>
      <c r="L102" s="111" t="str">
        <f>IFERROR(IF(D102&gt;36,VLOOKUP(C102,'RES_N_&gt;36'!$A$9:$Q$19,17,0),""),"-")</f>
        <v/>
      </c>
      <c r="M102" s="35"/>
      <c r="N102" s="99" t="s">
        <v>353</v>
      </c>
      <c r="O102" s="52" t="s">
        <v>313</v>
      </c>
      <c r="P102" s="35"/>
      <c r="Q102" s="35"/>
      <c r="R102" s="6"/>
      <c r="S102" s="35"/>
      <c r="T102" s="35"/>
    </row>
    <row r="103" spans="1:20" ht="15" customHeight="1" thickBot="1" x14ac:dyDescent="0.3">
      <c r="A103" s="174">
        <f t="shared" si="24"/>
        <v>34</v>
      </c>
      <c r="B103" s="851"/>
      <c r="C103" s="112" t="s">
        <v>165</v>
      </c>
      <c r="D103" s="108">
        <v>37</v>
      </c>
      <c r="E103" s="109" t="s">
        <v>176</v>
      </c>
      <c r="F103" s="107" t="str">
        <f t="shared" si="27"/>
        <v>Chevannes</v>
      </c>
      <c r="G103" s="107" t="s">
        <v>87</v>
      </c>
      <c r="H103" s="107" t="str">
        <f t="shared" si="0"/>
        <v>Jaune</v>
      </c>
      <c r="I103" s="110" t="str">
        <f>IFERROR(IF(G103="F",VLOOKUP(C103,RES_N_D!$A$9:$Q$19,17,0),""),"-")</f>
        <v/>
      </c>
      <c r="J103" s="110">
        <f>IFERROR(IF(G103="H",VLOOKUP(C103,RES_B_M!$A$9:$Q$198,16,0),""),"-")</f>
        <v>0</v>
      </c>
      <c r="K103" s="110" t="str">
        <f>IFERROR(IF(G103="H",VLOOKUP(C103,RES_N_M!$A$9:$Q$93,16,0),""),"-")</f>
        <v>-</v>
      </c>
      <c r="L103" s="111" t="str">
        <f>IFERROR(IF(D103&gt;36,VLOOKUP(C103,'RES_N_&gt;36'!$A$9:$Q$19,17,0),""),"-")</f>
        <v>-</v>
      </c>
      <c r="M103" s="35"/>
      <c r="N103" s="101"/>
      <c r="O103" s="102"/>
      <c r="P103" s="35"/>
      <c r="Q103" s="35"/>
      <c r="R103" s="6"/>
      <c r="S103" s="35"/>
      <c r="T103" s="35"/>
    </row>
    <row r="104" spans="1:20" ht="15" customHeight="1" x14ac:dyDescent="0.25">
      <c r="A104" s="174">
        <f t="shared" si="24"/>
        <v>35</v>
      </c>
      <c r="B104" s="851"/>
      <c r="C104" s="112" t="s">
        <v>258</v>
      </c>
      <c r="D104" s="108">
        <v>37.299999999999997</v>
      </c>
      <c r="E104" s="109" t="s">
        <v>176</v>
      </c>
      <c r="F104" s="107" t="str">
        <f t="shared" si="27"/>
        <v>Chevannes</v>
      </c>
      <c r="G104" s="107" t="s">
        <v>87</v>
      </c>
      <c r="H104" s="107" t="str">
        <f t="shared" si="0"/>
        <v>Jaune</v>
      </c>
      <c r="I104" s="110" t="str">
        <f>IFERROR(IF(G104="F",VLOOKUP(C104,RES_N_D!$A$9:$Q$19,17,0),""),"-")</f>
        <v/>
      </c>
      <c r="J104" s="110">
        <f>IFERROR(IF(G104="H",VLOOKUP(C104,RES_B_M!$A$9:$Q$198,16,0),""),"-")</f>
        <v>0</v>
      </c>
      <c r="K104" s="110" t="str">
        <f>IFERROR(IF(G104="H",VLOOKUP(C104,RES_N_M!$A$9:$Q$93,16,0),""),"-")</f>
        <v>-</v>
      </c>
      <c r="L104" s="111" t="str">
        <f>IFERROR(IF(D104&gt;36,VLOOKUP(C104,'RES_N_&gt;36'!$A$9:$Q$19,17,0),""),"-")</f>
        <v>-</v>
      </c>
      <c r="M104" s="35"/>
      <c r="N104" s="35"/>
      <c r="O104" s="52"/>
      <c r="P104" s="35"/>
      <c r="Q104" s="35"/>
      <c r="R104" s="6"/>
      <c r="S104" s="35"/>
      <c r="T104" s="35"/>
    </row>
    <row r="105" spans="1:20" ht="15" customHeight="1" x14ac:dyDescent="0.25">
      <c r="A105" s="174">
        <f t="shared" si="24"/>
        <v>36</v>
      </c>
      <c r="B105" s="851"/>
      <c r="C105" s="107" t="s">
        <v>301</v>
      </c>
      <c r="D105" s="108">
        <v>30.9</v>
      </c>
      <c r="E105" s="109" t="s">
        <v>207</v>
      </c>
      <c r="F105" s="107" t="str">
        <f t="shared" si="27"/>
        <v>Chevannes</v>
      </c>
      <c r="G105" s="112" t="s">
        <v>87</v>
      </c>
      <c r="H105" s="107" t="str">
        <f t="shared" si="0"/>
        <v>Jaune</v>
      </c>
      <c r="I105" s="110" t="str">
        <f>IFERROR(IF(G105="F",VLOOKUP(C105,RES_N_D!$A$9:$Q$19,17,0),""),"-")</f>
        <v/>
      </c>
      <c r="J105" s="110">
        <f>IFERROR(IF(G105="H",VLOOKUP(C105,RES_B_M!$A$9:$Q$198,16,0),""),"-")</f>
        <v>0</v>
      </c>
      <c r="K105" s="110" t="str">
        <f>IFERROR(IF(G105="H",VLOOKUP(C105,RES_N_M!$A$9:$Q$93,16,0),""),"-")</f>
        <v>-</v>
      </c>
      <c r="L105" s="111" t="str">
        <f>IFERROR(IF(D105&gt;36,VLOOKUP(C105,'RES_N_&gt;36'!$A$9:$Q$19,17,0),""),"-")</f>
        <v/>
      </c>
      <c r="M105" s="35"/>
      <c r="N105" s="35"/>
      <c r="O105" s="52"/>
      <c r="P105" s="35"/>
      <c r="Q105" s="35"/>
      <c r="R105" s="6"/>
      <c r="S105" s="35"/>
      <c r="T105" s="35"/>
    </row>
    <row r="106" spans="1:20" ht="15" customHeight="1" x14ac:dyDescent="0.25">
      <c r="A106" s="174">
        <f t="shared" si="24"/>
        <v>37</v>
      </c>
      <c r="B106" s="851"/>
      <c r="C106" s="107" t="s">
        <v>183</v>
      </c>
      <c r="D106" s="108">
        <v>18.7</v>
      </c>
      <c r="E106" s="109" t="s">
        <v>176</v>
      </c>
      <c r="F106" s="107" t="str">
        <f t="shared" si="27"/>
        <v>Chevannes</v>
      </c>
      <c r="G106" s="107" t="s">
        <v>87</v>
      </c>
      <c r="H106" s="107" t="str">
        <f t="shared" ref="H106:H229" si="28">IF(G106="F","Rouge","Jaune")</f>
        <v>Jaune</v>
      </c>
      <c r="I106" s="110" t="str">
        <f>IFERROR(IF(G106="F",VLOOKUP(C106,RES_N_D!$A$9:$Q$19,17,0),""),"-")</f>
        <v/>
      </c>
      <c r="J106" s="110">
        <f>IFERROR(IF(G106="H",VLOOKUP(C106,RES_B_M!$A$9:$Q$198,16,0),""),"-")</f>
        <v>55</v>
      </c>
      <c r="K106" s="110">
        <f>IFERROR(IF(G106="H",VLOOKUP(C106,RES_N_M!$A$9:$Q$93,16,0),""),"-")</f>
        <v>41</v>
      </c>
      <c r="L106" s="111" t="str">
        <f>IFERROR(IF(D106&gt;36,VLOOKUP(C106,'RES_N_&gt;36'!$A$9:$Q$19,17,0),""),"-")</f>
        <v/>
      </c>
      <c r="M106" s="35"/>
      <c r="N106" s="35"/>
      <c r="O106" s="52"/>
      <c r="P106" s="35"/>
      <c r="Q106" s="35"/>
      <c r="R106" s="6"/>
      <c r="S106" s="35"/>
      <c r="T106" s="35"/>
    </row>
    <row r="107" spans="1:20" ht="15" customHeight="1" x14ac:dyDescent="0.25">
      <c r="A107" s="174">
        <f t="shared" si="24"/>
        <v>38</v>
      </c>
      <c r="B107" s="851"/>
      <c r="C107" s="107" t="s">
        <v>185</v>
      </c>
      <c r="D107" s="108">
        <v>17.899999999999999</v>
      </c>
      <c r="E107" s="109" t="s">
        <v>176</v>
      </c>
      <c r="F107" s="107" t="str">
        <f t="shared" si="27"/>
        <v>Chevannes</v>
      </c>
      <c r="G107" s="107" t="s">
        <v>87</v>
      </c>
      <c r="H107" s="107" t="str">
        <f t="shared" si="28"/>
        <v>Jaune</v>
      </c>
      <c r="I107" s="110" t="str">
        <f>IFERROR(IF(G107="F",VLOOKUP(C107,RES_N_D!$A$9:$Q$19,17,0),""),"-")</f>
        <v/>
      </c>
      <c r="J107" s="110">
        <f>IFERROR(IF(G107="H",VLOOKUP(C107,RES_B_M!$A$9:$Q$198,16,0),""),"-")</f>
        <v>18</v>
      </c>
      <c r="K107" s="110">
        <f>IFERROR(IF(G107="H",VLOOKUP(C107,RES_N_M!$A$9:$Q$93,16,0),""),"-")</f>
        <v>22</v>
      </c>
      <c r="L107" s="111" t="str">
        <f>IFERROR(IF(D107&gt;36,VLOOKUP(C107,'RES_N_&gt;36'!$A$9:$Q$19,17,0),""),"-")</f>
        <v/>
      </c>
      <c r="M107" s="35"/>
      <c r="N107" s="35"/>
      <c r="O107" s="52"/>
      <c r="P107" s="35"/>
      <c r="Q107" s="35"/>
      <c r="R107" s="6"/>
      <c r="S107" s="35"/>
      <c r="T107" s="35"/>
    </row>
    <row r="108" spans="1:20" ht="15" customHeight="1" x14ac:dyDescent="0.25">
      <c r="A108" s="174">
        <f t="shared" si="24"/>
        <v>39</v>
      </c>
      <c r="B108" s="851"/>
      <c r="C108" s="107" t="s">
        <v>206</v>
      </c>
      <c r="D108" s="108">
        <v>18.399999999999999</v>
      </c>
      <c r="E108" s="109" t="s">
        <v>207</v>
      </c>
      <c r="F108" s="107" t="str">
        <f t="shared" si="27"/>
        <v>Chevannes</v>
      </c>
      <c r="G108" s="107" t="s">
        <v>87</v>
      </c>
      <c r="H108" s="107" t="str">
        <f t="shared" si="28"/>
        <v>Jaune</v>
      </c>
      <c r="I108" s="110" t="str">
        <f>IFERROR(IF(G108="F",VLOOKUP(C108,RES_N_D!$A$9:$Q$19,17,0),""),"-")</f>
        <v/>
      </c>
      <c r="J108" s="110">
        <f>IFERROR(IF(G108="H",VLOOKUP(C108,RES_B_M!$A$9:$Q$198,16,0),""),"-")</f>
        <v>7</v>
      </c>
      <c r="K108" s="110" t="str">
        <f>IFERROR(IF(G108="H",VLOOKUP(C108,RES_N_M!$A$9:$Q$93,16,0),""),"-")</f>
        <v>-</v>
      </c>
      <c r="L108" s="111" t="str">
        <f>IFERROR(IF(D108&gt;36,VLOOKUP(C108,'RES_N_&gt;36'!$A$9:$Q$19,17,0),""),"-")</f>
        <v/>
      </c>
      <c r="M108" s="35"/>
      <c r="N108" s="35"/>
      <c r="O108" s="52"/>
      <c r="P108" s="35"/>
      <c r="Q108" s="35"/>
      <c r="R108" s="6"/>
      <c r="S108" s="35"/>
      <c r="T108" s="35"/>
    </row>
    <row r="109" spans="1:20" ht="15" customHeight="1" x14ac:dyDescent="0.25">
      <c r="A109" s="174">
        <f t="shared" si="24"/>
        <v>40</v>
      </c>
      <c r="B109" s="851"/>
      <c r="C109" s="107" t="s">
        <v>200</v>
      </c>
      <c r="D109" s="108">
        <v>54</v>
      </c>
      <c r="E109" s="109" t="s">
        <v>176</v>
      </c>
      <c r="F109" s="107" t="s">
        <v>10</v>
      </c>
      <c r="G109" s="107" t="s">
        <v>87</v>
      </c>
      <c r="H109" s="107" t="s">
        <v>319</v>
      </c>
      <c r="I109" s="110" t="s">
        <v>320</v>
      </c>
      <c r="J109" s="110">
        <f>IFERROR(IF(G109="H",VLOOKUP(C109,RES_B_M!$A$9:$Q$198,16,0),""),"-")</f>
        <v>0</v>
      </c>
      <c r="K109" s="110" t="str">
        <f>IFERROR(IF(G109="H",VLOOKUP(C109,RES_N_M!$A$9:$Q$93,16,0),""),"-")</f>
        <v>-</v>
      </c>
      <c r="L109" s="111" t="str">
        <f>IFERROR(IF(D109&gt;36,VLOOKUP(C109,'RES_N_&gt;36'!$A$9:$Q$19,17,0),""),"-")</f>
        <v>-</v>
      </c>
      <c r="M109" s="35"/>
      <c r="N109" s="35"/>
      <c r="O109" s="52"/>
      <c r="P109" s="35"/>
      <c r="Q109" s="35"/>
      <c r="R109" s="6"/>
      <c r="S109" s="35"/>
      <c r="T109" s="35"/>
    </row>
    <row r="110" spans="1:20" ht="15" customHeight="1" x14ac:dyDescent="0.25">
      <c r="A110" s="174">
        <f t="shared" si="24"/>
        <v>41</v>
      </c>
      <c r="B110" s="851"/>
      <c r="C110" s="107" t="s">
        <v>119</v>
      </c>
      <c r="D110" s="108">
        <v>21.7</v>
      </c>
      <c r="E110" s="109" t="s">
        <v>176</v>
      </c>
      <c r="F110" s="107" t="s">
        <v>10</v>
      </c>
      <c r="G110" s="107" t="s">
        <v>87</v>
      </c>
      <c r="H110" s="107" t="s">
        <v>319</v>
      </c>
      <c r="I110" s="110" t="s">
        <v>320</v>
      </c>
      <c r="J110" s="110">
        <f>IFERROR(IF(G110="H",VLOOKUP(C110,RES_B_M!$A$9:$Q$198,16,0),""),"-")</f>
        <v>4</v>
      </c>
      <c r="K110" s="110">
        <f>IFERROR(IF(G110="H",VLOOKUP(C110,RES_N_M!$A$9:$Q$93,16,0),""),"-")</f>
        <v>2</v>
      </c>
      <c r="L110" s="111" t="str">
        <f>IFERROR(IF(D110&gt;36,VLOOKUP(C110,'RES_N_&gt;36'!$A$9:$Q$19,17,0),""),"-")</f>
        <v/>
      </c>
      <c r="M110" s="35"/>
      <c r="N110" s="35"/>
      <c r="O110" s="52"/>
      <c r="P110" s="35"/>
      <c r="Q110" s="35"/>
      <c r="R110" s="6"/>
      <c r="S110" s="35"/>
      <c r="T110" s="35"/>
    </row>
    <row r="111" spans="1:20" ht="15" customHeight="1" x14ac:dyDescent="0.25">
      <c r="A111" s="174">
        <f t="shared" si="24"/>
        <v>42</v>
      </c>
      <c r="B111" s="851"/>
      <c r="C111" s="107" t="s">
        <v>354</v>
      </c>
      <c r="D111" s="108">
        <v>26.8</v>
      </c>
      <c r="E111" s="109" t="s">
        <v>176</v>
      </c>
      <c r="F111" s="107" t="s">
        <v>10</v>
      </c>
      <c r="G111" s="107" t="s">
        <v>87</v>
      </c>
      <c r="H111" s="107" t="s">
        <v>319</v>
      </c>
      <c r="I111" s="110" t="s">
        <v>320</v>
      </c>
      <c r="J111" s="110">
        <f>IFERROR(IF(G111="H",VLOOKUP(C111,RES_B_M!$A$9:$Q$198,16,0),""),"-")</f>
        <v>0</v>
      </c>
      <c r="K111" s="110" t="str">
        <f>IFERROR(IF(G111="H",VLOOKUP(C111,RES_N_M!$A$9:$Q$93,16,0),""),"-")</f>
        <v>-</v>
      </c>
      <c r="L111" s="111" t="str">
        <f>IFERROR(IF(D111&gt;36,VLOOKUP(C111,'RES_N_&gt;36'!$A$9:$Q$19,17,0),""),"-")</f>
        <v/>
      </c>
      <c r="M111" s="35"/>
      <c r="N111" s="35"/>
      <c r="O111" s="52"/>
      <c r="P111" s="35"/>
      <c r="Q111" s="35"/>
      <c r="R111" s="6"/>
      <c r="S111" s="35"/>
      <c r="T111" s="35"/>
    </row>
    <row r="112" spans="1:20" ht="15" customHeight="1" x14ac:dyDescent="0.25">
      <c r="A112" s="174">
        <f t="shared" si="24"/>
        <v>43</v>
      </c>
      <c r="B112" s="851"/>
      <c r="C112" s="107" t="s">
        <v>356</v>
      </c>
      <c r="D112" s="108">
        <v>19.8</v>
      </c>
      <c r="E112" s="109" t="s">
        <v>176</v>
      </c>
      <c r="F112" s="107" t="s">
        <v>10</v>
      </c>
      <c r="G112" s="107" t="s">
        <v>87</v>
      </c>
      <c r="H112" s="107" t="s">
        <v>319</v>
      </c>
      <c r="I112" s="110" t="s">
        <v>320</v>
      </c>
      <c r="J112" s="110">
        <f>IFERROR(IF(G112="H",VLOOKUP(C112,RES_B_M!$A$9:$Q$198,16,0),""),"-")</f>
        <v>6</v>
      </c>
      <c r="K112" s="110">
        <f>IFERROR(IF(G112="H",VLOOKUP(C112,RES_N_M!$A$9:$Q$93,16,0),""),"-")</f>
        <v>2</v>
      </c>
      <c r="L112" s="111" t="str">
        <f>IFERROR(IF(D112&gt;36,VLOOKUP(C112,'RES_N_&gt;36'!$A$9:$Q$19,17,0),""),"-")</f>
        <v/>
      </c>
      <c r="M112" s="35"/>
      <c r="N112" s="35"/>
      <c r="O112" s="52"/>
      <c r="P112" s="35"/>
      <c r="Q112" s="35"/>
      <c r="R112" s="6"/>
      <c r="S112" s="35"/>
      <c r="T112" s="35"/>
    </row>
    <row r="113" spans="1:20" ht="15" customHeight="1" x14ac:dyDescent="0.25">
      <c r="A113" s="174">
        <f t="shared" si="24"/>
        <v>44</v>
      </c>
      <c r="B113" s="851"/>
      <c r="C113" s="107" t="s">
        <v>358</v>
      </c>
      <c r="D113" s="108">
        <v>33.1</v>
      </c>
      <c r="E113" s="109" t="s">
        <v>176</v>
      </c>
      <c r="F113" s="107" t="s">
        <v>10</v>
      </c>
      <c r="G113" s="107" t="s">
        <v>87</v>
      </c>
      <c r="H113" s="107" t="s">
        <v>319</v>
      </c>
      <c r="I113" s="110" t="s">
        <v>320</v>
      </c>
      <c r="J113" s="110">
        <f>IFERROR(IF(G113="H",VLOOKUP(C113,RES_B_M!$A$9:$Q$198,16,0),""),"-")</f>
        <v>0</v>
      </c>
      <c r="K113" s="110">
        <f>IFERROR(IF(G113="H",VLOOKUP(C113,RES_N_M!$A$9:$Q$93,16,0),""),"-")</f>
        <v>21</v>
      </c>
      <c r="L113" s="111" t="str">
        <f>IFERROR(IF(D113&gt;36,VLOOKUP(C113,'RES_N_&gt;36'!$A$9:$Q$19,17,0),""),"-")</f>
        <v/>
      </c>
      <c r="M113" s="35"/>
      <c r="N113" s="35"/>
      <c r="O113" s="52"/>
      <c r="P113" s="35"/>
      <c r="Q113" s="35"/>
      <c r="R113" s="6"/>
      <c r="S113" s="35"/>
      <c r="T113" s="35"/>
    </row>
    <row r="114" spans="1:20" ht="15" customHeight="1" x14ac:dyDescent="0.25">
      <c r="A114" s="174">
        <f t="shared" si="24"/>
        <v>45</v>
      </c>
      <c r="B114" s="851"/>
      <c r="C114" s="107" t="s">
        <v>357</v>
      </c>
      <c r="D114" s="108">
        <v>32.200000000000003</v>
      </c>
      <c r="E114" s="109" t="s">
        <v>176</v>
      </c>
      <c r="F114" s="107" t="s">
        <v>10</v>
      </c>
      <c r="G114" s="107" t="s">
        <v>87</v>
      </c>
      <c r="H114" s="107" t="s">
        <v>319</v>
      </c>
      <c r="I114" s="110" t="s">
        <v>320</v>
      </c>
      <c r="J114" s="110">
        <f>IFERROR(IF(G114="H",VLOOKUP(C114,RES_B_M!$A$9:$Q$198,16,0),""),"-")</f>
        <v>0</v>
      </c>
      <c r="K114" s="110" t="str">
        <f>IFERROR(IF(G114="H",VLOOKUP(C114,RES_N_M!$A$9:$Q$93,16,0),""),"-")</f>
        <v>-</v>
      </c>
      <c r="L114" s="111" t="str">
        <f>IFERROR(IF(D114&gt;36,VLOOKUP(C114,'RES_N_&gt;36'!$A$9:$Q$19,17,0),""),"-")</f>
        <v/>
      </c>
      <c r="M114" s="35"/>
      <c r="N114" s="35"/>
      <c r="O114" s="52"/>
      <c r="P114" s="35"/>
      <c r="Q114" s="35"/>
      <c r="R114" s="6"/>
      <c r="S114" s="35"/>
      <c r="T114" s="35"/>
    </row>
    <row r="115" spans="1:20" ht="15" customHeight="1" x14ac:dyDescent="0.25">
      <c r="A115" s="174">
        <f t="shared" si="24"/>
        <v>46</v>
      </c>
      <c r="B115" s="851"/>
      <c r="C115" s="107" t="s">
        <v>368</v>
      </c>
      <c r="D115" s="108">
        <v>32.299999999999997</v>
      </c>
      <c r="E115" s="109" t="s">
        <v>176</v>
      </c>
      <c r="F115" s="107" t="s">
        <v>10</v>
      </c>
      <c r="G115" s="107" t="s">
        <v>87</v>
      </c>
      <c r="H115" s="107" t="s">
        <v>319</v>
      </c>
      <c r="I115" s="110" t="s">
        <v>320</v>
      </c>
      <c r="J115" s="110">
        <f>IFERROR(IF(G115="H",VLOOKUP(C115,RES_B_M!$A$9:$Q$198,16,0),""),"-")</f>
        <v>0</v>
      </c>
      <c r="K115" s="110">
        <f>IFERROR(IF(G115="H",VLOOKUP(C115,RES_N_M!$A$9:$Q$93,16,0),""),"-")</f>
        <v>22</v>
      </c>
      <c r="L115" s="111" t="str">
        <f>IFERROR(IF(D115&gt;36,VLOOKUP(C115,'RES_N_&gt;36'!$A$9:$Q$19,17,0),""),"-")</f>
        <v/>
      </c>
      <c r="M115" s="35"/>
      <c r="N115" s="35"/>
      <c r="O115" s="52"/>
      <c r="P115" s="35"/>
      <c r="Q115" s="35"/>
      <c r="R115" s="6"/>
      <c r="S115" s="35"/>
      <c r="T115" s="35"/>
    </row>
    <row r="116" spans="1:20" ht="15" customHeight="1" x14ac:dyDescent="0.25">
      <c r="A116" s="174">
        <f t="shared" si="24"/>
        <v>47</v>
      </c>
      <c r="B116" s="851"/>
      <c r="C116" s="107" t="s">
        <v>200</v>
      </c>
      <c r="D116" s="108">
        <v>26.1</v>
      </c>
      <c r="E116" s="109" t="s">
        <v>176</v>
      </c>
      <c r="F116" s="107" t="s">
        <v>10</v>
      </c>
      <c r="G116" s="107" t="s">
        <v>87</v>
      </c>
      <c r="H116" s="107" t="s">
        <v>319</v>
      </c>
      <c r="I116" s="110" t="s">
        <v>320</v>
      </c>
      <c r="J116" s="110">
        <f>IFERROR(IF(G116="H",VLOOKUP(C116,RES_B_M!$A$9:$Q$198,16,0),""),"-")</f>
        <v>0</v>
      </c>
      <c r="K116" s="110" t="str">
        <f>IFERROR(IF(G116="H",VLOOKUP(C116,RES_N_M!$A$9:$Q$93,16,0),""),"-")</f>
        <v>-</v>
      </c>
      <c r="L116" s="111" t="str">
        <f>IFERROR(IF(D116&gt;36,VLOOKUP(C116,'RES_N_&gt;36'!$A$9:$Q$19,17,0),""),"-")</f>
        <v/>
      </c>
      <c r="M116" s="35"/>
      <c r="N116" s="35"/>
      <c r="O116" s="52"/>
      <c r="P116" s="35"/>
      <c r="Q116" s="35"/>
      <c r="R116" s="6"/>
      <c r="S116" s="35"/>
      <c r="T116" s="35"/>
    </row>
    <row r="117" spans="1:20" ht="15" customHeight="1" thickBot="1" x14ac:dyDescent="0.3">
      <c r="A117" s="174">
        <f t="shared" si="24"/>
        <v>48</v>
      </c>
      <c r="B117" s="851"/>
      <c r="C117" s="113" t="s">
        <v>200</v>
      </c>
      <c r="D117" s="114">
        <v>26.1</v>
      </c>
      <c r="E117" s="115" t="s">
        <v>176</v>
      </c>
      <c r="F117" s="107" t="s">
        <v>10</v>
      </c>
      <c r="G117" s="107" t="s">
        <v>87</v>
      </c>
      <c r="H117" s="107" t="s">
        <v>319</v>
      </c>
      <c r="I117" s="110" t="s">
        <v>320</v>
      </c>
      <c r="J117" s="110">
        <f>IFERROR(IF(G117="H",VLOOKUP(C117,RES_B_M!$A$9:$Q$198,16,0),""),"-")</f>
        <v>0</v>
      </c>
      <c r="K117" s="110" t="str">
        <f>IFERROR(IF(G117="H",VLOOKUP(C117,RES_N_M!$A$9:$Q$93,16,0),""),"-")</f>
        <v>-</v>
      </c>
      <c r="L117" s="111" t="str">
        <f>IFERROR(IF(D117&gt;36,VLOOKUP(C117,'RES_N_&gt;36'!$A$9:$Q$19,17,0),""),"-")</f>
        <v/>
      </c>
      <c r="M117" s="35"/>
      <c r="N117" s="35"/>
      <c r="O117" s="52"/>
      <c r="P117" s="35"/>
      <c r="Q117" s="35"/>
      <c r="R117" s="6"/>
      <c r="S117" s="35"/>
      <c r="T117" s="35"/>
    </row>
    <row r="118" spans="1:20" ht="15" customHeight="1" x14ac:dyDescent="0.25">
      <c r="A118" s="174">
        <f t="shared" si="24"/>
        <v>49</v>
      </c>
      <c r="B118" s="851"/>
      <c r="C118" s="107" t="s">
        <v>421</v>
      </c>
      <c r="D118" s="108">
        <v>28.6</v>
      </c>
      <c r="E118" s="109" t="s">
        <v>176</v>
      </c>
      <c r="F118" s="107" t="s">
        <v>10</v>
      </c>
      <c r="G118" s="107" t="s">
        <v>87</v>
      </c>
      <c r="H118" s="107" t="s">
        <v>319</v>
      </c>
      <c r="I118" s="110" t="s">
        <v>320</v>
      </c>
      <c r="J118" s="110">
        <f>IFERROR(IF(G118="H",VLOOKUP(C118,RES_B_M!$A$9:$Q$198,16,0),""),"-")</f>
        <v>0</v>
      </c>
      <c r="K118" s="110">
        <f>IFERROR(IF(G118="H",VLOOKUP(C118,RES_N_M!$A$9:$Q$93,16,0),""),"-")</f>
        <v>18</v>
      </c>
      <c r="L118" s="111" t="str">
        <f>IFERROR(IF(D118&gt;36,VLOOKUP(C118,'RES_N_&gt;36'!$A$9:$Q$19,17,0),""),"-")</f>
        <v/>
      </c>
      <c r="M118" s="35"/>
      <c r="N118" s="35"/>
      <c r="O118" s="52"/>
      <c r="P118" s="35"/>
      <c r="Q118" s="35"/>
      <c r="R118" s="6"/>
      <c r="S118" s="35"/>
      <c r="T118" s="35"/>
    </row>
    <row r="119" spans="1:20" ht="15" customHeight="1" x14ac:dyDescent="0.25">
      <c r="A119" s="174">
        <f t="shared" si="24"/>
        <v>50</v>
      </c>
      <c r="B119" s="851"/>
      <c r="C119" s="107" t="s">
        <v>422</v>
      </c>
      <c r="D119" s="108">
        <v>54</v>
      </c>
      <c r="E119" s="109" t="s">
        <v>176</v>
      </c>
      <c r="F119" s="107" t="s">
        <v>10</v>
      </c>
      <c r="G119" s="107" t="s">
        <v>87</v>
      </c>
      <c r="H119" s="107" t="s">
        <v>319</v>
      </c>
      <c r="I119" s="110" t="s">
        <v>320</v>
      </c>
      <c r="J119" s="110">
        <f>IFERROR(IF(G119="H",VLOOKUP(C119,RES_B_M!$A$9:$Q$198,16,0),""),"-")</f>
        <v>0</v>
      </c>
      <c r="K119" s="110" t="str">
        <f>IFERROR(IF(G119="H",VLOOKUP(C119,RES_N_M!$A$9:$Q$93,16,0),""),"-")</f>
        <v>-</v>
      </c>
      <c r="L119" s="111">
        <f>IFERROR(IF(D119&gt;36,VLOOKUP(C119,'RES_N_&gt;36'!$A$9:$Q$19,17,0),""),"-")</f>
        <v>9</v>
      </c>
      <c r="M119" s="35"/>
      <c r="N119" s="35"/>
      <c r="O119" s="52"/>
      <c r="P119" s="35"/>
      <c r="Q119" s="35"/>
      <c r="R119" s="6"/>
      <c r="S119" s="35"/>
      <c r="T119" s="35"/>
    </row>
    <row r="120" spans="1:20" ht="15" customHeight="1" x14ac:dyDescent="0.25">
      <c r="A120" s="174">
        <f t="shared" si="24"/>
        <v>51</v>
      </c>
      <c r="B120" s="851"/>
      <c r="C120" s="107" t="s">
        <v>428</v>
      </c>
      <c r="D120" s="108">
        <v>33.6</v>
      </c>
      <c r="E120" s="109" t="s">
        <v>176</v>
      </c>
      <c r="F120" s="107" t="s">
        <v>10</v>
      </c>
      <c r="G120" s="107" t="s">
        <v>87</v>
      </c>
      <c r="H120" s="107" t="s">
        <v>319</v>
      </c>
      <c r="I120" s="110" t="s">
        <v>320</v>
      </c>
      <c r="J120" s="110">
        <f>IFERROR(IF(G120="H",VLOOKUP(C120,RES_B_M!$A$9:$Q$198,16,0),""),"-")</f>
        <v>8</v>
      </c>
      <c r="K120" s="110">
        <f>IFERROR(IF(G120="H",VLOOKUP(C120,RES_N_M!$A$9:$Q$93,16,0),""),"-")</f>
        <v>13</v>
      </c>
      <c r="L120" s="111" t="str">
        <f>IFERROR(IF(D120&gt;36,VLOOKUP(C120,'RES_N_&gt;36'!$A$9:$Q$19,17,0),""),"-")</f>
        <v/>
      </c>
      <c r="M120" s="35"/>
      <c r="N120" s="35"/>
      <c r="O120" s="52"/>
      <c r="P120" s="35"/>
      <c r="Q120" s="35"/>
      <c r="R120" s="6"/>
      <c r="S120" s="35"/>
      <c r="T120" s="35"/>
    </row>
    <row r="121" spans="1:20" ht="15" customHeight="1" x14ac:dyDescent="0.25">
      <c r="A121" s="174">
        <f t="shared" si="24"/>
        <v>52</v>
      </c>
      <c r="B121" s="851"/>
      <c r="C121" s="107" t="s">
        <v>438</v>
      </c>
      <c r="D121" s="108">
        <v>25.1</v>
      </c>
      <c r="E121" s="109" t="s">
        <v>176</v>
      </c>
      <c r="F121" s="107" t="s">
        <v>10</v>
      </c>
      <c r="G121" s="107" t="s">
        <v>87</v>
      </c>
      <c r="H121" s="107" t="s">
        <v>319</v>
      </c>
      <c r="I121" s="110" t="s">
        <v>320</v>
      </c>
      <c r="J121" s="110">
        <f>IFERROR(IF(G121="H",VLOOKUP(C121,RES_B_M!$A$9:$Q$198,16,0),""),"-")</f>
        <v>5</v>
      </c>
      <c r="K121" s="110" t="str">
        <f>IFERROR(IF(G121="H",VLOOKUP(C121,RES_N_M!$A$9:$Q$93,16,0),""),"-")</f>
        <v>-</v>
      </c>
      <c r="L121" s="111" t="str">
        <f>IFERROR(IF(D121&gt;36,VLOOKUP(C121,'RES_N_&gt;36'!$A$9:$Q$19,17,0),""),"-")</f>
        <v/>
      </c>
      <c r="M121" s="35"/>
      <c r="N121" s="35"/>
      <c r="O121" s="52"/>
      <c r="P121" s="35"/>
      <c r="Q121" s="35"/>
      <c r="R121" s="6"/>
      <c r="S121" s="35"/>
      <c r="T121" s="35"/>
    </row>
    <row r="122" spans="1:20" ht="15" customHeight="1" x14ac:dyDescent="0.25">
      <c r="A122" s="174">
        <f t="shared" si="24"/>
        <v>53</v>
      </c>
      <c r="B122" s="851"/>
      <c r="C122" s="107" t="s">
        <v>440</v>
      </c>
      <c r="D122" s="108">
        <v>39.4</v>
      </c>
      <c r="E122" s="109" t="s">
        <v>361</v>
      </c>
      <c r="F122" s="107" t="s">
        <v>10</v>
      </c>
      <c r="G122" s="107" t="s">
        <v>87</v>
      </c>
      <c r="H122" s="107" t="s">
        <v>319</v>
      </c>
      <c r="I122" s="110" t="s">
        <v>320</v>
      </c>
      <c r="J122" s="110">
        <f>IFERROR(IF(G122="H",VLOOKUP(C122,RES_B_M!$A$9:$Q$198,16,0),""),"-")</f>
        <v>0</v>
      </c>
      <c r="K122" s="110" t="str">
        <f>IFERROR(IF(G122="H",VLOOKUP(C122,RES_N_M!$A$9:$Q$93,16,0),""),"-")</f>
        <v>-</v>
      </c>
      <c r="L122" s="111">
        <f>IFERROR(IF(D122&gt;36,VLOOKUP(C122,'RES_N_&gt;36'!$A$9:$Q$19,17,0),""),"-")</f>
        <v>7</v>
      </c>
      <c r="M122" s="35"/>
      <c r="N122" s="35"/>
      <c r="O122" s="52"/>
      <c r="P122" s="35"/>
      <c r="Q122" s="35"/>
      <c r="R122" s="6"/>
      <c r="S122" s="35"/>
      <c r="T122" s="35"/>
    </row>
    <row r="123" spans="1:20" ht="15" customHeight="1" x14ac:dyDescent="0.25">
      <c r="A123" s="174">
        <f t="shared" si="24"/>
        <v>54</v>
      </c>
      <c r="B123" s="851"/>
      <c r="C123" s="107" t="s">
        <v>441</v>
      </c>
      <c r="D123" s="108">
        <v>11.4</v>
      </c>
      <c r="E123" s="109" t="s">
        <v>176</v>
      </c>
      <c r="F123" s="107" t="s">
        <v>10</v>
      </c>
      <c r="G123" s="107" t="s">
        <v>87</v>
      </c>
      <c r="H123" s="107" t="s">
        <v>319</v>
      </c>
      <c r="I123" s="110" t="s">
        <v>320</v>
      </c>
      <c r="J123" s="110">
        <f>IFERROR(IF(G123="H",VLOOKUP(C123,RES_B_M!$A$9:$Q$198,16,0),""),"-")</f>
        <v>30</v>
      </c>
      <c r="K123" s="110">
        <f>IFERROR(IF(G123="H",VLOOKUP(C123,RES_N_M!$A$9:$Q$93,16,0),""),"-")</f>
        <v>28</v>
      </c>
      <c r="L123" s="111" t="str">
        <f>IFERROR(IF(D123&gt;36,VLOOKUP(C123,'RES_N_&gt;36'!$A$9:$Q$19,17,0),""),"-")</f>
        <v/>
      </c>
      <c r="M123" s="35"/>
      <c r="N123" s="35"/>
      <c r="O123" s="52"/>
      <c r="P123" s="35"/>
      <c r="Q123" s="35"/>
      <c r="R123" s="6"/>
      <c r="S123" s="35"/>
      <c r="T123" s="35"/>
    </row>
    <row r="124" spans="1:20" ht="15" customHeight="1" x14ac:dyDescent="0.25">
      <c r="A124" s="174">
        <f t="shared" si="24"/>
        <v>55</v>
      </c>
      <c r="B124" s="851"/>
      <c r="C124" s="27" t="s">
        <v>441</v>
      </c>
      <c r="D124" s="6">
        <v>11.4</v>
      </c>
      <c r="E124" s="6" t="s">
        <v>176</v>
      </c>
      <c r="F124" s="107" t="s">
        <v>10</v>
      </c>
      <c r="G124" s="107" t="s">
        <v>87</v>
      </c>
      <c r="H124" s="107" t="s">
        <v>319</v>
      </c>
      <c r="I124" s="110" t="s">
        <v>320</v>
      </c>
      <c r="J124" s="110">
        <f>IFERROR(IF(G124="H",VLOOKUP(C124,RES_B_M!$A$9:$Q$198,16,0),""),"-")</f>
        <v>30</v>
      </c>
      <c r="K124" s="110">
        <f>IFERROR(IF(G124="H",VLOOKUP(C124,RES_N_M!$A$9:$Q$93,16,0),""),"-")</f>
        <v>28</v>
      </c>
      <c r="L124" s="111" t="str">
        <f>IFERROR(IF(D124&gt;36,VLOOKUP(C124,'RES_N_&gt;36'!$A$9:$Q$19,17,0),""),"-")</f>
        <v/>
      </c>
      <c r="M124" s="35"/>
      <c r="N124" s="35"/>
      <c r="O124" s="52"/>
      <c r="P124" s="35"/>
      <c r="Q124" s="35"/>
      <c r="R124" s="6"/>
      <c r="S124" s="35"/>
      <c r="T124" s="35"/>
    </row>
    <row r="125" spans="1:20" ht="15" customHeight="1" x14ac:dyDescent="0.25">
      <c r="A125" s="174">
        <f t="shared" si="24"/>
        <v>56</v>
      </c>
      <c r="B125" s="851"/>
      <c r="C125" s="107" t="s">
        <v>452</v>
      </c>
      <c r="D125" s="108" t="s">
        <v>453</v>
      </c>
      <c r="E125" s="109" t="s">
        <v>176</v>
      </c>
      <c r="F125" s="107" t="s">
        <v>10</v>
      </c>
      <c r="G125" s="112" t="s">
        <v>87</v>
      </c>
      <c r="H125" s="107" t="s">
        <v>319</v>
      </c>
      <c r="I125" s="110" t="s">
        <v>320</v>
      </c>
      <c r="J125" s="110">
        <f>IFERROR(IF(G125="H",VLOOKUP(C125,RES_B_M!$A$9:$Q$198,16,0),""),"-")</f>
        <v>7</v>
      </c>
      <c r="K125" s="110">
        <f>IFERROR(IF(G125="H",VLOOKUP(C125,RES_N_M!$A$9:$Q$93,16,0),""),"-")</f>
        <v>19</v>
      </c>
      <c r="L125" s="111" t="str">
        <f>IFERROR(IF(D125&gt;36,VLOOKUP(C125,'RES_N_&gt;36'!$A$9:$Q$19,17,0),""),"-")</f>
        <v>-</v>
      </c>
      <c r="M125" s="35"/>
      <c r="N125" s="35"/>
      <c r="O125" s="52"/>
      <c r="P125" s="35"/>
      <c r="Q125" s="35"/>
      <c r="R125" s="6"/>
      <c r="S125" s="35"/>
      <c r="T125" s="35"/>
    </row>
    <row r="126" spans="1:20" ht="15" customHeight="1" x14ac:dyDescent="0.25">
      <c r="A126" s="174">
        <f t="shared" si="24"/>
        <v>57</v>
      </c>
      <c r="B126" s="851"/>
      <c r="C126" s="107" t="s">
        <v>458</v>
      </c>
      <c r="D126" s="108">
        <v>18.2</v>
      </c>
      <c r="E126" s="109" t="s">
        <v>176</v>
      </c>
      <c r="F126" s="107" t="s">
        <v>10</v>
      </c>
      <c r="G126" s="112" t="s">
        <v>87</v>
      </c>
      <c r="H126" s="107" t="s">
        <v>319</v>
      </c>
      <c r="I126" s="110" t="s">
        <v>320</v>
      </c>
      <c r="J126" s="110">
        <f>IFERROR(IF(G126="H",VLOOKUP(C126,RES_B_M!$A$9:$Q$198,16,0),""),"-")</f>
        <v>10</v>
      </c>
      <c r="K126" s="110">
        <f>IFERROR(IF(G126="H",VLOOKUP(C126,RES_N_M!$A$9:$Q$93,16,0),""),"-")</f>
        <v>6</v>
      </c>
      <c r="L126" s="111" t="str">
        <f>IFERROR(IF(D126&gt;36,VLOOKUP(C126,'RES_N_&gt;36'!$A$9:$Q$19,17,0),""),"-")</f>
        <v/>
      </c>
      <c r="M126" s="35"/>
      <c r="N126" s="35"/>
      <c r="O126" s="52"/>
      <c r="P126" s="35"/>
      <c r="Q126" s="35"/>
      <c r="R126" s="6"/>
      <c r="S126" s="35"/>
      <c r="T126" s="35"/>
    </row>
    <row r="127" spans="1:20" ht="15" customHeight="1" x14ac:dyDescent="0.25">
      <c r="A127" s="174">
        <f t="shared" si="24"/>
        <v>58</v>
      </c>
      <c r="B127" s="851"/>
      <c r="C127" s="107" t="s">
        <v>459</v>
      </c>
      <c r="D127" s="108">
        <v>13.5</v>
      </c>
      <c r="E127" s="109" t="s">
        <v>176</v>
      </c>
      <c r="F127" s="107" t="s">
        <v>10</v>
      </c>
      <c r="G127" s="112" t="s">
        <v>87</v>
      </c>
      <c r="H127" s="107" t="s">
        <v>319</v>
      </c>
      <c r="I127" s="110" t="s">
        <v>320</v>
      </c>
      <c r="J127" s="110">
        <f>IFERROR(IF(G127="H",VLOOKUP(C127,RES_B_M!$A$9:$Q$198,16,0),""),"-")</f>
        <v>10</v>
      </c>
      <c r="K127" s="110">
        <f>IFERROR(IF(G127="H",VLOOKUP(C127,RES_N_M!$A$9:$Q$93,16,0),""),"-")</f>
        <v>6</v>
      </c>
      <c r="L127" s="111" t="str">
        <f>IFERROR(IF(D127&gt;36,VLOOKUP(C127,'RES_N_&gt;36'!$A$9:$Q$19,17,0),""),"-")</f>
        <v/>
      </c>
      <c r="M127" s="35"/>
      <c r="N127" s="35"/>
      <c r="O127" s="52"/>
      <c r="P127" s="35"/>
      <c r="Q127" s="35"/>
      <c r="R127" s="6"/>
      <c r="S127" s="35"/>
      <c r="T127" s="35"/>
    </row>
    <row r="128" spans="1:20" ht="15" customHeight="1" x14ac:dyDescent="0.25">
      <c r="A128" s="174"/>
      <c r="B128" s="851"/>
      <c r="C128" s="107"/>
      <c r="D128" s="108"/>
      <c r="E128" s="109"/>
      <c r="F128" s="107"/>
      <c r="G128" s="112"/>
      <c r="H128" s="112"/>
      <c r="I128" s="110"/>
      <c r="J128" s="110"/>
      <c r="K128" s="110"/>
      <c r="L128" s="111"/>
      <c r="M128" s="35"/>
      <c r="N128" s="35"/>
      <c r="O128" s="52"/>
      <c r="P128" s="35"/>
      <c r="Q128" s="35"/>
      <c r="R128" s="6"/>
      <c r="S128" s="35"/>
      <c r="T128" s="35"/>
    </row>
    <row r="129" spans="1:20" ht="15" customHeight="1" x14ac:dyDescent="0.25">
      <c r="A129" s="174"/>
      <c r="B129" s="851"/>
      <c r="C129" s="107"/>
      <c r="D129" s="108"/>
      <c r="E129" s="109"/>
      <c r="F129" s="107"/>
      <c r="G129" s="112"/>
      <c r="H129" s="112"/>
      <c r="I129" s="110"/>
      <c r="J129" s="110"/>
      <c r="K129" s="110"/>
      <c r="L129" s="111"/>
      <c r="M129" s="35"/>
      <c r="N129" s="35"/>
      <c r="O129" s="52"/>
      <c r="P129" s="35"/>
      <c r="Q129" s="35"/>
      <c r="R129" s="6"/>
      <c r="S129" s="35"/>
      <c r="T129" s="35"/>
    </row>
    <row r="130" spans="1:20" ht="15" customHeight="1" x14ac:dyDescent="0.25">
      <c r="A130" s="174"/>
      <c r="B130" s="851"/>
      <c r="C130" s="107"/>
      <c r="D130" s="108"/>
      <c r="E130" s="109"/>
      <c r="F130" s="107"/>
      <c r="G130" s="112"/>
      <c r="H130" s="112"/>
      <c r="I130" s="110"/>
      <c r="J130" s="110"/>
      <c r="K130" s="110"/>
      <c r="L130" s="111"/>
      <c r="M130" s="35"/>
      <c r="N130" s="35"/>
      <c r="O130" s="52"/>
      <c r="P130" s="35"/>
      <c r="Q130" s="35"/>
      <c r="R130" s="6"/>
      <c r="S130" s="35"/>
      <c r="T130" s="35"/>
    </row>
    <row r="131" spans="1:20" ht="15" customHeight="1" x14ac:dyDescent="0.25">
      <c r="A131" s="174"/>
      <c r="B131" s="851"/>
      <c r="C131" s="107"/>
      <c r="D131" s="108"/>
      <c r="E131" s="109"/>
      <c r="F131" s="107"/>
      <c r="G131" s="112"/>
      <c r="H131" s="112"/>
      <c r="I131" s="110"/>
      <c r="J131" s="110"/>
      <c r="K131" s="110"/>
      <c r="L131" s="111"/>
      <c r="M131" s="35"/>
      <c r="N131" s="35"/>
      <c r="O131" s="52"/>
      <c r="P131" s="35"/>
      <c r="Q131" s="35"/>
      <c r="R131" s="6"/>
      <c r="S131" s="35"/>
      <c r="T131" s="35"/>
    </row>
    <row r="132" spans="1:20" ht="15" customHeight="1" x14ac:dyDescent="0.25">
      <c r="A132" s="174"/>
      <c r="B132" s="851"/>
      <c r="C132" s="107"/>
      <c r="D132" s="108"/>
      <c r="E132" s="109"/>
      <c r="F132" s="107"/>
      <c r="G132" s="112"/>
      <c r="H132" s="112"/>
      <c r="I132" s="110"/>
      <c r="J132" s="110"/>
      <c r="K132" s="110"/>
      <c r="L132" s="111"/>
      <c r="M132" s="35"/>
      <c r="N132" s="35"/>
      <c r="O132" s="52"/>
      <c r="P132" s="35"/>
      <c r="Q132" s="35"/>
      <c r="R132" s="6"/>
      <c r="S132" s="35"/>
      <c r="T132" s="35"/>
    </row>
    <row r="133" spans="1:20" ht="15" customHeight="1" thickBot="1" x14ac:dyDescent="0.3">
      <c r="A133" s="174"/>
      <c r="B133" s="238"/>
      <c r="C133" s="107"/>
      <c r="D133" s="108"/>
      <c r="E133" s="109"/>
      <c r="F133" s="107"/>
      <c r="G133" s="107"/>
      <c r="H133" s="107"/>
      <c r="I133" s="110"/>
      <c r="J133" s="110"/>
      <c r="K133" s="110"/>
      <c r="L133" s="111"/>
      <c r="M133" s="35"/>
      <c r="N133" s="35"/>
      <c r="O133" s="52"/>
      <c r="P133" s="35"/>
      <c r="Q133" s="35"/>
      <c r="R133" s="6"/>
      <c r="S133" s="35"/>
      <c r="T133" s="35"/>
    </row>
    <row r="134" spans="1:20" ht="15" customHeight="1" x14ac:dyDescent="0.25">
      <c r="A134" s="175">
        <v>1</v>
      </c>
      <c r="B134" s="844" t="s">
        <v>315</v>
      </c>
      <c r="C134" s="132" t="s">
        <v>187</v>
      </c>
      <c r="D134" s="133">
        <v>24.4</v>
      </c>
      <c r="E134" s="134" t="s">
        <v>69</v>
      </c>
      <c r="F134" s="132" t="str">
        <f>VLOOKUP(E134,$N$7:$O$103,2,0)</f>
        <v>Chevry</v>
      </c>
      <c r="G134" s="132" t="s">
        <v>86</v>
      </c>
      <c r="H134" s="132" t="str">
        <f t="shared" si="28"/>
        <v>Rouge</v>
      </c>
      <c r="I134" s="135">
        <f>IFERROR(IF(G134="F",VLOOKUP(C134,RES_N_D!$A$9:$Q$19,17,0),""),"-")</f>
        <v>6</v>
      </c>
      <c r="J134" s="135" t="str">
        <f>IFERROR(IF(G134="H",VLOOKUP(C134,RES_B_M!$A$9:$Q$198,16,0),""),"-")</f>
        <v/>
      </c>
      <c r="K134" s="135" t="str">
        <f>IFERROR(IF(G134="H",VLOOKUP(C134,RES_N_M!$A$9:$Q$93,16,0),""),"-")</f>
        <v/>
      </c>
      <c r="L134" s="136" t="str">
        <f>IFERROR(IF(D134&gt;36,VLOOKUP(C134,'RES_N_&gt;36'!$A$9:$Q$19,17,0),""),"-")</f>
        <v/>
      </c>
      <c r="M134" s="137"/>
      <c r="N134" s="35"/>
      <c r="O134" s="52"/>
      <c r="P134" s="35"/>
      <c r="Q134" s="35"/>
      <c r="R134" s="6"/>
      <c r="S134" s="35"/>
      <c r="T134" s="35"/>
    </row>
    <row r="135" spans="1:20" ht="15" customHeight="1" x14ac:dyDescent="0.25">
      <c r="A135" s="176">
        <f>+A134+1</f>
        <v>2</v>
      </c>
      <c r="B135" s="845"/>
      <c r="C135" s="138" t="s">
        <v>74</v>
      </c>
      <c r="D135" s="139">
        <v>28.6</v>
      </c>
      <c r="E135" s="140" t="s">
        <v>69</v>
      </c>
      <c r="F135" s="138" t="str">
        <f>VLOOKUP(E135,$N$7:$O$103,2,0)</f>
        <v>Chevry</v>
      </c>
      <c r="G135" s="138" t="s">
        <v>86</v>
      </c>
      <c r="H135" s="138" t="str">
        <f t="shared" si="28"/>
        <v>Rouge</v>
      </c>
      <c r="I135" s="141" t="str">
        <f>IFERROR(IF(G135="F",VLOOKUP(C135,RES_N_D!$A$9:$Q$19,17,0),""),"-")</f>
        <v>-</v>
      </c>
      <c r="J135" s="141" t="str">
        <f>IFERROR(IF(G135="H",VLOOKUP(C135,RES_B_M!$A$9:$Q$198,16,0),""),"-")</f>
        <v/>
      </c>
      <c r="K135" s="141" t="str">
        <f>IFERROR(IF(G135="H",VLOOKUP(C135,RES_N_M!$A$9:$Q$93,16,0),""),"-")</f>
        <v/>
      </c>
      <c r="L135" s="142" t="str">
        <f>IFERROR(IF(D135&gt;36,VLOOKUP(C135,'RES_N_&gt;36'!$A$9:$Q$19,17,0),""),"-")</f>
        <v/>
      </c>
      <c r="M135" s="137"/>
      <c r="N135" s="35"/>
      <c r="O135" s="52"/>
      <c r="P135" s="35"/>
      <c r="Q135" s="35"/>
      <c r="R135" s="6"/>
      <c r="S135" s="35"/>
      <c r="T135" s="35"/>
    </row>
    <row r="136" spans="1:20" ht="15" customHeight="1" x14ac:dyDescent="0.25">
      <c r="A136" s="176">
        <f t="shared" ref="A136:A168" si="29">+A135+1</f>
        <v>3</v>
      </c>
      <c r="B136" s="845"/>
      <c r="C136" s="138" t="s">
        <v>302</v>
      </c>
      <c r="D136" s="139">
        <v>20.6</v>
      </c>
      <c r="E136" s="140" t="s">
        <v>69</v>
      </c>
      <c r="F136" s="138" t="str">
        <f>VLOOKUP(E136,$N$7:$O$103,2,0)</f>
        <v>Chevry</v>
      </c>
      <c r="G136" s="143" t="s">
        <v>86</v>
      </c>
      <c r="H136" s="138" t="str">
        <f t="shared" si="28"/>
        <v>Rouge</v>
      </c>
      <c r="I136" s="141" t="str">
        <f>IFERROR(IF(G136="F",VLOOKUP(C136,RES_N_D!$A$9:$Q$19,17,0),""),"-")</f>
        <v>-</v>
      </c>
      <c r="J136" s="141" t="str">
        <f>IFERROR(IF(G136="H",VLOOKUP(C136,RES_B_M!$A$9:$Q$198,16,0),""),"-")</f>
        <v/>
      </c>
      <c r="K136" s="141" t="str">
        <f>IFERROR(IF(G136="H",VLOOKUP(C136,RES_N_M!$A$9:$Q$93,16,0),""),"-")</f>
        <v/>
      </c>
      <c r="L136" s="142" t="str">
        <f>IFERROR(IF(D136&gt;36,VLOOKUP(C136,'RES_N_&gt;36'!$A$9:$Q$19,17,0),""),"-")</f>
        <v/>
      </c>
      <c r="M136" s="137"/>
      <c r="N136" s="35"/>
      <c r="O136" s="52"/>
      <c r="P136" s="35"/>
      <c r="Q136" s="35"/>
      <c r="R136" s="6"/>
      <c r="S136" s="35"/>
      <c r="T136" s="35"/>
    </row>
    <row r="137" spans="1:20" ht="15" customHeight="1" x14ac:dyDescent="0.25">
      <c r="A137" s="176">
        <f t="shared" si="29"/>
        <v>4</v>
      </c>
      <c r="B137" s="845"/>
      <c r="C137" s="138" t="s">
        <v>378</v>
      </c>
      <c r="D137" s="139">
        <v>45.3</v>
      </c>
      <c r="E137" s="140" t="s">
        <v>69</v>
      </c>
      <c r="F137" s="138" t="str">
        <f>VLOOKUP(E137,$N$7:$O$103,2,0)</f>
        <v>Chevry</v>
      </c>
      <c r="G137" s="143" t="s">
        <v>86</v>
      </c>
      <c r="H137" s="138" t="str">
        <f t="shared" ref="H137" si="30">IF(G137="F","Rouge","Jaune")</f>
        <v>Rouge</v>
      </c>
      <c r="I137" s="141" t="str">
        <f>IFERROR(IF(G137="F",VLOOKUP(C137,RES_N_D!$A$9:$Q$19,17,0),""),"-")</f>
        <v>-</v>
      </c>
      <c r="J137" s="141" t="str">
        <f>IFERROR(IF(G137="H",VLOOKUP(C137,RES_B_M!$A$9:$Q$198,16,0),""),"-")</f>
        <v/>
      </c>
      <c r="K137" s="141" t="str">
        <f>IFERROR(IF(G137="H",VLOOKUP(C137,RES_N_M!$A$9:$Q$93,16,0),""),"-")</f>
        <v/>
      </c>
      <c r="L137" s="142" t="str">
        <f>IFERROR(IF(D137&gt;36,VLOOKUP(C137,'RES_N_&gt;36'!$A$9:$Q$19,17,0),""),"-")</f>
        <v>-</v>
      </c>
      <c r="M137" s="137"/>
      <c r="N137" s="35"/>
      <c r="O137" s="52"/>
      <c r="P137" s="35"/>
      <c r="Q137" s="35"/>
      <c r="R137" s="6"/>
      <c r="S137" s="35"/>
      <c r="T137" s="35"/>
    </row>
    <row r="138" spans="1:20" ht="15" customHeight="1" x14ac:dyDescent="0.25">
      <c r="A138" s="176">
        <f t="shared" si="29"/>
        <v>5</v>
      </c>
      <c r="B138" s="845"/>
      <c r="C138" s="138" t="s">
        <v>456</v>
      </c>
      <c r="D138" s="139">
        <v>28.6</v>
      </c>
      <c r="E138" s="140" t="s">
        <v>69</v>
      </c>
      <c r="F138" s="138" t="str">
        <f>VLOOKUP(E138,$N$7:$O$103,2,0)</f>
        <v>Chevry</v>
      </c>
      <c r="G138" s="143" t="s">
        <v>86</v>
      </c>
      <c r="H138" s="138" t="str">
        <f t="shared" ref="H138" si="31">IF(G138="F","Rouge","Jaune")</f>
        <v>Rouge</v>
      </c>
      <c r="I138" s="141">
        <f>IFERROR(IF(G138="F",VLOOKUP(C138,RES_N_D!$A$9:$Q$19,17,0),""),"-")</f>
        <v>8</v>
      </c>
      <c r="J138" s="141" t="str">
        <f>IFERROR(IF(G138="H",VLOOKUP(C138,RES_B_M!$A$9:$Q$198,16,0),""),"-")</f>
        <v/>
      </c>
      <c r="K138" s="141" t="str">
        <f>IFERROR(IF(G138="H",VLOOKUP(C138,RES_N_M!$A$9:$Q$93,16,0),""),"-")</f>
        <v/>
      </c>
      <c r="L138" s="142" t="str">
        <f>IFERROR(IF(D138&gt;36,VLOOKUP(C138,'RES_N_&gt;36'!$A$9:$Q$19,17,0),""),"-")</f>
        <v/>
      </c>
      <c r="M138" s="137"/>
      <c r="N138" s="35"/>
      <c r="O138" s="52"/>
      <c r="P138" s="35"/>
      <c r="Q138" s="35"/>
      <c r="R138" s="6"/>
      <c r="S138" s="35"/>
      <c r="T138" s="35"/>
    </row>
    <row r="139" spans="1:20" ht="15" customHeight="1" x14ac:dyDescent="0.25">
      <c r="A139" s="176"/>
      <c r="B139" s="845"/>
      <c r="C139" s="138"/>
      <c r="D139" s="139"/>
      <c r="E139" s="140"/>
      <c r="F139" s="138"/>
      <c r="G139" s="143"/>
      <c r="H139" s="138"/>
      <c r="I139" s="141"/>
      <c r="J139" s="141"/>
      <c r="K139" s="141"/>
      <c r="L139" s="142"/>
      <c r="M139" s="137"/>
      <c r="N139" s="35"/>
      <c r="O139" s="52"/>
      <c r="P139" s="35"/>
      <c r="Q139" s="35"/>
      <c r="R139" s="6"/>
      <c r="S139" s="35"/>
      <c r="T139" s="35"/>
    </row>
    <row r="140" spans="1:20" ht="15" customHeight="1" x14ac:dyDescent="0.25">
      <c r="A140" s="176"/>
      <c r="B140" s="845"/>
      <c r="C140" s="138"/>
      <c r="D140" s="139"/>
      <c r="E140" s="140"/>
      <c r="F140" s="138"/>
      <c r="G140" s="143"/>
      <c r="H140" s="138"/>
      <c r="I140" s="141"/>
      <c r="J140" s="141"/>
      <c r="K140" s="141"/>
      <c r="L140" s="142"/>
      <c r="M140" s="137"/>
      <c r="N140" s="35"/>
      <c r="O140" s="52"/>
      <c r="P140" s="35"/>
      <c r="Q140" s="35"/>
      <c r="R140" s="6"/>
      <c r="S140" s="35"/>
      <c r="T140" s="35"/>
    </row>
    <row r="141" spans="1:20" ht="15" customHeight="1" x14ac:dyDescent="0.25">
      <c r="A141" s="176">
        <f>+A138+1</f>
        <v>6</v>
      </c>
      <c r="B141" s="845"/>
      <c r="C141" s="138" t="s">
        <v>111</v>
      </c>
      <c r="D141" s="139">
        <v>14.2</v>
      </c>
      <c r="E141" s="140" t="s">
        <v>69</v>
      </c>
      <c r="F141" s="138" t="str">
        <f t="shared" ref="F141:F162" si="32">VLOOKUP(E141,$N$7:$O$103,2,0)</f>
        <v>Chevry</v>
      </c>
      <c r="G141" s="138" t="s">
        <v>87</v>
      </c>
      <c r="H141" s="138" t="str">
        <f t="shared" si="28"/>
        <v>Jaune</v>
      </c>
      <c r="I141" s="141" t="str">
        <f>IFERROR(IF(G141="F",VLOOKUP(C141,RES_N_D!$A$9:$Q$19,17,0),""),"-")</f>
        <v/>
      </c>
      <c r="J141" s="141">
        <f>IFERROR(IF(G141="H",VLOOKUP(C141,RES_B_M!$A$9:$Q$198,16,0),""),"-")</f>
        <v>0</v>
      </c>
      <c r="K141" s="141" t="str">
        <f>IFERROR(IF(G141="H",VLOOKUP(C141,RES_N_M!$A$9:$Q$93,16,0),""),"-")</f>
        <v>-</v>
      </c>
      <c r="L141" s="142" t="str">
        <f>IFERROR(IF(D141&gt;36,VLOOKUP(C141,'RES_N_&gt;36'!$A$9:$Q$19,17,0),""),"-")</f>
        <v/>
      </c>
      <c r="M141" s="137"/>
      <c r="N141" s="35"/>
      <c r="O141" s="52"/>
      <c r="P141" s="35"/>
      <c r="Q141" s="35"/>
      <c r="R141" s="6"/>
      <c r="S141" s="35"/>
      <c r="T141" s="35"/>
    </row>
    <row r="142" spans="1:20" ht="15" customHeight="1" x14ac:dyDescent="0.25">
      <c r="A142" s="176">
        <f t="shared" si="29"/>
        <v>7</v>
      </c>
      <c r="B142" s="845"/>
      <c r="C142" s="138" t="s">
        <v>164</v>
      </c>
      <c r="D142" s="139">
        <v>43</v>
      </c>
      <c r="E142" s="140" t="s">
        <v>69</v>
      </c>
      <c r="F142" s="138" t="str">
        <f t="shared" si="32"/>
        <v>Chevry</v>
      </c>
      <c r="G142" s="143" t="s">
        <v>87</v>
      </c>
      <c r="H142" s="138" t="str">
        <f t="shared" si="28"/>
        <v>Jaune</v>
      </c>
      <c r="I142" s="141" t="str">
        <f>IFERROR(IF(G142="F",VLOOKUP(C142,RES_N_D!$A$9:$Q$19,17,0),""),"-")</f>
        <v/>
      </c>
      <c r="J142" s="141">
        <f>IFERROR(IF(G142="H",VLOOKUP(C142,RES_B_M!$A$9:$Q$198,16,0),""),"-")</f>
        <v>0</v>
      </c>
      <c r="K142" s="141" t="str">
        <f>IFERROR(IF(G142="H",VLOOKUP(C142,RES_N_M!$A$9:$Q$93,16,0),""),"-")</f>
        <v>-</v>
      </c>
      <c r="L142" s="142" t="str">
        <f>IFERROR(IF(D142&gt;36,VLOOKUP(C142,'RES_N_&gt;36'!$A$9:$Q$19,17,0),""),"-")</f>
        <v>-</v>
      </c>
      <c r="M142" s="137"/>
      <c r="N142" s="35"/>
      <c r="O142" s="52"/>
      <c r="P142" s="35"/>
      <c r="Q142" s="35"/>
      <c r="R142" s="6"/>
      <c r="S142" s="35"/>
      <c r="T142" s="35"/>
    </row>
    <row r="143" spans="1:20" ht="15" customHeight="1" x14ac:dyDescent="0.25">
      <c r="A143" s="176">
        <f t="shared" si="29"/>
        <v>8</v>
      </c>
      <c r="B143" s="845"/>
      <c r="C143" s="138" t="s">
        <v>272</v>
      </c>
      <c r="D143" s="139">
        <v>39.6</v>
      </c>
      <c r="E143" s="140" t="s">
        <v>69</v>
      </c>
      <c r="F143" s="138" t="str">
        <f t="shared" si="32"/>
        <v>Chevry</v>
      </c>
      <c r="G143" s="138" t="s">
        <v>87</v>
      </c>
      <c r="H143" s="138" t="str">
        <f t="shared" si="28"/>
        <v>Jaune</v>
      </c>
      <c r="I143" s="141" t="str">
        <f>IFERROR(IF(G143="F",VLOOKUP(C143,RES_N_D!$A$9:$Q$19,17,0),""),"-")</f>
        <v/>
      </c>
      <c r="J143" s="141">
        <f>IFERROR(IF(G143="H",VLOOKUP(C143,RES_B_M!$A$9:$Q$198,16,0),""),"-")</f>
        <v>13</v>
      </c>
      <c r="K143" s="141">
        <f>IFERROR(IF(G143="H",VLOOKUP(C143,RES_N_M!$A$9:$Q$93,16,0),""),"-")</f>
        <v>8</v>
      </c>
      <c r="L143" s="142" t="str">
        <f>IFERROR(IF(D143&gt;36,VLOOKUP(C143,'RES_N_&gt;36'!$A$9:$Q$19,17,0),""),"-")</f>
        <v>-</v>
      </c>
      <c r="M143" s="137"/>
      <c r="N143" s="35"/>
      <c r="O143" s="52"/>
      <c r="P143" s="35"/>
      <c r="Q143" s="35"/>
      <c r="R143" s="6"/>
      <c r="S143" s="35"/>
      <c r="T143" s="35"/>
    </row>
    <row r="144" spans="1:20" ht="15" customHeight="1" x14ac:dyDescent="0.25">
      <c r="A144" s="176">
        <f t="shared" si="29"/>
        <v>9</v>
      </c>
      <c r="B144" s="845"/>
      <c r="C144" s="138" t="s">
        <v>273</v>
      </c>
      <c r="D144" s="139">
        <v>44.3</v>
      </c>
      <c r="E144" s="140" t="s">
        <v>69</v>
      </c>
      <c r="F144" s="138" t="str">
        <f t="shared" si="32"/>
        <v>Chevry</v>
      </c>
      <c r="G144" s="138" t="s">
        <v>87</v>
      </c>
      <c r="H144" s="138" t="str">
        <f t="shared" si="28"/>
        <v>Jaune</v>
      </c>
      <c r="I144" s="141" t="str">
        <f>IFERROR(IF(G144="F",VLOOKUP(C144,RES_N_D!$A$9:$Q$19,17,0),""),"-")</f>
        <v/>
      </c>
      <c r="J144" s="141">
        <f>IFERROR(IF(G144="H",VLOOKUP(C144,RES_B_M!$A$9:$Q$198,16,0),""),"-")</f>
        <v>1</v>
      </c>
      <c r="K144" s="141" t="str">
        <f>IFERROR(IF(G144="H",VLOOKUP(C144,RES_N_M!$A$9:$Q$93,16,0),""),"-")</f>
        <v>-</v>
      </c>
      <c r="L144" s="142">
        <f>IFERROR(IF(D144&gt;36,VLOOKUP(C144,'RES_N_&gt;36'!$A$9:$Q$19,17,0),""),"-")</f>
        <v>6</v>
      </c>
      <c r="M144" s="137"/>
      <c r="N144" s="35"/>
      <c r="O144" s="52"/>
      <c r="P144" s="35"/>
      <c r="Q144" s="35"/>
      <c r="R144" s="6"/>
      <c r="S144" s="35"/>
      <c r="T144" s="35"/>
    </row>
    <row r="145" spans="1:21" ht="15" customHeight="1" x14ac:dyDescent="0.25">
      <c r="A145" s="176">
        <f t="shared" si="29"/>
        <v>10</v>
      </c>
      <c r="B145" s="845"/>
      <c r="C145" s="138" t="s">
        <v>269</v>
      </c>
      <c r="D145" s="139">
        <v>15.6</v>
      </c>
      <c r="E145" s="140" t="s">
        <v>69</v>
      </c>
      <c r="F145" s="138" t="str">
        <f t="shared" si="32"/>
        <v>Chevry</v>
      </c>
      <c r="G145" s="138" t="s">
        <v>87</v>
      </c>
      <c r="H145" s="138" t="str">
        <f t="shared" si="28"/>
        <v>Jaune</v>
      </c>
      <c r="I145" s="141" t="str">
        <f>IFERROR(IF(G145="F",VLOOKUP(C145,RES_N_D!$A$9:$Q$19,17,0),""),"-")</f>
        <v/>
      </c>
      <c r="J145" s="141">
        <f>IFERROR(IF(G145="H",VLOOKUP(C145,RES_B_M!$A$9:$Q$198,16,0),""),"-")</f>
        <v>0</v>
      </c>
      <c r="K145" s="141" t="str">
        <f>IFERROR(IF(G145="H",VLOOKUP(C145,RES_N_M!$A$9:$Q$93,16,0),""),"-")</f>
        <v>-</v>
      </c>
      <c r="L145" s="142" t="str">
        <f>IFERROR(IF(D145&gt;36,VLOOKUP(C145,'RES_N_&gt;36'!$A$9:$Q$19,17,0),""),"-")</f>
        <v/>
      </c>
      <c r="M145" s="137"/>
      <c r="N145" s="35"/>
      <c r="O145" s="52"/>
      <c r="P145" s="35"/>
      <c r="Q145" s="35"/>
      <c r="R145" s="6"/>
      <c r="S145" s="35"/>
      <c r="T145" s="35"/>
    </row>
    <row r="146" spans="1:21" ht="15" customHeight="1" x14ac:dyDescent="0.25">
      <c r="A146" s="176">
        <f t="shared" si="29"/>
        <v>11</v>
      </c>
      <c r="B146" s="845"/>
      <c r="C146" s="138" t="s">
        <v>268</v>
      </c>
      <c r="D146" s="139">
        <v>30.3</v>
      </c>
      <c r="E146" s="140" t="s">
        <v>69</v>
      </c>
      <c r="F146" s="138" t="str">
        <f t="shared" si="32"/>
        <v>Chevry</v>
      </c>
      <c r="G146" s="138" t="s">
        <v>87</v>
      </c>
      <c r="H146" s="138" t="str">
        <f t="shared" si="28"/>
        <v>Jaune</v>
      </c>
      <c r="I146" s="141" t="str">
        <f>IFERROR(IF(G146="F",VLOOKUP(C146,RES_N_D!$A$9:$Q$19,17,0),""),"-")</f>
        <v/>
      </c>
      <c r="J146" s="141">
        <f>IFERROR(IF(G146="H",VLOOKUP(C146,RES_B_M!$A$9:$Q$198,16,0),""),"-")</f>
        <v>0</v>
      </c>
      <c r="K146" s="141" t="str">
        <f>IFERROR(IF(G146="H",VLOOKUP(C146,RES_N_M!$A$9:$Q$93,16,0),""),"-")</f>
        <v>-</v>
      </c>
      <c r="L146" s="142" t="str">
        <f>IFERROR(IF(D146&gt;36,VLOOKUP(C146,'RES_N_&gt;36'!$A$9:$Q$19,17,0),""),"-")</f>
        <v/>
      </c>
      <c r="M146" s="137"/>
      <c r="N146" s="35"/>
      <c r="O146" s="52"/>
      <c r="P146" s="35"/>
      <c r="Q146" s="35"/>
      <c r="R146" s="6"/>
      <c r="S146" s="35"/>
      <c r="T146" s="35"/>
    </row>
    <row r="147" spans="1:21" ht="15" customHeight="1" x14ac:dyDescent="0.25">
      <c r="A147" s="176">
        <f t="shared" si="29"/>
        <v>12</v>
      </c>
      <c r="B147" s="845"/>
      <c r="C147" s="143" t="s">
        <v>151</v>
      </c>
      <c r="D147" s="144">
        <v>26.8</v>
      </c>
      <c r="E147" s="145" t="s">
        <v>69</v>
      </c>
      <c r="F147" s="143" t="str">
        <f t="shared" si="32"/>
        <v>Chevry</v>
      </c>
      <c r="G147" s="138" t="s">
        <v>87</v>
      </c>
      <c r="H147" s="138" t="str">
        <f t="shared" si="28"/>
        <v>Jaune</v>
      </c>
      <c r="I147" s="141" t="str">
        <f>IFERROR(IF(G147="F",VLOOKUP(C147,RES_N_D!$A$9:$Q$19,17,0),""),"-")</f>
        <v/>
      </c>
      <c r="J147" s="141">
        <f>IFERROR(IF(G147="H",VLOOKUP(C147,RES_B_M!$A$9:$Q$198,16,0),""),"-")</f>
        <v>25</v>
      </c>
      <c r="K147" s="141">
        <f>IFERROR(IF(G147="H",VLOOKUP(C147,RES_N_M!$A$9:$Q$93,16,0),""),"-")</f>
        <v>23</v>
      </c>
      <c r="L147" s="142" t="str">
        <f>IFERROR(IF(D147&gt;36,VLOOKUP(C147,'RES_N_&gt;36'!$A$9:$Q$19,17,0),""),"-")</f>
        <v/>
      </c>
      <c r="M147" s="137"/>
      <c r="N147" s="35"/>
      <c r="O147" s="52"/>
      <c r="P147" s="35"/>
      <c r="Q147" s="35"/>
      <c r="R147" s="6"/>
      <c r="S147" s="35"/>
      <c r="T147" s="35"/>
    </row>
    <row r="148" spans="1:21" ht="15" customHeight="1" x14ac:dyDescent="0.25">
      <c r="A148" s="176">
        <f t="shared" si="29"/>
        <v>13</v>
      </c>
      <c r="B148" s="845"/>
      <c r="C148" s="138" t="s">
        <v>262</v>
      </c>
      <c r="D148" s="139">
        <v>31.8</v>
      </c>
      <c r="E148" s="140" t="s">
        <v>69</v>
      </c>
      <c r="F148" s="138" t="str">
        <f t="shared" si="32"/>
        <v>Chevry</v>
      </c>
      <c r="G148" s="143" t="s">
        <v>87</v>
      </c>
      <c r="H148" s="138" t="str">
        <f t="shared" si="28"/>
        <v>Jaune</v>
      </c>
      <c r="I148" s="141" t="str">
        <f>IFERROR(IF(G148="F",VLOOKUP(C148,RES_N_D!$A$9:$Q$19,17,0),""),"-")</f>
        <v/>
      </c>
      <c r="J148" s="141">
        <f>IFERROR(IF(G148="H",VLOOKUP(C148,RES_B_M!$A$9:$Q$198,16,0),""),"-")</f>
        <v>19</v>
      </c>
      <c r="K148" s="141">
        <f>IFERROR(IF(G148="H",VLOOKUP(C148,RES_N_M!$A$9:$Q$93,16,0),""),"-")</f>
        <v>76</v>
      </c>
      <c r="L148" s="142" t="str">
        <f>IFERROR(IF(D148&gt;36,VLOOKUP(C148,'RES_N_&gt;36'!$A$9:$Q$19,17,0),""),"-")</f>
        <v/>
      </c>
      <c r="M148" s="137"/>
      <c r="N148" s="35"/>
      <c r="O148" s="52"/>
      <c r="P148" s="35"/>
      <c r="Q148" s="35"/>
      <c r="R148" s="6"/>
      <c r="S148" s="35"/>
      <c r="T148" s="35"/>
    </row>
    <row r="149" spans="1:21" ht="15" customHeight="1" x14ac:dyDescent="0.25">
      <c r="A149" s="176">
        <f t="shared" si="29"/>
        <v>14</v>
      </c>
      <c r="B149" s="845"/>
      <c r="C149" s="138" t="s">
        <v>270</v>
      </c>
      <c r="D149" s="139">
        <v>23.1</v>
      </c>
      <c r="E149" s="140" t="s">
        <v>69</v>
      </c>
      <c r="F149" s="138" t="str">
        <f t="shared" si="32"/>
        <v>Chevry</v>
      </c>
      <c r="G149" s="138" t="s">
        <v>87</v>
      </c>
      <c r="H149" s="138" t="str">
        <f t="shared" si="28"/>
        <v>Jaune</v>
      </c>
      <c r="I149" s="141" t="str">
        <f>IFERROR(IF(G149="F",VLOOKUP(C149,RES_N_D!$A$9:$Q$19,17,0),""),"-")</f>
        <v/>
      </c>
      <c r="J149" s="141">
        <f>IFERROR(IF(G149="H",VLOOKUP(C149,RES_B_M!$A$9:$Q$198,16,0),""),"-")</f>
        <v>0</v>
      </c>
      <c r="K149" s="141" t="str">
        <f>IFERROR(IF(G149="H",VLOOKUP(C149,RES_N_M!$A$9:$Q$93,16,0),""),"-")</f>
        <v>-</v>
      </c>
      <c r="L149" s="142" t="str">
        <f>IFERROR(IF(D149&gt;36,VLOOKUP(C149,'RES_N_&gt;36'!$A$9:$Q$19,17,0),""),"-")</f>
        <v/>
      </c>
      <c r="M149" s="137"/>
      <c r="N149" s="35"/>
      <c r="O149" s="52"/>
      <c r="P149" s="35"/>
      <c r="Q149" s="35"/>
      <c r="R149" s="6"/>
      <c r="S149" s="35"/>
      <c r="T149" s="35"/>
    </row>
    <row r="150" spans="1:21" ht="15" customHeight="1" x14ac:dyDescent="0.25">
      <c r="A150" s="176">
        <f t="shared" si="29"/>
        <v>15</v>
      </c>
      <c r="B150" s="845"/>
      <c r="C150" s="138" t="s">
        <v>266</v>
      </c>
      <c r="D150" s="139">
        <v>17.2</v>
      </c>
      <c r="E150" s="140" t="s">
        <v>69</v>
      </c>
      <c r="F150" s="138" t="str">
        <f t="shared" si="32"/>
        <v>Chevry</v>
      </c>
      <c r="G150" s="138" t="s">
        <v>87</v>
      </c>
      <c r="H150" s="138" t="str">
        <f t="shared" si="28"/>
        <v>Jaune</v>
      </c>
      <c r="I150" s="141" t="str">
        <f>IFERROR(IF(G150="F",VLOOKUP(C150,RES_N_D!$A$9:$Q$19,17,0),""),"-")</f>
        <v/>
      </c>
      <c r="J150" s="141">
        <f>IFERROR(IF(G150="H",VLOOKUP(C150,RES_B_M!$A$9:$Q$198,16,0),""),"-")</f>
        <v>0</v>
      </c>
      <c r="K150" s="141" t="str">
        <f>IFERROR(IF(G150="H",VLOOKUP(C150,RES_N_M!$A$9:$Q$93,16,0),""),"-")</f>
        <v>-</v>
      </c>
      <c r="L150" s="142" t="str">
        <f>IFERROR(IF(D150&gt;36,VLOOKUP(C150,'RES_N_&gt;36'!$A$9:$Q$19,17,0),""),"-")</f>
        <v/>
      </c>
      <c r="M150" s="137"/>
      <c r="N150" s="35"/>
      <c r="O150" s="52"/>
      <c r="P150" s="35"/>
      <c r="Q150" s="35"/>
      <c r="R150" s="6"/>
      <c r="S150" s="35"/>
      <c r="T150" s="35"/>
    </row>
    <row r="151" spans="1:21" ht="15" customHeight="1" x14ac:dyDescent="0.25">
      <c r="A151" s="176">
        <f t="shared" si="29"/>
        <v>16</v>
      </c>
      <c r="B151" s="845"/>
      <c r="C151" s="138" t="s">
        <v>300</v>
      </c>
      <c r="D151" s="139">
        <v>8.1999999999999993</v>
      </c>
      <c r="E151" s="140" t="s">
        <v>69</v>
      </c>
      <c r="F151" s="138" t="str">
        <f t="shared" si="32"/>
        <v>Chevry</v>
      </c>
      <c r="G151" s="143" t="s">
        <v>87</v>
      </c>
      <c r="H151" s="138" t="str">
        <f t="shared" si="28"/>
        <v>Jaune</v>
      </c>
      <c r="I151" s="141" t="str">
        <f>IFERROR(IF(G151="F",VLOOKUP(C151,RES_N_D!$A$9:$Q$19,17,0),""),"-")</f>
        <v/>
      </c>
      <c r="J151" s="141">
        <f>IFERROR(IF(G151="H",VLOOKUP(C151,RES_B_M!$A$9:$Q$198,16,0),""),"-")</f>
        <v>0</v>
      </c>
      <c r="K151" s="141" t="str">
        <f>IFERROR(IF(G151="H",VLOOKUP(C151,RES_N_M!$A$9:$Q$93,16,0),""),"-")</f>
        <v>-</v>
      </c>
      <c r="L151" s="142" t="str">
        <f>IFERROR(IF(D151&gt;36,VLOOKUP(C151,'RES_N_&gt;36'!$A$9:$Q$19,17,0),""),"-")</f>
        <v/>
      </c>
      <c r="M151" s="137"/>
      <c r="N151" s="35"/>
      <c r="O151" s="52"/>
      <c r="P151" s="35"/>
      <c r="Q151" s="35"/>
      <c r="R151" s="6"/>
      <c r="S151" s="35"/>
      <c r="T151" s="35"/>
    </row>
    <row r="152" spans="1:21" ht="15" customHeight="1" x14ac:dyDescent="0.25">
      <c r="A152" s="176">
        <f t="shared" si="29"/>
        <v>17</v>
      </c>
      <c r="B152" s="845"/>
      <c r="C152" s="138" t="s">
        <v>73</v>
      </c>
      <c r="D152" s="139">
        <v>33.6</v>
      </c>
      <c r="E152" s="140" t="s">
        <v>69</v>
      </c>
      <c r="F152" s="138" t="str">
        <f t="shared" si="32"/>
        <v>Chevry</v>
      </c>
      <c r="G152" s="138" t="s">
        <v>87</v>
      </c>
      <c r="H152" s="138" t="str">
        <f t="shared" si="28"/>
        <v>Jaune</v>
      </c>
      <c r="I152" s="141" t="str">
        <f>IFERROR(IF(G152="F",VLOOKUP(C152,RES_N_D!$A$9:$Q$19,17,0),""),"-")</f>
        <v/>
      </c>
      <c r="J152" s="141">
        <f>IFERROR(IF(G152="H",VLOOKUP(C152,RES_B_M!$A$9:$Q$198,16,0),""),"-")</f>
        <v>0</v>
      </c>
      <c r="K152" s="141" t="str">
        <f>IFERROR(IF(G152="H",VLOOKUP(C152,RES_N_M!$A$9:$Q$93,16,0),""),"-")</f>
        <v>-</v>
      </c>
      <c r="L152" s="142" t="str">
        <f>IFERROR(IF(D152&gt;36,VLOOKUP(C152,'RES_N_&gt;36'!$A$9:$Q$19,17,0),""),"-")</f>
        <v/>
      </c>
      <c r="M152" s="137"/>
      <c r="N152" s="35"/>
      <c r="O152" s="52"/>
      <c r="P152" s="35"/>
      <c r="Q152" s="35"/>
      <c r="R152" s="6"/>
      <c r="S152" s="35"/>
      <c r="T152" s="35"/>
    </row>
    <row r="153" spans="1:21" ht="15" customHeight="1" x14ac:dyDescent="0.25">
      <c r="A153" s="176">
        <f t="shared" si="29"/>
        <v>18</v>
      </c>
      <c r="B153" s="845"/>
      <c r="C153" s="138" t="s">
        <v>216</v>
      </c>
      <c r="D153" s="139">
        <v>23.1</v>
      </c>
      <c r="E153" s="140" t="s">
        <v>69</v>
      </c>
      <c r="F153" s="138" t="str">
        <f t="shared" si="32"/>
        <v>Chevry</v>
      </c>
      <c r="G153" s="138" t="s">
        <v>87</v>
      </c>
      <c r="H153" s="138" t="str">
        <f t="shared" si="28"/>
        <v>Jaune</v>
      </c>
      <c r="I153" s="141" t="str">
        <f>IFERROR(IF(G153="F",VLOOKUP(C153,RES_N_D!$A$9:$Q$19,17,0),""),"-")</f>
        <v/>
      </c>
      <c r="J153" s="141">
        <f>IFERROR(IF(G153="H",VLOOKUP(C153,RES_B_M!$A$9:$Q$198,16,0),""),"-")</f>
        <v>0</v>
      </c>
      <c r="K153" s="141" t="str">
        <f>IFERROR(IF(G153="H",VLOOKUP(C153,RES_N_M!$A$9:$Q$93,16,0),""),"-")</f>
        <v>-</v>
      </c>
      <c r="L153" s="142" t="str">
        <f>IFERROR(IF(D153&gt;36,VLOOKUP(C153,'RES_N_&gt;36'!$A$9:$Q$19,17,0),""),"-")</f>
        <v/>
      </c>
      <c r="M153" s="137"/>
      <c r="N153" s="35"/>
      <c r="O153" s="52"/>
      <c r="P153" s="35"/>
      <c r="Q153" s="35"/>
      <c r="R153" s="6"/>
      <c r="S153" s="35"/>
      <c r="T153" s="35"/>
    </row>
    <row r="154" spans="1:21" ht="15" customHeight="1" x14ac:dyDescent="0.25">
      <c r="A154" s="176">
        <f t="shared" si="29"/>
        <v>19</v>
      </c>
      <c r="B154" s="845"/>
      <c r="C154" s="138" t="s">
        <v>271</v>
      </c>
      <c r="D154" s="139">
        <v>25.2</v>
      </c>
      <c r="E154" s="140" t="s">
        <v>69</v>
      </c>
      <c r="F154" s="138" t="str">
        <f t="shared" si="32"/>
        <v>Chevry</v>
      </c>
      <c r="G154" s="138" t="s">
        <v>87</v>
      </c>
      <c r="H154" s="138" t="str">
        <f t="shared" si="28"/>
        <v>Jaune</v>
      </c>
      <c r="I154" s="141" t="str">
        <f>IFERROR(IF(G154="F",VLOOKUP(C154,RES_N_D!$A$9:$Q$19,17,0),""),"-")</f>
        <v/>
      </c>
      <c r="J154" s="141">
        <f>IFERROR(IF(G154="H",VLOOKUP(C154,RES_B_M!$A$9:$Q$198,16,0),""),"-")</f>
        <v>10</v>
      </c>
      <c r="K154" s="141">
        <f>IFERROR(IF(G154="H",VLOOKUP(C154,RES_N_M!$A$9:$Q$93,16,0),""),"-")</f>
        <v>6</v>
      </c>
      <c r="L154" s="142" t="str">
        <f>IFERROR(IF(D154&gt;36,VLOOKUP(C154,'RES_N_&gt;36'!$A$9:$Q$19,17,0),""),"-")</f>
        <v/>
      </c>
      <c r="M154" s="137"/>
      <c r="N154" s="35"/>
      <c r="O154" s="52"/>
      <c r="P154" s="35"/>
      <c r="Q154" s="35"/>
      <c r="R154" s="6"/>
      <c r="S154" s="35"/>
      <c r="T154" s="35"/>
    </row>
    <row r="155" spans="1:21" ht="15" customHeight="1" x14ac:dyDescent="0.25">
      <c r="A155" s="176">
        <f t="shared" si="29"/>
        <v>20</v>
      </c>
      <c r="B155" s="845"/>
      <c r="C155" s="143" t="s">
        <v>245</v>
      </c>
      <c r="D155" s="139">
        <v>17</v>
      </c>
      <c r="E155" s="140" t="s">
        <v>69</v>
      </c>
      <c r="F155" s="138" t="str">
        <f t="shared" si="32"/>
        <v>Chevry</v>
      </c>
      <c r="G155" s="138" t="s">
        <v>87</v>
      </c>
      <c r="H155" s="138" t="str">
        <f t="shared" si="28"/>
        <v>Jaune</v>
      </c>
      <c r="I155" s="141" t="str">
        <f>IFERROR(IF(G155="F",VLOOKUP(C155,RES_N_D!$A$9:$Q$19,17,0),""),"-")</f>
        <v/>
      </c>
      <c r="J155" s="141">
        <f>IFERROR(IF(G155="H",VLOOKUP(C155,RES_B_M!$A$9:$Q$198,16,0),""),"-")</f>
        <v>35</v>
      </c>
      <c r="K155" s="141">
        <f>IFERROR(IF(G155="H",VLOOKUP(C155,RES_N_M!$A$9:$Q$93,16,0),""),"-")</f>
        <v>22</v>
      </c>
      <c r="L155" s="142" t="str">
        <f>IFERROR(IF(D155&gt;36,VLOOKUP(C155,'RES_N_&gt;36'!$A$9:$Q$19,17,0),""),"-")</f>
        <v/>
      </c>
      <c r="M155" s="137"/>
      <c r="N155" s="35"/>
      <c r="O155" s="52"/>
      <c r="P155" s="35"/>
      <c r="Q155" s="35"/>
      <c r="R155" s="6"/>
      <c r="S155" s="35"/>
      <c r="T155" s="35"/>
      <c r="U155" s="55"/>
    </row>
    <row r="156" spans="1:21" ht="15" customHeight="1" x14ac:dyDescent="0.25">
      <c r="A156" s="176">
        <f t="shared" si="29"/>
        <v>21</v>
      </c>
      <c r="B156" s="845"/>
      <c r="C156" s="138" t="s">
        <v>203</v>
      </c>
      <c r="D156" s="139">
        <v>29.8</v>
      </c>
      <c r="E156" s="140" t="s">
        <v>72</v>
      </c>
      <c r="F156" s="138" t="str">
        <f t="shared" si="32"/>
        <v>Chevry</v>
      </c>
      <c r="G156" s="138" t="s">
        <v>87</v>
      </c>
      <c r="H156" s="138" t="str">
        <f t="shared" si="28"/>
        <v>Jaune</v>
      </c>
      <c r="I156" s="141" t="str">
        <f>IFERROR(IF(G156="F",VLOOKUP(C156,RES_N_D!$A$9:$Q$19,17,0),""),"-")</f>
        <v/>
      </c>
      <c r="J156" s="141">
        <f>IFERROR(IF(G156="H",VLOOKUP(C156,RES_B_M!$A$9:$Q$198,16,0),""),"-")</f>
        <v>2</v>
      </c>
      <c r="K156" s="141">
        <f>IFERROR(IF(G156="H",VLOOKUP(C156,RES_N_M!$A$9:$Q$93,16,0),""),"-")</f>
        <v>4</v>
      </c>
      <c r="L156" s="142" t="str">
        <f>IFERROR(IF(D156&gt;36,VLOOKUP(C156,'RES_N_&gt;36'!$A$9:$Q$19,17,0),""),"-")</f>
        <v/>
      </c>
      <c r="M156" s="137"/>
      <c r="N156" s="35"/>
      <c r="O156" s="52"/>
      <c r="P156" s="35"/>
      <c r="Q156" s="35"/>
      <c r="R156" s="6"/>
      <c r="S156" s="35"/>
      <c r="T156" s="35"/>
    </row>
    <row r="157" spans="1:21" ht="15" customHeight="1" x14ac:dyDescent="0.25">
      <c r="A157" s="176">
        <f t="shared" si="29"/>
        <v>22</v>
      </c>
      <c r="B157" s="845"/>
      <c r="C157" s="138" t="s">
        <v>163</v>
      </c>
      <c r="D157" s="139">
        <v>35.799999999999997</v>
      </c>
      <c r="E157" s="140" t="s">
        <v>69</v>
      </c>
      <c r="F157" s="138" t="str">
        <f t="shared" si="32"/>
        <v>Chevry</v>
      </c>
      <c r="G157" s="138" t="s">
        <v>87</v>
      </c>
      <c r="H157" s="138" t="str">
        <f t="shared" si="28"/>
        <v>Jaune</v>
      </c>
      <c r="I157" s="141" t="str">
        <f>IFERROR(IF(G157="F",VLOOKUP(C157,RES_N_D!$A$9:$Q$19,17,0),""),"-")</f>
        <v/>
      </c>
      <c r="J157" s="141">
        <f>IFERROR(IF(G157="H",VLOOKUP(C157,RES_B_M!$A$9:$Q$198,16,0),""),"-")</f>
        <v>0</v>
      </c>
      <c r="K157" s="141" t="str">
        <f>IFERROR(IF(G157="H",VLOOKUP(C157,RES_N_M!$A$9:$Q$93,16,0),""),"-")</f>
        <v>-</v>
      </c>
      <c r="L157" s="142" t="str">
        <f>IFERROR(IF(D157&gt;36,VLOOKUP(C157,'RES_N_&gt;36'!$A$9:$Q$19,17,0),""),"-")</f>
        <v/>
      </c>
      <c r="M157" s="137"/>
      <c r="N157" s="35"/>
      <c r="O157" s="52"/>
      <c r="P157" s="35"/>
      <c r="Q157" s="35"/>
      <c r="R157" s="6"/>
      <c r="S157" s="35"/>
      <c r="T157" s="35"/>
    </row>
    <row r="158" spans="1:21" ht="15" customHeight="1" x14ac:dyDescent="0.25">
      <c r="A158" s="176">
        <f t="shared" si="29"/>
        <v>23</v>
      </c>
      <c r="B158" s="845"/>
      <c r="C158" s="138" t="s">
        <v>202</v>
      </c>
      <c r="D158" s="139">
        <v>33.700000000000003</v>
      </c>
      <c r="E158" s="140" t="s">
        <v>69</v>
      </c>
      <c r="F158" s="138" t="str">
        <f t="shared" si="32"/>
        <v>Chevry</v>
      </c>
      <c r="G158" s="138" t="s">
        <v>87</v>
      </c>
      <c r="H158" s="138" t="str">
        <f t="shared" si="28"/>
        <v>Jaune</v>
      </c>
      <c r="I158" s="141" t="str">
        <f>IFERROR(IF(G158="F",VLOOKUP(C158,RES_N_D!$A$9:$Q$19,17,0),""),"-")</f>
        <v/>
      </c>
      <c r="J158" s="141">
        <f>IFERROR(IF(G158="H",VLOOKUP(C158,RES_B_M!$A$9:$Q$198,16,0),""),"-")</f>
        <v>0</v>
      </c>
      <c r="K158" s="141" t="str">
        <f>IFERROR(IF(G158="H",VLOOKUP(C158,RES_N_M!$A$9:$Q$93,16,0),""),"-")</f>
        <v>-</v>
      </c>
      <c r="L158" s="142" t="str">
        <f>IFERROR(IF(D158&gt;36,VLOOKUP(C158,'RES_N_&gt;36'!$A$9:$Q$19,17,0),""),"-")</f>
        <v/>
      </c>
      <c r="M158" s="137"/>
      <c r="N158" s="35"/>
      <c r="O158" s="52"/>
      <c r="P158" s="35"/>
      <c r="Q158" s="35"/>
      <c r="R158" s="6"/>
      <c r="S158" s="35"/>
      <c r="T158" s="35"/>
    </row>
    <row r="159" spans="1:21" ht="15" customHeight="1" x14ac:dyDescent="0.25">
      <c r="A159" s="176">
        <f t="shared" si="29"/>
        <v>24</v>
      </c>
      <c r="B159" s="845"/>
      <c r="C159" s="138" t="s">
        <v>146</v>
      </c>
      <c r="D159" s="139">
        <v>24.5</v>
      </c>
      <c r="E159" s="140" t="s">
        <v>69</v>
      </c>
      <c r="F159" s="138" t="str">
        <f t="shared" si="32"/>
        <v>Chevry</v>
      </c>
      <c r="G159" s="138" t="s">
        <v>87</v>
      </c>
      <c r="H159" s="138" t="str">
        <f t="shared" si="28"/>
        <v>Jaune</v>
      </c>
      <c r="I159" s="141" t="str">
        <f>IFERROR(IF(G159="F",VLOOKUP(C159,RES_N_D!$A$9:$Q$19,17,0),""),"-")</f>
        <v/>
      </c>
      <c r="J159" s="141">
        <f>IFERROR(IF(G159="H",VLOOKUP(C159,RES_B_M!$A$9:$Q$198,16,0),""),"-")</f>
        <v>36</v>
      </c>
      <c r="K159" s="141">
        <f>IFERROR(IF(G159="H",VLOOKUP(C159,RES_N_M!$A$9:$Q$93,16,0),""),"-")</f>
        <v>47</v>
      </c>
      <c r="L159" s="142" t="str">
        <f>IFERROR(IF(D159&gt;36,VLOOKUP(C159,'RES_N_&gt;36'!$A$9:$Q$19,17,0),""),"-")</f>
        <v/>
      </c>
      <c r="M159" s="137"/>
      <c r="N159" s="35"/>
      <c r="O159" s="52"/>
      <c r="P159" s="35"/>
      <c r="Q159" s="35"/>
      <c r="R159" s="6"/>
      <c r="S159" s="35"/>
      <c r="T159" s="35"/>
    </row>
    <row r="160" spans="1:21" ht="15" customHeight="1" x14ac:dyDescent="0.25">
      <c r="A160" s="176">
        <f t="shared" si="29"/>
        <v>25</v>
      </c>
      <c r="B160" s="845"/>
      <c r="C160" s="138" t="s">
        <v>145</v>
      </c>
      <c r="D160" s="139">
        <v>20.5</v>
      </c>
      <c r="E160" s="140" t="s">
        <v>69</v>
      </c>
      <c r="F160" s="138" t="str">
        <f t="shared" si="32"/>
        <v>Chevry</v>
      </c>
      <c r="G160" s="143" t="s">
        <v>87</v>
      </c>
      <c r="H160" s="138" t="str">
        <f t="shared" si="28"/>
        <v>Jaune</v>
      </c>
      <c r="I160" s="141" t="str">
        <f>IFERROR(IF(G160="F",VLOOKUP(C160,RES_N_D!$A$9:$Q$19,17,0),""),"-")</f>
        <v/>
      </c>
      <c r="J160" s="141">
        <f>IFERROR(IF(G160="H",VLOOKUP(C160,RES_B_M!$A$9:$Q$198,16,0),""),"-")</f>
        <v>0</v>
      </c>
      <c r="K160" s="141" t="str">
        <f>IFERROR(IF(G160="H",VLOOKUP(C160,RES_N_M!$A$9:$Q$93,16,0),""),"-")</f>
        <v>-</v>
      </c>
      <c r="L160" s="142" t="str">
        <f>IFERROR(IF(D160&gt;36,VLOOKUP(C160,'RES_N_&gt;36'!$A$9:$Q$19,17,0),""),"-")</f>
        <v/>
      </c>
      <c r="M160" s="137"/>
      <c r="N160" s="35"/>
      <c r="O160" s="52"/>
      <c r="P160" s="35"/>
      <c r="Q160" s="35"/>
      <c r="R160" s="6"/>
      <c r="S160" s="35"/>
      <c r="T160" s="35"/>
    </row>
    <row r="161" spans="1:20" ht="15" customHeight="1" x14ac:dyDescent="0.25">
      <c r="A161" s="176">
        <f t="shared" si="29"/>
        <v>26</v>
      </c>
      <c r="B161" s="845"/>
      <c r="C161" s="138" t="s">
        <v>209</v>
      </c>
      <c r="D161" s="139">
        <v>14.6</v>
      </c>
      <c r="E161" s="140" t="s">
        <v>69</v>
      </c>
      <c r="F161" s="138" t="str">
        <f t="shared" si="32"/>
        <v>Chevry</v>
      </c>
      <c r="G161" s="138" t="s">
        <v>87</v>
      </c>
      <c r="H161" s="138" t="str">
        <f t="shared" si="28"/>
        <v>Jaune</v>
      </c>
      <c r="I161" s="141" t="str">
        <f>IFERROR(IF(G161="F",VLOOKUP(C161,RES_N_D!$A$9:$Q$19,17,0),""),"-")</f>
        <v/>
      </c>
      <c r="J161" s="141">
        <f>IFERROR(IF(G161="H",VLOOKUP(C161,RES_B_M!$A$9:$Q$198,16,0),""),"-")</f>
        <v>44</v>
      </c>
      <c r="K161" s="141">
        <f>IFERROR(IF(G161="H",VLOOKUP(C161,RES_N_M!$A$9:$Q$93,16,0),""),"-")</f>
        <v>21</v>
      </c>
      <c r="L161" s="142" t="str">
        <f>IFERROR(IF(D161&gt;36,VLOOKUP(C161,'RES_N_&gt;36'!$A$9:$Q$19,17,0),""),"-")</f>
        <v/>
      </c>
      <c r="M161" s="137"/>
      <c r="N161" s="35"/>
      <c r="O161" s="52"/>
      <c r="P161" s="35"/>
      <c r="Q161" s="35"/>
      <c r="R161" s="6"/>
      <c r="S161" s="35"/>
      <c r="T161" s="35"/>
    </row>
    <row r="162" spans="1:20" ht="15" customHeight="1" x14ac:dyDescent="0.25">
      <c r="A162" s="176">
        <f t="shared" si="29"/>
        <v>27</v>
      </c>
      <c r="B162" s="845"/>
      <c r="C162" s="138" t="s">
        <v>160</v>
      </c>
      <c r="D162" s="139">
        <v>23.1</v>
      </c>
      <c r="E162" s="140" t="s">
        <v>69</v>
      </c>
      <c r="F162" s="138" t="str">
        <f t="shared" si="32"/>
        <v>Chevry</v>
      </c>
      <c r="G162" s="138" t="s">
        <v>87</v>
      </c>
      <c r="H162" s="138" t="str">
        <f t="shared" si="28"/>
        <v>Jaune</v>
      </c>
      <c r="I162" s="141" t="str">
        <f>IFERROR(IF(G162="F",VLOOKUP(C162,RES_N_D!$A$9:$Q$19,17,0),""),"-")</f>
        <v/>
      </c>
      <c r="J162" s="141">
        <f>IFERROR(IF(G162="H",VLOOKUP(C162,RES_B_M!$A$9:$Q$198,16,0),""),"-")</f>
        <v>16</v>
      </c>
      <c r="K162" s="141">
        <f>IFERROR(IF(G162="H",VLOOKUP(C162,RES_N_M!$A$9:$Q$93,16,0),""),"-")</f>
        <v>12</v>
      </c>
      <c r="L162" s="142" t="str">
        <f>IFERROR(IF(D162&gt;36,VLOOKUP(C162,'RES_N_&gt;36'!$A$9:$Q$19,17,0),""),"-")</f>
        <v/>
      </c>
      <c r="M162" s="137"/>
      <c r="N162" s="35"/>
      <c r="O162" s="52"/>
      <c r="P162" s="35"/>
      <c r="Q162" s="35"/>
      <c r="R162" s="6"/>
      <c r="S162" s="35"/>
      <c r="T162" s="35"/>
    </row>
    <row r="163" spans="1:20" ht="15" customHeight="1" x14ac:dyDescent="0.25">
      <c r="A163" s="176">
        <f t="shared" si="29"/>
        <v>28</v>
      </c>
      <c r="B163" s="845"/>
      <c r="C163" s="138" t="s">
        <v>117</v>
      </c>
      <c r="D163" s="139">
        <v>22.5</v>
      </c>
      <c r="E163" s="140" t="s">
        <v>69</v>
      </c>
      <c r="F163" s="138" t="s">
        <v>11</v>
      </c>
      <c r="G163" s="138" t="s">
        <v>87</v>
      </c>
      <c r="H163" s="138" t="s">
        <v>319</v>
      </c>
      <c r="I163" s="141" t="s">
        <v>320</v>
      </c>
      <c r="J163" s="141">
        <f>IFERROR(IF(G163="H",VLOOKUP(C163,RES_B_M!$A$9:$Q$198,16,0),""),"-")</f>
        <v>0</v>
      </c>
      <c r="K163" s="141" t="str">
        <f>IFERROR(IF(G163="H",VLOOKUP(C163,RES_N_M!$A$9:$Q$93,16,0),""),"-")</f>
        <v>-</v>
      </c>
      <c r="L163" s="142" t="str">
        <f>IFERROR(IF(D163&gt;36,VLOOKUP(C163,'RES_N_&gt;36'!$A$9:$Q$19,17,0),""),"-")</f>
        <v/>
      </c>
      <c r="M163" s="137"/>
      <c r="N163" s="35"/>
      <c r="O163" s="52"/>
      <c r="P163" s="35"/>
      <c r="Q163" s="35"/>
      <c r="R163" s="6"/>
      <c r="S163" s="35"/>
      <c r="T163" s="35"/>
    </row>
    <row r="164" spans="1:20" ht="15" customHeight="1" x14ac:dyDescent="0.25">
      <c r="A164" s="176">
        <f t="shared" si="29"/>
        <v>29</v>
      </c>
      <c r="B164" s="845"/>
      <c r="C164" s="138" t="s">
        <v>341</v>
      </c>
      <c r="D164" s="139" t="s">
        <v>336</v>
      </c>
      <c r="E164" s="140" t="s">
        <v>42</v>
      </c>
      <c r="F164" s="138" t="s">
        <v>11</v>
      </c>
      <c r="G164" s="138" t="s">
        <v>87</v>
      </c>
      <c r="H164" s="138" t="s">
        <v>319</v>
      </c>
      <c r="I164" s="141" t="s">
        <v>320</v>
      </c>
      <c r="J164" s="141">
        <f>IFERROR(IF(G164="H",VLOOKUP(C164,RES_B_M!$A$9:$Q$198,16,0),""),"-")</f>
        <v>0</v>
      </c>
      <c r="K164" s="141" t="str">
        <f>IFERROR(IF(G164="H",VLOOKUP(C164,RES_N_M!$A$9:$Q$93,16,0),""),"-")</f>
        <v>-</v>
      </c>
      <c r="L164" s="142" t="str">
        <f>IFERROR(IF(D164&gt;36,VLOOKUP(C164,'RES_N_&gt;36'!$A$9:$Q$19,17,0),""),"-")</f>
        <v>-</v>
      </c>
      <c r="M164" s="137"/>
      <c r="N164" s="35"/>
      <c r="O164" s="52"/>
      <c r="P164" s="35"/>
      <c r="Q164" s="35"/>
      <c r="R164" s="6"/>
      <c r="S164" s="35"/>
      <c r="T164" s="35"/>
    </row>
    <row r="165" spans="1:20" ht="15" customHeight="1" x14ac:dyDescent="0.25">
      <c r="A165" s="176">
        <f t="shared" si="29"/>
        <v>30</v>
      </c>
      <c r="B165" s="845"/>
      <c r="C165" s="138" t="s">
        <v>425</v>
      </c>
      <c r="D165" s="139">
        <v>54</v>
      </c>
      <c r="E165" s="140" t="s">
        <v>69</v>
      </c>
      <c r="F165" s="138" t="s">
        <v>11</v>
      </c>
      <c r="G165" s="138" t="s">
        <v>87</v>
      </c>
      <c r="H165" s="138" t="s">
        <v>319</v>
      </c>
      <c r="I165" s="141" t="s">
        <v>320</v>
      </c>
      <c r="J165" s="141">
        <f>IFERROR(IF(G165="H",VLOOKUP(C165,RES_B_M!$A$9:$Q$198,16,0),""),"-")</f>
        <v>0</v>
      </c>
      <c r="K165" s="141" t="str">
        <f>IFERROR(IF(G165="H",VLOOKUP(C165,RES_N_M!$A$9:$Q$93,16,0),""),"-")</f>
        <v>-</v>
      </c>
      <c r="L165" s="142">
        <f>IFERROR(IF(D165&gt;36,VLOOKUP(C165,'RES_N_&gt;36'!$A$9:$Q$19,17,0),""),"-")</f>
        <v>8</v>
      </c>
      <c r="M165" s="137"/>
      <c r="N165" s="35"/>
      <c r="O165" s="52"/>
      <c r="P165" s="35"/>
      <c r="Q165" s="35"/>
      <c r="R165" s="6"/>
      <c r="S165" s="35"/>
      <c r="T165" s="35"/>
    </row>
    <row r="166" spans="1:20" ht="15" customHeight="1" x14ac:dyDescent="0.25">
      <c r="A166" s="176">
        <f t="shared" si="29"/>
        <v>31</v>
      </c>
      <c r="B166" s="845"/>
      <c r="C166" s="138" t="s">
        <v>427</v>
      </c>
      <c r="D166" s="139">
        <v>22</v>
      </c>
      <c r="E166" s="140" t="s">
        <v>69</v>
      </c>
      <c r="F166" s="138" t="s">
        <v>11</v>
      </c>
      <c r="G166" s="138" t="s">
        <v>87</v>
      </c>
      <c r="H166" s="138" t="s">
        <v>319</v>
      </c>
      <c r="I166" s="141" t="s">
        <v>320</v>
      </c>
      <c r="J166" s="141">
        <f>IFERROR(IF(G166="H",VLOOKUP(C166,RES_B_M!$A$9:$Q$198,16,0),""),"-")</f>
        <v>2</v>
      </c>
      <c r="K166" s="141" t="str">
        <f>IFERROR(IF(G166="H",VLOOKUP(C166,RES_N_M!$A$9:$Q$93,16,0),""),"-")</f>
        <v>-</v>
      </c>
      <c r="L166" s="142" t="str">
        <f>IFERROR(IF(D166&gt;36,VLOOKUP(C166,'RES_N_&gt;36'!$A$9:$Q$19,17,0),""),"-")</f>
        <v/>
      </c>
      <c r="M166" s="137"/>
      <c r="N166" s="35"/>
      <c r="O166" s="52"/>
      <c r="P166" s="35"/>
      <c r="Q166" s="35"/>
      <c r="R166" s="6"/>
      <c r="S166" s="35"/>
      <c r="T166" s="35"/>
    </row>
    <row r="167" spans="1:20" ht="15" customHeight="1" x14ac:dyDescent="0.25">
      <c r="A167" s="176">
        <f t="shared" si="29"/>
        <v>32</v>
      </c>
      <c r="B167" s="845"/>
      <c r="C167" s="138" t="s">
        <v>431</v>
      </c>
      <c r="D167" s="139">
        <v>36.5</v>
      </c>
      <c r="E167" s="140" t="s">
        <v>69</v>
      </c>
      <c r="F167" s="138" t="s">
        <v>11</v>
      </c>
      <c r="G167" s="138" t="s">
        <v>87</v>
      </c>
      <c r="H167" s="138" t="s">
        <v>319</v>
      </c>
      <c r="I167" s="141" t="s">
        <v>320</v>
      </c>
      <c r="J167" s="141">
        <f>IFERROR(IF(G167="H",VLOOKUP(C167,RES_B_M!$A$9:$Q$198,16,0),""),"-")</f>
        <v>0</v>
      </c>
      <c r="K167" s="141" t="str">
        <f>IFERROR(IF(G167="H",VLOOKUP(C167,RES_N_M!$A$9:$Q$93,16,0),""),"-")</f>
        <v>-</v>
      </c>
      <c r="L167" s="142" t="str">
        <f>IFERROR(IF(D167&gt;36,VLOOKUP(C167,'RES_N_&gt;36'!$A$9:$Q$19,17,0),""),"-")</f>
        <v>-</v>
      </c>
      <c r="M167" s="137"/>
      <c r="N167" s="35"/>
      <c r="O167" s="52"/>
      <c r="P167" s="35"/>
      <c r="Q167" s="35"/>
      <c r="R167" s="6"/>
      <c r="S167" s="35"/>
      <c r="T167" s="35"/>
    </row>
    <row r="168" spans="1:20" ht="15" customHeight="1" x14ac:dyDescent="0.25">
      <c r="A168" s="176">
        <f t="shared" si="29"/>
        <v>33</v>
      </c>
      <c r="B168" s="845"/>
      <c r="C168" s="138" t="s">
        <v>432</v>
      </c>
      <c r="D168" s="139">
        <v>35.200000000000003</v>
      </c>
      <c r="E168" s="140" t="s">
        <v>69</v>
      </c>
      <c r="F168" s="138" t="s">
        <v>11</v>
      </c>
      <c r="G168" s="138" t="s">
        <v>87</v>
      </c>
      <c r="H168" s="138" t="s">
        <v>319</v>
      </c>
      <c r="I168" s="141" t="s">
        <v>320</v>
      </c>
      <c r="J168" s="141">
        <f>IFERROR(IF(G168="H",VLOOKUP(C168,RES_B_M!$A$9:$Q$198,16,0),""),"-")</f>
        <v>4</v>
      </c>
      <c r="K168" s="141">
        <f>IFERROR(IF(G168="H",VLOOKUP(C168,RES_N_M!$A$9:$Q$93,16,0),""),"-")</f>
        <v>24</v>
      </c>
      <c r="L168" s="142" t="str">
        <f>IFERROR(IF(D168&gt;36,VLOOKUP(C168,'RES_N_&gt;36'!$A$9:$Q$19,17,0),""),"-")</f>
        <v/>
      </c>
      <c r="M168" s="137"/>
      <c r="N168" s="35"/>
      <c r="O168" s="52"/>
      <c r="P168" s="35"/>
      <c r="Q168" s="35"/>
      <c r="R168" s="6"/>
      <c r="S168" s="35"/>
      <c r="T168" s="35"/>
    </row>
    <row r="169" spans="1:20" ht="15" customHeight="1" x14ac:dyDescent="0.25">
      <c r="A169" s="176"/>
      <c r="B169" s="845"/>
      <c r="C169" s="138" t="s">
        <v>448</v>
      </c>
      <c r="D169" s="139" t="s">
        <v>449</v>
      </c>
      <c r="E169" s="140" t="s">
        <v>69</v>
      </c>
      <c r="F169" s="138" t="s">
        <v>11</v>
      </c>
      <c r="G169" s="138" t="s">
        <v>87</v>
      </c>
      <c r="H169" s="138" t="s">
        <v>319</v>
      </c>
      <c r="I169" s="141" t="s">
        <v>320</v>
      </c>
      <c r="J169" s="141">
        <f>IFERROR(IF(G169="H",VLOOKUP(C169,RES_B_M!$A$9:$Q$198,16,0),""),"-")</f>
        <v>12</v>
      </c>
      <c r="K169" s="141">
        <f>IFERROR(IF(G169="H",VLOOKUP(C169,RES_N_M!$A$9:$Q$93,16,0),""),"-")</f>
        <v>27</v>
      </c>
      <c r="L169" s="142" t="str">
        <f>IFERROR(IF(D169&gt;36,VLOOKUP(C169,'RES_N_&gt;36'!$A$9:$Q$19,17,0),""),"-")</f>
        <v>-</v>
      </c>
      <c r="M169" s="137"/>
      <c r="N169" s="35"/>
      <c r="O169" s="52"/>
      <c r="P169" s="35"/>
      <c r="Q169" s="35"/>
      <c r="R169" s="6"/>
      <c r="S169" s="35"/>
      <c r="T169" s="35"/>
    </row>
    <row r="170" spans="1:20" ht="15" customHeight="1" x14ac:dyDescent="0.25">
      <c r="A170" s="176"/>
      <c r="B170" s="845"/>
      <c r="C170" s="138" t="s">
        <v>450</v>
      </c>
      <c r="D170" s="139" t="s">
        <v>451</v>
      </c>
      <c r="E170" s="140" t="s">
        <v>69</v>
      </c>
      <c r="F170" s="138" t="s">
        <v>11</v>
      </c>
      <c r="G170" s="138" t="s">
        <v>87</v>
      </c>
      <c r="H170" s="138" t="s">
        <v>319</v>
      </c>
      <c r="I170" s="141" t="s">
        <v>320</v>
      </c>
      <c r="J170" s="141">
        <f>IFERROR(IF(G170="H",VLOOKUP(C170,RES_B_M!$A$9:$Q$198,16,0),""),"-")</f>
        <v>11</v>
      </c>
      <c r="K170" s="141" t="str">
        <f>IFERROR(IF(G170="H",VLOOKUP(C170,RES_N_M!$A$9:$Q$93,16,0),""),"-")</f>
        <v>-</v>
      </c>
      <c r="L170" s="142">
        <f>IFERROR(IF(D170&gt;36,VLOOKUP(C170,'RES_N_&gt;36'!$A$9:$Q$19,17,0),""),"-")</f>
        <v>2</v>
      </c>
      <c r="M170" s="137"/>
      <c r="N170" s="35"/>
      <c r="O170" s="52"/>
      <c r="P170" s="35"/>
      <c r="Q170" s="35"/>
      <c r="R170" s="6"/>
      <c r="S170" s="35"/>
      <c r="T170" s="35"/>
    </row>
    <row r="171" spans="1:20" ht="15" customHeight="1" x14ac:dyDescent="0.25">
      <c r="A171" s="176"/>
      <c r="B171" s="845"/>
      <c r="C171" s="138" t="s">
        <v>460</v>
      </c>
      <c r="D171" s="139">
        <v>32.700000000000003</v>
      </c>
      <c r="E171" s="140" t="s">
        <v>69</v>
      </c>
      <c r="F171" s="138" t="s">
        <v>11</v>
      </c>
      <c r="G171" s="138" t="s">
        <v>87</v>
      </c>
      <c r="H171" s="138" t="s">
        <v>319</v>
      </c>
      <c r="I171" s="141" t="s">
        <v>320</v>
      </c>
      <c r="J171" s="141">
        <f>IFERROR(IF(G171="H",VLOOKUP(C171,RES_B_M!$A$9:$Q$198,16,0),""),"-")</f>
        <v>8</v>
      </c>
      <c r="K171" s="141">
        <f>IFERROR(IF(G171="H",VLOOKUP(C171,RES_N_M!$A$9:$Q$93,16,0),""),"-")</f>
        <v>28</v>
      </c>
      <c r="L171" s="142" t="str">
        <f>IFERROR(IF(D171&gt;36,VLOOKUP(C171,'RES_N_&gt;36'!$A$9:$Q$19,17,0),""),"-")</f>
        <v/>
      </c>
      <c r="M171" s="137"/>
      <c r="N171" s="35"/>
      <c r="O171" s="52"/>
      <c r="P171" s="35"/>
      <c r="Q171" s="35"/>
      <c r="R171" s="6"/>
      <c r="S171" s="35"/>
      <c r="T171" s="35"/>
    </row>
    <row r="172" spans="1:20" ht="15" customHeight="1" x14ac:dyDescent="0.25">
      <c r="A172" s="176"/>
      <c r="B172" s="845"/>
      <c r="C172" s="138"/>
      <c r="D172" s="139"/>
      <c r="E172" s="140"/>
      <c r="F172" s="138"/>
      <c r="G172" s="138"/>
      <c r="H172" s="138"/>
      <c r="I172" s="141"/>
      <c r="J172" s="141"/>
      <c r="K172" s="141"/>
      <c r="L172" s="142"/>
      <c r="M172" s="137"/>
      <c r="N172" s="35"/>
      <c r="O172" s="52"/>
      <c r="P172" s="35"/>
      <c r="Q172" s="35"/>
      <c r="R172" s="6"/>
      <c r="S172" s="35"/>
      <c r="T172" s="35"/>
    </row>
    <row r="173" spans="1:20" ht="15" customHeight="1" x14ac:dyDescent="0.25">
      <c r="A173" s="176"/>
      <c r="B173" s="845"/>
      <c r="C173" s="138"/>
      <c r="D173" s="139"/>
      <c r="E173" s="140"/>
      <c r="F173" s="138"/>
      <c r="G173" s="138"/>
      <c r="H173" s="138"/>
      <c r="I173" s="141"/>
      <c r="J173" s="141"/>
      <c r="K173" s="141"/>
      <c r="L173" s="142"/>
      <c r="M173" s="137"/>
      <c r="N173" s="35"/>
      <c r="O173" s="52"/>
      <c r="P173" s="35"/>
      <c r="Q173" s="35"/>
      <c r="R173" s="6"/>
      <c r="S173" s="35"/>
      <c r="T173" s="35"/>
    </row>
    <row r="174" spans="1:20" ht="15" customHeight="1" x14ac:dyDescent="0.25">
      <c r="A174" s="176"/>
      <c r="B174" s="845"/>
      <c r="C174" s="138"/>
      <c r="D174" s="139"/>
      <c r="E174" s="140"/>
      <c r="F174" s="138"/>
      <c r="G174" s="138"/>
      <c r="H174" s="138"/>
      <c r="I174" s="141"/>
      <c r="J174" s="141"/>
      <c r="K174" s="141"/>
      <c r="L174" s="142"/>
      <c r="M174" s="137"/>
      <c r="N174" s="35"/>
      <c r="O174" s="52"/>
      <c r="P174" s="35"/>
      <c r="Q174" s="35"/>
      <c r="R174" s="6"/>
      <c r="S174" s="35"/>
      <c r="T174" s="35"/>
    </row>
    <row r="175" spans="1:20" ht="15" customHeight="1" x14ac:dyDescent="0.25">
      <c r="A175" s="176"/>
      <c r="B175" s="845"/>
      <c r="C175" s="138"/>
      <c r="D175" s="139"/>
      <c r="E175" s="140"/>
      <c r="F175" s="138"/>
      <c r="G175" s="138"/>
      <c r="H175" s="138"/>
      <c r="I175" s="141"/>
      <c r="J175" s="141"/>
      <c r="K175" s="141"/>
      <c r="L175" s="142"/>
      <c r="M175" s="137"/>
      <c r="N175" s="35"/>
      <c r="O175" s="52"/>
      <c r="P175" s="35"/>
      <c r="Q175" s="35"/>
      <c r="R175" s="6"/>
      <c r="S175" s="35"/>
      <c r="T175" s="35"/>
    </row>
    <row r="176" spans="1:20" ht="15" customHeight="1" x14ac:dyDescent="0.25">
      <c r="A176" s="176"/>
      <c r="B176" s="845"/>
      <c r="C176" s="138"/>
      <c r="D176" s="139"/>
      <c r="E176" s="140"/>
      <c r="F176" s="138"/>
      <c r="G176" s="138"/>
      <c r="H176" s="138"/>
      <c r="I176" s="141"/>
      <c r="J176" s="141"/>
      <c r="K176" s="141"/>
      <c r="L176" s="142"/>
      <c r="M176" s="137"/>
      <c r="N176" s="35"/>
      <c r="O176" s="52"/>
      <c r="P176" s="35"/>
      <c r="Q176" s="35"/>
      <c r="R176" s="6"/>
      <c r="S176" s="35"/>
      <c r="T176" s="35"/>
    </row>
    <row r="177" spans="1:21" ht="15" customHeight="1" x14ac:dyDescent="0.25">
      <c r="A177" s="176"/>
      <c r="B177" s="845"/>
      <c r="C177" s="138"/>
      <c r="D177" s="139"/>
      <c r="E177" s="140"/>
      <c r="F177" s="138"/>
      <c r="G177" s="138"/>
      <c r="H177" s="138"/>
      <c r="I177" s="141"/>
      <c r="J177" s="141"/>
      <c r="K177" s="141"/>
      <c r="L177" s="142"/>
      <c r="M177" s="137"/>
      <c r="N177" s="35"/>
      <c r="O177" s="52"/>
      <c r="P177" s="35"/>
      <c r="Q177" s="35"/>
      <c r="R177" s="6"/>
      <c r="S177" s="35"/>
      <c r="T177" s="35"/>
    </row>
    <row r="178" spans="1:21" ht="15" customHeight="1" x14ac:dyDescent="0.25">
      <c r="A178" s="176"/>
      <c r="B178" s="845"/>
      <c r="C178" s="138"/>
      <c r="D178" s="139"/>
      <c r="E178" s="140"/>
      <c r="F178" s="138"/>
      <c r="G178" s="138"/>
      <c r="H178" s="138"/>
      <c r="I178" s="141"/>
      <c r="J178" s="141"/>
      <c r="K178" s="141"/>
      <c r="L178" s="142"/>
      <c r="M178" s="137"/>
      <c r="N178" s="35"/>
      <c r="O178" s="52"/>
      <c r="P178" s="35"/>
      <c r="Q178" s="35"/>
      <c r="R178" s="6"/>
      <c r="S178" s="35"/>
      <c r="T178" s="35"/>
    </row>
    <row r="179" spans="1:21" ht="15" customHeight="1" x14ac:dyDescent="0.25">
      <c r="A179" s="176"/>
      <c r="B179" s="845"/>
      <c r="C179" s="138"/>
      <c r="D179" s="139"/>
      <c r="E179" s="140"/>
      <c r="F179" s="138"/>
      <c r="G179" s="138"/>
      <c r="H179" s="138"/>
      <c r="I179" s="141"/>
      <c r="J179" s="141"/>
      <c r="K179" s="141"/>
      <c r="L179" s="142"/>
      <c r="M179" s="137"/>
      <c r="N179" s="35"/>
      <c r="O179" s="52"/>
      <c r="P179" s="35"/>
      <c r="Q179" s="35"/>
      <c r="R179" s="6"/>
      <c r="S179" s="35"/>
      <c r="T179" s="35"/>
    </row>
    <row r="180" spans="1:21" ht="15" customHeight="1" x14ac:dyDescent="0.25">
      <c r="A180" s="176"/>
      <c r="B180" s="845"/>
      <c r="C180" s="138"/>
      <c r="D180" s="139"/>
      <c r="E180" s="140"/>
      <c r="F180" s="138"/>
      <c r="G180" s="138"/>
      <c r="H180" s="138"/>
      <c r="I180" s="141"/>
      <c r="J180" s="141"/>
      <c r="K180" s="141"/>
      <c r="L180" s="142"/>
      <c r="M180" s="137"/>
      <c r="N180" s="35"/>
      <c r="O180" s="52"/>
      <c r="P180" s="35"/>
      <c r="Q180" s="35"/>
      <c r="R180" s="6"/>
      <c r="S180" s="35"/>
      <c r="T180" s="35"/>
    </row>
    <row r="181" spans="1:21" ht="15" customHeight="1" thickBot="1" x14ac:dyDescent="0.3">
      <c r="A181" s="177"/>
      <c r="B181" s="846"/>
      <c r="C181" s="146"/>
      <c r="D181" s="147"/>
      <c r="E181" s="148"/>
      <c r="F181" s="146"/>
      <c r="G181" s="146"/>
      <c r="H181" s="146"/>
      <c r="I181" s="149"/>
      <c r="J181" s="149"/>
      <c r="K181" s="149"/>
      <c r="L181" s="150"/>
      <c r="M181" s="137"/>
      <c r="N181" s="35"/>
      <c r="O181" s="52"/>
      <c r="P181" s="35"/>
      <c r="Q181" s="35"/>
      <c r="R181" s="6"/>
      <c r="S181" s="35"/>
      <c r="T181" s="35"/>
    </row>
    <row r="182" spans="1:21" ht="15" customHeight="1" x14ac:dyDescent="0.25">
      <c r="A182" s="178">
        <v>1</v>
      </c>
      <c r="B182" s="847" t="s">
        <v>316</v>
      </c>
      <c r="C182" s="151" t="s">
        <v>204</v>
      </c>
      <c r="D182" s="152">
        <v>13.2</v>
      </c>
      <c r="E182" s="153" t="s">
        <v>80</v>
      </c>
      <c r="F182" s="151" t="str">
        <f t="shared" ref="F182:F199" si="33">VLOOKUP(E182,$N$7:$O$103,2,0)</f>
        <v>Corbuches</v>
      </c>
      <c r="G182" s="151" t="s">
        <v>87</v>
      </c>
      <c r="H182" s="151" t="str">
        <f t="shared" si="28"/>
        <v>Jaune</v>
      </c>
      <c r="I182" s="154" t="str">
        <f>IFERROR(IF(G182="F",VLOOKUP(C182,RES_N_D!$A$9:$Q$19,17,0),""),"-")</f>
        <v/>
      </c>
      <c r="J182" s="154">
        <f>IFERROR(IF(G182="H",VLOOKUP(C182,RES_B_M!$A$9:$Q$198,16,0),""),"-")</f>
        <v>93</v>
      </c>
      <c r="K182" s="154">
        <f>IFERROR(IF(G182="H",VLOOKUP(C182,RES_N_M!$A$9:$Q$93,16,0),""),"-")</f>
        <v>30</v>
      </c>
      <c r="L182" s="155" t="str">
        <f>IFERROR(IF(D182&gt;36,VLOOKUP(C182,'RES_N_&gt;36'!$A$9:$Q$19,17,0),""),"-")</f>
        <v/>
      </c>
      <c r="M182" s="156"/>
      <c r="N182" s="35"/>
      <c r="O182" s="52"/>
      <c r="P182" s="35"/>
      <c r="Q182" s="35"/>
      <c r="R182" s="6"/>
      <c r="S182" s="35"/>
      <c r="T182" s="35"/>
    </row>
    <row r="183" spans="1:21" ht="15" customHeight="1" x14ac:dyDescent="0.25">
      <c r="A183" s="179">
        <f>+A182+1</f>
        <v>2</v>
      </c>
      <c r="B183" s="848"/>
      <c r="C183" s="157" t="s">
        <v>260</v>
      </c>
      <c r="D183" s="152">
        <v>27.3</v>
      </c>
      <c r="E183" s="153" t="s">
        <v>80</v>
      </c>
      <c r="F183" s="151" t="str">
        <f t="shared" si="33"/>
        <v>Corbuches</v>
      </c>
      <c r="G183" s="151" t="s">
        <v>87</v>
      </c>
      <c r="H183" s="151" t="str">
        <f t="shared" si="28"/>
        <v>Jaune</v>
      </c>
      <c r="I183" s="154" t="str">
        <f>IFERROR(IF(G183="F",VLOOKUP(C183,RES_N_D!$A$9:$Q$19,17,0),""),"-")</f>
        <v/>
      </c>
      <c r="J183" s="154">
        <f>IFERROR(IF(G183="H",VLOOKUP(C183,RES_B_M!$A$9:$Q$198,16,0),""),"-")</f>
        <v>0</v>
      </c>
      <c r="K183" s="154" t="str">
        <f>IFERROR(IF(G183="H",VLOOKUP(C183,RES_N_M!$A$9:$Q$93,16,0),""),"-")</f>
        <v>-</v>
      </c>
      <c r="L183" s="155" t="str">
        <f>IFERROR(IF(D183&gt;36,VLOOKUP(C183,'RES_N_&gt;36'!$A$9:$Q$19,17,0),""),"-")</f>
        <v/>
      </c>
      <c r="M183" s="156"/>
      <c r="N183" s="35"/>
      <c r="O183" s="52"/>
      <c r="P183" s="35"/>
      <c r="Q183" s="35"/>
      <c r="R183" s="6"/>
      <c r="S183" s="35"/>
      <c r="T183" s="35"/>
      <c r="U183" s="55"/>
    </row>
    <row r="184" spans="1:21" ht="15" customHeight="1" x14ac:dyDescent="0.25">
      <c r="A184" s="179">
        <f t="shared" ref="A184:A207" si="34">+A183+1</f>
        <v>3</v>
      </c>
      <c r="B184" s="848"/>
      <c r="C184" s="157" t="s">
        <v>254</v>
      </c>
      <c r="D184" s="152">
        <v>25.4</v>
      </c>
      <c r="E184" s="153" t="s">
        <v>80</v>
      </c>
      <c r="F184" s="151" t="str">
        <f t="shared" si="33"/>
        <v>Corbuches</v>
      </c>
      <c r="G184" s="151" t="s">
        <v>87</v>
      </c>
      <c r="H184" s="151" t="str">
        <f t="shared" si="28"/>
        <v>Jaune</v>
      </c>
      <c r="I184" s="154" t="str">
        <f>IFERROR(IF(G184="F",VLOOKUP(C184,RES_N_D!$A$9:$Q$19,17,0),""),"-")</f>
        <v/>
      </c>
      <c r="J184" s="154">
        <f>IFERROR(IF(G184="H",VLOOKUP(C184,RES_B_M!$A$9:$Q$198,16,0),""),"-")</f>
        <v>0</v>
      </c>
      <c r="K184" s="154" t="str">
        <f>IFERROR(IF(G184="H",VLOOKUP(C184,RES_N_M!$A$9:$Q$93,16,0),""),"-")</f>
        <v>-</v>
      </c>
      <c r="L184" s="155" t="str">
        <f>IFERROR(IF(D184&gt;36,VLOOKUP(C184,'RES_N_&gt;36'!$A$9:$Q$19,17,0),""),"-")</f>
        <v/>
      </c>
      <c r="M184" s="156"/>
      <c r="N184" s="35"/>
      <c r="O184" s="52"/>
      <c r="P184" s="35"/>
      <c r="Q184" s="35"/>
      <c r="R184" s="6"/>
      <c r="S184" s="35"/>
      <c r="T184" s="35"/>
    </row>
    <row r="185" spans="1:21" ht="15" customHeight="1" x14ac:dyDescent="0.25">
      <c r="A185" s="179">
        <f t="shared" si="34"/>
        <v>4</v>
      </c>
      <c r="B185" s="848"/>
      <c r="C185" s="151" t="s">
        <v>182</v>
      </c>
      <c r="D185" s="152">
        <v>14</v>
      </c>
      <c r="E185" s="153" t="s">
        <v>80</v>
      </c>
      <c r="F185" s="151" t="str">
        <f t="shared" si="33"/>
        <v>Corbuches</v>
      </c>
      <c r="G185" s="151" t="s">
        <v>87</v>
      </c>
      <c r="H185" s="151" t="str">
        <f t="shared" si="28"/>
        <v>Jaune</v>
      </c>
      <c r="I185" s="154" t="str">
        <f>IFERROR(IF(G185="F",VLOOKUP(C185,RES_N_D!$A$9:$Q$19,17,0),""),"-")</f>
        <v/>
      </c>
      <c r="J185" s="154">
        <f>IFERROR(IF(G185="H",VLOOKUP(C185,RES_B_M!$A$9:$Q$198,16,0),""),"-")</f>
        <v>0</v>
      </c>
      <c r="K185" s="154" t="str">
        <f>IFERROR(IF(G185="H",VLOOKUP(C185,RES_N_M!$A$9:$Q$93,16,0),""),"-")</f>
        <v>-</v>
      </c>
      <c r="L185" s="155" t="str">
        <f>IFERROR(IF(D185&gt;36,VLOOKUP(C185,'RES_N_&gt;36'!$A$9:$Q$19,17,0),""),"-")</f>
        <v/>
      </c>
      <c r="M185" s="156"/>
      <c r="N185" s="35"/>
      <c r="O185" s="52"/>
      <c r="P185" s="35"/>
      <c r="Q185" s="35"/>
      <c r="R185" s="6"/>
      <c r="S185" s="35"/>
      <c r="T185" s="35"/>
    </row>
    <row r="186" spans="1:21" ht="15" customHeight="1" x14ac:dyDescent="0.25">
      <c r="A186" s="179">
        <f t="shared" si="34"/>
        <v>5</v>
      </c>
      <c r="B186" s="848"/>
      <c r="C186" s="157" t="s">
        <v>255</v>
      </c>
      <c r="D186" s="152">
        <v>28.3</v>
      </c>
      <c r="E186" s="153" t="s">
        <v>80</v>
      </c>
      <c r="F186" s="151" t="str">
        <f t="shared" si="33"/>
        <v>Corbuches</v>
      </c>
      <c r="G186" s="151" t="s">
        <v>87</v>
      </c>
      <c r="H186" s="151" t="str">
        <f t="shared" si="28"/>
        <v>Jaune</v>
      </c>
      <c r="I186" s="154" t="str">
        <f>IFERROR(IF(G186="F",VLOOKUP(C186,RES_N_D!$A$9:$Q$19,17,0),""),"-")</f>
        <v/>
      </c>
      <c r="J186" s="154">
        <f>IFERROR(IF(G186="H",VLOOKUP(C186,RES_B_M!$A$9:$Q$198,16,0),""),"-")</f>
        <v>0</v>
      </c>
      <c r="K186" s="154" t="str">
        <f>IFERROR(IF(G186="H",VLOOKUP(C186,RES_N_M!$A$9:$Q$93,16,0),""),"-")</f>
        <v>-</v>
      </c>
      <c r="L186" s="155" t="str">
        <f>IFERROR(IF(D186&gt;36,VLOOKUP(C186,'RES_N_&gt;36'!$A$9:$Q$19,17,0),""),"-")</f>
        <v/>
      </c>
      <c r="M186" s="156"/>
      <c r="N186" s="35"/>
      <c r="O186" s="52"/>
      <c r="P186" s="35"/>
      <c r="Q186" s="35"/>
      <c r="R186" s="6"/>
      <c r="S186" s="35"/>
      <c r="T186" s="35"/>
    </row>
    <row r="187" spans="1:21" ht="15" customHeight="1" x14ac:dyDescent="0.25">
      <c r="A187" s="179">
        <f t="shared" si="34"/>
        <v>6</v>
      </c>
      <c r="B187" s="848"/>
      <c r="C187" s="157" t="s">
        <v>238</v>
      </c>
      <c r="D187" s="152">
        <v>18.8</v>
      </c>
      <c r="E187" s="153" t="s">
        <v>80</v>
      </c>
      <c r="F187" s="151" t="str">
        <f t="shared" si="33"/>
        <v>Corbuches</v>
      </c>
      <c r="G187" s="151" t="s">
        <v>87</v>
      </c>
      <c r="H187" s="151" t="str">
        <f t="shared" si="28"/>
        <v>Jaune</v>
      </c>
      <c r="I187" s="154" t="str">
        <f>IFERROR(IF(G187="F",VLOOKUP(C187,RES_N_D!$A$9:$Q$19,17,0),""),"-")</f>
        <v/>
      </c>
      <c r="J187" s="154">
        <f>IFERROR(IF(G187="H",VLOOKUP(C187,RES_B_M!$A$9:$Q$198,16,0),""),"-")</f>
        <v>12</v>
      </c>
      <c r="K187" s="154">
        <f>IFERROR(IF(G187="H",VLOOKUP(C187,RES_N_M!$A$9:$Q$93,16,0),""),"-")</f>
        <v>10</v>
      </c>
      <c r="L187" s="155" t="str">
        <f>IFERROR(IF(D187&gt;36,VLOOKUP(C187,'RES_N_&gt;36'!$A$9:$Q$19,17,0),""),"-")</f>
        <v/>
      </c>
      <c r="M187" s="156"/>
      <c r="N187" s="90"/>
      <c r="O187" s="92"/>
      <c r="P187" s="90"/>
      <c r="Q187" s="90"/>
      <c r="R187" s="6"/>
      <c r="S187" s="46"/>
      <c r="T187" s="90"/>
    </row>
    <row r="188" spans="1:21" ht="15" customHeight="1" x14ac:dyDescent="0.25">
      <c r="A188" s="179">
        <f t="shared" si="34"/>
        <v>7</v>
      </c>
      <c r="B188" s="848"/>
      <c r="C188" s="157" t="s">
        <v>261</v>
      </c>
      <c r="D188" s="152">
        <v>27.1</v>
      </c>
      <c r="E188" s="153" t="s">
        <v>80</v>
      </c>
      <c r="F188" s="151" t="str">
        <f t="shared" si="33"/>
        <v>Corbuches</v>
      </c>
      <c r="G188" s="151" t="s">
        <v>87</v>
      </c>
      <c r="H188" s="151" t="str">
        <f t="shared" si="28"/>
        <v>Jaune</v>
      </c>
      <c r="I188" s="154" t="str">
        <f>IFERROR(IF(G188="F",VLOOKUP(C188,RES_N_D!$A$9:$Q$19,17,0),""),"-")</f>
        <v/>
      </c>
      <c r="J188" s="154">
        <f>IFERROR(IF(G188="H",VLOOKUP(C188,RES_B_M!$A$9:$Q$198,16,0),""),"-")</f>
        <v>0</v>
      </c>
      <c r="K188" s="154" t="str">
        <f>IFERROR(IF(G188="H",VLOOKUP(C188,RES_N_M!$A$9:$Q$93,16,0),""),"-")</f>
        <v>-</v>
      </c>
      <c r="L188" s="155" t="str">
        <f>IFERROR(IF(D188&gt;36,VLOOKUP(C188,'RES_N_&gt;36'!$A$9:$Q$19,17,0),""),"-")</f>
        <v/>
      </c>
      <c r="M188" s="156"/>
      <c r="N188" s="90"/>
      <c r="O188" s="92"/>
      <c r="P188" s="90"/>
      <c r="Q188" s="90"/>
      <c r="R188" s="6"/>
      <c r="S188" s="46"/>
      <c r="T188" s="90"/>
    </row>
    <row r="189" spans="1:21" ht="15" customHeight="1" x14ac:dyDescent="0.25">
      <c r="A189" s="179">
        <f t="shared" si="34"/>
        <v>8</v>
      </c>
      <c r="B189" s="848"/>
      <c r="C189" s="157" t="s">
        <v>256</v>
      </c>
      <c r="D189" s="152">
        <v>28.4</v>
      </c>
      <c r="E189" s="153" t="s">
        <v>80</v>
      </c>
      <c r="F189" s="151" t="str">
        <f t="shared" si="33"/>
        <v>Corbuches</v>
      </c>
      <c r="G189" s="151" t="s">
        <v>87</v>
      </c>
      <c r="H189" s="151" t="str">
        <f t="shared" si="28"/>
        <v>Jaune</v>
      </c>
      <c r="I189" s="154" t="str">
        <f>IFERROR(IF(G189="F",VLOOKUP(C189,RES_N_D!$A$9:$Q$19,17,0),""),"-")</f>
        <v/>
      </c>
      <c r="J189" s="154">
        <f>IFERROR(IF(G189="H",VLOOKUP(C189,RES_B_M!$A$9:$Q$198,16,0),""),"-")</f>
        <v>0</v>
      </c>
      <c r="K189" s="154" t="str">
        <f>IFERROR(IF(G189="H",VLOOKUP(C189,RES_N_M!$A$9:$Q$93,16,0),""),"-")</f>
        <v>-</v>
      </c>
      <c r="L189" s="155" t="str">
        <f>IFERROR(IF(D189&gt;36,VLOOKUP(C189,'RES_N_&gt;36'!$A$9:$Q$19,17,0),""),"-")</f>
        <v/>
      </c>
      <c r="M189" s="156"/>
      <c r="N189" s="35"/>
      <c r="O189" s="52"/>
      <c r="P189" s="35"/>
      <c r="Q189" s="35"/>
      <c r="R189" s="6"/>
      <c r="S189" s="35"/>
      <c r="T189" s="35"/>
    </row>
    <row r="190" spans="1:21" ht="15" customHeight="1" x14ac:dyDescent="0.25">
      <c r="A190" s="179">
        <f t="shared" si="34"/>
        <v>9</v>
      </c>
      <c r="B190" s="848"/>
      <c r="C190" s="157" t="s">
        <v>263</v>
      </c>
      <c r="D190" s="152">
        <v>29.7</v>
      </c>
      <c r="E190" s="153" t="s">
        <v>80</v>
      </c>
      <c r="F190" s="151" t="str">
        <f t="shared" si="33"/>
        <v>Corbuches</v>
      </c>
      <c r="G190" s="151" t="s">
        <v>87</v>
      </c>
      <c r="H190" s="151" t="str">
        <f t="shared" si="28"/>
        <v>Jaune</v>
      </c>
      <c r="I190" s="154" t="str">
        <f>IFERROR(IF(G190="F",VLOOKUP(C190,RES_N_D!$A$9:$Q$19,17,0),""),"-")</f>
        <v/>
      </c>
      <c r="J190" s="154">
        <f>IFERROR(IF(G190="H",VLOOKUP(C190,RES_B_M!$A$9:$Q$198,16,0),""),"-")</f>
        <v>0</v>
      </c>
      <c r="K190" s="154" t="str">
        <f>IFERROR(IF(G190="H",VLOOKUP(C190,RES_N_M!$A$9:$Q$93,16,0),""),"-")</f>
        <v>-</v>
      </c>
      <c r="L190" s="155" t="str">
        <f>IFERROR(IF(D190&gt;36,VLOOKUP(C190,'RES_N_&gt;36'!$A$9:$Q$19,17,0),""),"-")</f>
        <v/>
      </c>
      <c r="M190" s="156"/>
      <c r="N190" s="35"/>
      <c r="O190" s="52"/>
      <c r="P190" s="35"/>
      <c r="Q190" s="35"/>
      <c r="R190" s="6"/>
      <c r="S190" s="35"/>
      <c r="T190" s="35"/>
    </row>
    <row r="191" spans="1:21" ht="15" customHeight="1" x14ac:dyDescent="0.25">
      <c r="A191" s="179">
        <f t="shared" si="34"/>
        <v>10</v>
      </c>
      <c r="B191" s="848"/>
      <c r="C191" s="157" t="s">
        <v>174</v>
      </c>
      <c r="D191" s="152">
        <v>18.2</v>
      </c>
      <c r="E191" s="153" t="s">
        <v>80</v>
      </c>
      <c r="F191" s="151" t="str">
        <f t="shared" si="33"/>
        <v>Corbuches</v>
      </c>
      <c r="G191" s="151" t="s">
        <v>87</v>
      </c>
      <c r="H191" s="151" t="str">
        <f t="shared" si="28"/>
        <v>Jaune</v>
      </c>
      <c r="I191" s="154" t="str">
        <f>IFERROR(IF(G191="F",VLOOKUP(C191,RES_N_D!$A$9:$Q$19,17,0),""),"-")</f>
        <v/>
      </c>
      <c r="J191" s="154">
        <f>IFERROR(IF(G191="H",VLOOKUP(C191,RES_B_M!$A$9:$Q$198,16,0),""),"-")</f>
        <v>0</v>
      </c>
      <c r="K191" s="154" t="str">
        <f>IFERROR(IF(G191="H",VLOOKUP(C191,RES_N_M!$A$9:$Q$93,16,0),""),"-")</f>
        <v>-</v>
      </c>
      <c r="L191" s="155" t="str">
        <f>IFERROR(IF(D191&gt;36,VLOOKUP(C191,'RES_N_&gt;36'!$A$9:$Q$19,17,0),""),"-")</f>
        <v/>
      </c>
      <c r="M191" s="156"/>
      <c r="N191" s="35"/>
      <c r="O191" s="52"/>
      <c r="P191" s="35"/>
      <c r="Q191" s="35"/>
      <c r="R191" s="6"/>
      <c r="S191" s="35"/>
      <c r="T191" s="35"/>
    </row>
    <row r="192" spans="1:21" ht="15" customHeight="1" x14ac:dyDescent="0.25">
      <c r="A192" s="179">
        <f t="shared" si="34"/>
        <v>11</v>
      </c>
      <c r="B192" s="848"/>
      <c r="C192" s="151" t="s">
        <v>291</v>
      </c>
      <c r="D192" s="152">
        <v>44</v>
      </c>
      <c r="E192" s="153" t="s">
        <v>80</v>
      </c>
      <c r="F192" s="151" t="str">
        <f t="shared" si="33"/>
        <v>Corbuches</v>
      </c>
      <c r="G192" s="157" t="s">
        <v>87</v>
      </c>
      <c r="H192" s="151" t="str">
        <f t="shared" si="28"/>
        <v>Jaune</v>
      </c>
      <c r="I192" s="154" t="str">
        <f>IFERROR(IF(G192="F",VLOOKUP(C192,RES_N_D!$A$9:$Q$19,17,0),""),"-")</f>
        <v/>
      </c>
      <c r="J192" s="154">
        <f>IFERROR(IF(G192="H",VLOOKUP(C192,RES_B_M!$A$9:$Q$198,16,0),""),"-")</f>
        <v>0</v>
      </c>
      <c r="K192" s="154" t="str">
        <f>IFERROR(IF(G192="H",VLOOKUP(C192,RES_N_M!$A$9:$Q$93,16,0),""),"-")</f>
        <v>-</v>
      </c>
      <c r="L192" s="155" t="str">
        <f>IFERROR(IF(D192&gt;36,VLOOKUP(C192,'RES_N_&gt;36'!$A$9:$Q$19,17,0),""),"-")</f>
        <v>-</v>
      </c>
      <c r="M192" s="156"/>
      <c r="N192" s="35"/>
      <c r="O192" s="52"/>
      <c r="P192" s="35"/>
      <c r="Q192" s="35"/>
      <c r="R192" s="6"/>
      <c r="S192" s="35"/>
      <c r="T192" s="35"/>
    </row>
    <row r="193" spans="1:21" ht="15" customHeight="1" x14ac:dyDescent="0.25">
      <c r="A193" s="179">
        <f t="shared" si="34"/>
        <v>12</v>
      </c>
      <c r="B193" s="848"/>
      <c r="C193" s="151" t="s">
        <v>275</v>
      </c>
      <c r="D193" s="152">
        <v>19</v>
      </c>
      <c r="E193" s="153" t="s">
        <v>80</v>
      </c>
      <c r="F193" s="151" t="str">
        <f t="shared" si="33"/>
        <v>Corbuches</v>
      </c>
      <c r="G193" s="151" t="s">
        <v>87</v>
      </c>
      <c r="H193" s="151" t="str">
        <f t="shared" si="28"/>
        <v>Jaune</v>
      </c>
      <c r="I193" s="154" t="str">
        <f>IFERROR(IF(G193="F",VLOOKUP(C193,RES_N_D!$A$9:$Q$19,17,0),""),"-")</f>
        <v/>
      </c>
      <c r="J193" s="154">
        <f>IFERROR(IF(G193="H",VLOOKUP(C193,RES_B_M!$A$9:$Q$198,16,0),""),"-")</f>
        <v>0</v>
      </c>
      <c r="K193" s="154" t="str">
        <f>IFERROR(IF(G193="H",VLOOKUP(C193,RES_N_M!$A$9:$Q$93,16,0),""),"-")</f>
        <v>-</v>
      </c>
      <c r="L193" s="155" t="str">
        <f>IFERROR(IF(D193&gt;36,VLOOKUP(C193,'RES_N_&gt;36'!$A$9:$Q$19,17,0),""),"-")</f>
        <v/>
      </c>
      <c r="M193" s="156"/>
      <c r="N193" s="35"/>
      <c r="O193" s="52"/>
      <c r="P193" s="35"/>
      <c r="Q193" s="35"/>
      <c r="R193" s="6"/>
      <c r="S193" s="35"/>
      <c r="T193" s="35"/>
    </row>
    <row r="194" spans="1:21" ht="15" customHeight="1" x14ac:dyDescent="0.25">
      <c r="A194" s="179">
        <f t="shared" si="34"/>
        <v>13</v>
      </c>
      <c r="B194" s="848"/>
      <c r="C194" s="151" t="s">
        <v>276</v>
      </c>
      <c r="D194" s="152">
        <v>14.6</v>
      </c>
      <c r="E194" s="153" t="s">
        <v>80</v>
      </c>
      <c r="F194" s="151" t="str">
        <f t="shared" si="33"/>
        <v>Corbuches</v>
      </c>
      <c r="G194" s="151" t="s">
        <v>87</v>
      </c>
      <c r="H194" s="151" t="str">
        <f t="shared" si="28"/>
        <v>Jaune</v>
      </c>
      <c r="I194" s="154" t="str">
        <f>IFERROR(IF(G194="F",VLOOKUP(C194,RES_N_D!$A$9:$Q$19,17,0),""),"-")</f>
        <v/>
      </c>
      <c r="J194" s="154">
        <f>IFERROR(IF(G194="H",VLOOKUP(C194,RES_B_M!$A$9:$Q$198,16,0),""),"-")</f>
        <v>0</v>
      </c>
      <c r="K194" s="154" t="str">
        <f>IFERROR(IF(G194="H",VLOOKUP(C194,RES_N_M!$A$9:$Q$93,16,0),""),"-")</f>
        <v>-</v>
      </c>
      <c r="L194" s="155" t="str">
        <f>IFERROR(IF(D194&gt;36,VLOOKUP(C194,'RES_N_&gt;36'!$A$9:$Q$19,17,0),""),"-")</f>
        <v/>
      </c>
      <c r="M194" s="156"/>
      <c r="N194" s="35"/>
      <c r="O194" s="52"/>
      <c r="P194" s="35"/>
      <c r="Q194" s="35"/>
      <c r="R194" s="6"/>
      <c r="S194" s="35"/>
      <c r="T194" s="35"/>
    </row>
    <row r="195" spans="1:21" ht="15" customHeight="1" x14ac:dyDescent="0.25">
      <c r="A195" s="179">
        <f t="shared" si="34"/>
        <v>14</v>
      </c>
      <c r="B195" s="848"/>
      <c r="C195" s="157" t="s">
        <v>81</v>
      </c>
      <c r="D195" s="152">
        <v>28.8</v>
      </c>
      <c r="E195" s="153" t="s">
        <v>80</v>
      </c>
      <c r="F195" s="151" t="str">
        <f t="shared" si="33"/>
        <v>Corbuches</v>
      </c>
      <c r="G195" s="151" t="s">
        <v>87</v>
      </c>
      <c r="H195" s="151" t="str">
        <f t="shared" si="28"/>
        <v>Jaune</v>
      </c>
      <c r="I195" s="154" t="str">
        <f>IFERROR(IF(G195="F",VLOOKUP(C195,RES_N_D!$A$9:$Q$19,17,0),""),"-")</f>
        <v/>
      </c>
      <c r="J195" s="154">
        <f>IFERROR(IF(G195="H",VLOOKUP(C195,RES_B_M!$A$9:$Q$198,16,0),""),"-")</f>
        <v>0</v>
      </c>
      <c r="K195" s="154">
        <f>IFERROR(IF(G195="H",VLOOKUP(C195,RES_N_M!$A$9:$Q$93,16,0),""),"-")</f>
        <v>15</v>
      </c>
      <c r="L195" s="155" t="str">
        <f>IFERROR(IF(D195&gt;36,VLOOKUP(C195,'RES_N_&gt;36'!$A$9:$Q$19,17,0),""),"-")</f>
        <v/>
      </c>
      <c r="M195" s="156"/>
      <c r="N195" s="35"/>
      <c r="O195" s="52"/>
      <c r="P195" s="35"/>
      <c r="Q195" s="35"/>
      <c r="R195" s="6"/>
      <c r="S195" s="35"/>
      <c r="T195" s="35"/>
      <c r="U195" s="55"/>
    </row>
    <row r="196" spans="1:21" ht="15" customHeight="1" x14ac:dyDescent="0.25">
      <c r="A196" s="179">
        <f t="shared" si="34"/>
        <v>15</v>
      </c>
      <c r="B196" s="848"/>
      <c r="C196" s="157" t="s">
        <v>264</v>
      </c>
      <c r="D196" s="152">
        <v>12.1</v>
      </c>
      <c r="E196" s="153" t="s">
        <v>80</v>
      </c>
      <c r="F196" s="151" t="str">
        <f t="shared" si="33"/>
        <v>Corbuches</v>
      </c>
      <c r="G196" s="151" t="s">
        <v>87</v>
      </c>
      <c r="H196" s="151" t="str">
        <f t="shared" si="28"/>
        <v>Jaune</v>
      </c>
      <c r="I196" s="154" t="str">
        <f>IFERROR(IF(G196="F",VLOOKUP(C196,RES_N_D!$A$9:$Q$19,17,0),""),"-")</f>
        <v/>
      </c>
      <c r="J196" s="154">
        <f>IFERROR(IF(G196="H",VLOOKUP(C196,RES_B_M!$A$9:$Q$198,16,0),""),"-")</f>
        <v>27</v>
      </c>
      <c r="K196" s="154">
        <f>IFERROR(IF(G196="H",VLOOKUP(C196,RES_N_M!$A$9:$Q$93,16,0),""),"-")</f>
        <v>9</v>
      </c>
      <c r="L196" s="155" t="str">
        <f>IFERROR(IF(D196&gt;36,VLOOKUP(C196,'RES_N_&gt;36'!$A$9:$Q$19,17,0),""),"-")</f>
        <v/>
      </c>
      <c r="M196" s="156"/>
      <c r="N196" s="35"/>
      <c r="O196" s="52"/>
      <c r="P196" s="35"/>
      <c r="Q196" s="35"/>
      <c r="R196" s="6"/>
      <c r="S196" s="35"/>
      <c r="T196" s="35"/>
    </row>
    <row r="197" spans="1:21" ht="15" customHeight="1" x14ac:dyDescent="0.25">
      <c r="A197" s="179">
        <f t="shared" si="34"/>
        <v>16</v>
      </c>
      <c r="B197" s="848"/>
      <c r="C197" s="157" t="s">
        <v>252</v>
      </c>
      <c r="D197" s="152">
        <v>29.5</v>
      </c>
      <c r="E197" s="153" t="s">
        <v>80</v>
      </c>
      <c r="F197" s="151" t="str">
        <f t="shared" si="33"/>
        <v>Corbuches</v>
      </c>
      <c r="G197" s="151" t="s">
        <v>87</v>
      </c>
      <c r="H197" s="151" t="str">
        <f t="shared" si="28"/>
        <v>Jaune</v>
      </c>
      <c r="I197" s="154" t="str">
        <f>IFERROR(IF(G197="F",VLOOKUP(C197,RES_N_D!$A$9:$Q$19,17,0),""),"-")</f>
        <v/>
      </c>
      <c r="J197" s="154">
        <f>IFERROR(IF(G197="H",VLOOKUP(C197,RES_B_M!$A$9:$Q$198,16,0),""),"-")</f>
        <v>0</v>
      </c>
      <c r="K197" s="154" t="str">
        <f>IFERROR(IF(G197="H",VLOOKUP(C197,RES_N_M!$A$9:$Q$93,16,0),""),"-")</f>
        <v>-</v>
      </c>
      <c r="L197" s="155" t="str">
        <f>IFERROR(IF(D197&gt;36,VLOOKUP(C197,'RES_N_&gt;36'!$A$9:$Q$19,17,0),""),"-")</f>
        <v/>
      </c>
      <c r="M197" s="156"/>
      <c r="N197" s="35"/>
      <c r="O197" s="52"/>
      <c r="P197" s="35"/>
      <c r="Q197" s="35"/>
      <c r="R197" s="6"/>
      <c r="S197" s="35"/>
      <c r="T197" s="35"/>
    </row>
    <row r="198" spans="1:21" ht="15" customHeight="1" x14ac:dyDescent="0.25">
      <c r="A198" s="179">
        <f t="shared" si="34"/>
        <v>17</v>
      </c>
      <c r="B198" s="848"/>
      <c r="C198" s="151" t="s">
        <v>274</v>
      </c>
      <c r="D198" s="152">
        <v>10.5</v>
      </c>
      <c r="E198" s="153" t="s">
        <v>80</v>
      </c>
      <c r="F198" s="151" t="str">
        <f t="shared" si="33"/>
        <v>Corbuches</v>
      </c>
      <c r="G198" s="151" t="s">
        <v>87</v>
      </c>
      <c r="H198" s="151" t="str">
        <f t="shared" si="28"/>
        <v>Jaune</v>
      </c>
      <c r="I198" s="154" t="str">
        <f>IFERROR(IF(G198="F",VLOOKUP(C198,RES_N_D!$A$9:$Q$19,17,0),""),"-")</f>
        <v/>
      </c>
      <c r="J198" s="154">
        <f>IFERROR(IF(G198="H",VLOOKUP(C198,RES_B_M!$A$9:$Q$198,16,0),""),"-")</f>
        <v>85</v>
      </c>
      <c r="K198" s="154">
        <f>IFERROR(IF(G198="H",VLOOKUP(C198,RES_N_M!$A$9:$Q$93,16,0),""),"-")</f>
        <v>53</v>
      </c>
      <c r="L198" s="155" t="str">
        <f>IFERROR(IF(D198&gt;36,VLOOKUP(C198,'RES_N_&gt;36'!$A$9:$Q$19,17,0),""),"-")</f>
        <v/>
      </c>
      <c r="M198" s="156"/>
      <c r="N198" s="35"/>
      <c r="O198" s="52"/>
      <c r="P198" s="35"/>
      <c r="Q198" s="35"/>
      <c r="R198" s="6"/>
      <c r="S198" s="35"/>
      <c r="T198" s="35"/>
    </row>
    <row r="199" spans="1:21" ht="15" customHeight="1" x14ac:dyDescent="0.25">
      <c r="A199" s="179">
        <f t="shared" si="34"/>
        <v>18</v>
      </c>
      <c r="B199" s="848"/>
      <c r="C199" s="157" t="s">
        <v>257</v>
      </c>
      <c r="D199" s="152">
        <v>17</v>
      </c>
      <c r="E199" s="153" t="s">
        <v>80</v>
      </c>
      <c r="F199" s="151" t="str">
        <f t="shared" si="33"/>
        <v>Corbuches</v>
      </c>
      <c r="G199" s="151" t="s">
        <v>87</v>
      </c>
      <c r="H199" s="151" t="str">
        <f t="shared" si="28"/>
        <v>Jaune</v>
      </c>
      <c r="I199" s="154" t="str">
        <f>IFERROR(IF(G199="F",VLOOKUP(C199,RES_N_D!$A$9:$Q$19,17,0),""),"-")</f>
        <v/>
      </c>
      <c r="J199" s="154">
        <f>IFERROR(IF(G199="H",VLOOKUP(C199,RES_B_M!$A$9:$Q$198,16,0),""),"-")</f>
        <v>0</v>
      </c>
      <c r="K199" s="154" t="str">
        <f>IFERROR(IF(G199="H",VLOOKUP(C199,RES_N_M!$A$9:$Q$93,16,0),""),"-")</f>
        <v>-</v>
      </c>
      <c r="L199" s="155" t="str">
        <f>IFERROR(IF(D199&gt;36,VLOOKUP(C199,'RES_N_&gt;36'!$A$9:$Q$19,17,0),""),"-")</f>
        <v/>
      </c>
      <c r="M199" s="156"/>
      <c r="N199" s="35"/>
      <c r="O199" s="52"/>
      <c r="P199" s="35"/>
      <c r="Q199" s="35"/>
      <c r="R199" s="6"/>
      <c r="S199" s="35"/>
      <c r="T199" s="35"/>
    </row>
    <row r="200" spans="1:21" ht="15" customHeight="1" x14ac:dyDescent="0.25">
      <c r="A200" s="179">
        <f t="shared" si="34"/>
        <v>19</v>
      </c>
      <c r="B200" s="848"/>
      <c r="C200" s="157" t="s">
        <v>289</v>
      </c>
      <c r="D200" s="152">
        <v>25.1</v>
      </c>
      <c r="E200" s="153" t="s">
        <v>290</v>
      </c>
      <c r="F200" s="151" t="s">
        <v>12</v>
      </c>
      <c r="G200" s="151" t="s">
        <v>87</v>
      </c>
      <c r="H200" s="151" t="s">
        <v>319</v>
      </c>
      <c r="I200" s="154" t="s">
        <v>320</v>
      </c>
      <c r="J200" s="154">
        <f>IFERROR(IF(G200="H",VLOOKUP(C200,RES_B_M!$A$9:$Q$198,16,0),""),"-")</f>
        <v>0</v>
      </c>
      <c r="K200" s="154" t="str">
        <f>IFERROR(IF(G200="H",VLOOKUP(C200,RES_N_M!$A$9:$Q$93,16,0),""),"-")</f>
        <v>-</v>
      </c>
      <c r="L200" s="155" t="str">
        <f>IFERROR(IF(D200&gt;36,VLOOKUP(C200,'RES_N_&gt;36'!$A$9:$Q$19,17,0),""),"-")</f>
        <v/>
      </c>
      <c r="M200" s="156"/>
      <c r="N200" s="35"/>
      <c r="O200" s="52"/>
      <c r="P200" s="35"/>
      <c r="Q200" s="35"/>
      <c r="R200" s="6"/>
      <c r="S200" s="35"/>
      <c r="T200" s="35"/>
    </row>
    <row r="201" spans="1:21" ht="15" customHeight="1" x14ac:dyDescent="0.25">
      <c r="A201" s="179">
        <f t="shared" si="34"/>
        <v>20</v>
      </c>
      <c r="B201" s="848"/>
      <c r="C201" s="157" t="s">
        <v>343</v>
      </c>
      <c r="D201" s="152" t="s">
        <v>338</v>
      </c>
      <c r="E201" s="153" t="s">
        <v>236</v>
      </c>
      <c r="F201" s="151" t="s">
        <v>12</v>
      </c>
      <c r="G201" s="151" t="s">
        <v>87</v>
      </c>
      <c r="H201" s="151" t="s">
        <v>319</v>
      </c>
      <c r="I201" s="154" t="s">
        <v>320</v>
      </c>
      <c r="J201" s="154">
        <f>IFERROR(IF(G201="H",VLOOKUP(C201,RES_B_M!$A$9:$Q$198,16,0),""),"-")</f>
        <v>0</v>
      </c>
      <c r="K201" s="154" t="str">
        <f>IFERROR(IF(G201="H",VLOOKUP(C201,RES_N_M!$A$9:$Q$93,16,0),""),"-")</f>
        <v>-</v>
      </c>
      <c r="L201" s="155" t="str">
        <f>IFERROR(IF(D201&gt;36,VLOOKUP(C201,'RES_N_&gt;36'!$A$9:$Q$19,17,0),""),"-")</f>
        <v>-</v>
      </c>
      <c r="M201" s="156"/>
      <c r="N201" s="35"/>
      <c r="O201" s="52"/>
      <c r="P201" s="35"/>
      <c r="Q201" s="35"/>
      <c r="R201" s="6"/>
      <c r="S201" s="35"/>
      <c r="T201" s="35"/>
    </row>
    <row r="202" spans="1:21" ht="15" customHeight="1" x14ac:dyDescent="0.25">
      <c r="A202" s="179">
        <f t="shared" si="34"/>
        <v>21</v>
      </c>
      <c r="B202" s="848"/>
      <c r="C202" s="157" t="s">
        <v>355</v>
      </c>
      <c r="D202" s="152">
        <v>29.5</v>
      </c>
      <c r="E202" s="153" t="s">
        <v>80</v>
      </c>
      <c r="F202" s="151" t="s">
        <v>12</v>
      </c>
      <c r="G202" s="151" t="s">
        <v>87</v>
      </c>
      <c r="H202" s="151" t="s">
        <v>319</v>
      </c>
      <c r="I202" s="154" t="s">
        <v>320</v>
      </c>
      <c r="J202" s="154">
        <f>IFERROR(IF(G202="H",VLOOKUP(C202,RES_B_M!$A$9:$Q$198,16,0),""),"-")</f>
        <v>0</v>
      </c>
      <c r="K202" s="154" t="str">
        <f>IFERROR(IF(G202="H",VLOOKUP(C202,RES_N_M!$A$9:$Q$93,16,0),""),"-")</f>
        <v>-</v>
      </c>
      <c r="L202" s="155" t="str">
        <f>IFERROR(IF(D202&gt;36,VLOOKUP(C202,'RES_N_&gt;36'!$A$9:$Q$19,17,0),""),"-")</f>
        <v/>
      </c>
      <c r="M202" s="156"/>
      <c r="N202" s="35"/>
      <c r="O202" s="52"/>
      <c r="P202" s="35"/>
      <c r="Q202" s="35"/>
      <c r="R202" s="6"/>
      <c r="S202" s="35"/>
      <c r="T202" s="35"/>
    </row>
    <row r="203" spans="1:21" ht="15" customHeight="1" x14ac:dyDescent="0.25">
      <c r="A203" s="179">
        <f t="shared" si="34"/>
        <v>22</v>
      </c>
      <c r="B203" s="848"/>
      <c r="C203" s="157" t="s">
        <v>370</v>
      </c>
      <c r="D203" s="152">
        <v>21.8</v>
      </c>
      <c r="E203" s="153" t="s">
        <v>80</v>
      </c>
      <c r="F203" s="151" t="s">
        <v>12</v>
      </c>
      <c r="G203" s="151" t="s">
        <v>87</v>
      </c>
      <c r="H203" s="151" t="s">
        <v>319</v>
      </c>
      <c r="I203" s="154" t="s">
        <v>320</v>
      </c>
      <c r="J203" s="154">
        <f>IFERROR(IF(G203="H",VLOOKUP(C203,RES_B_M!$A$9:$Q$198,16,0),""),"-")</f>
        <v>11</v>
      </c>
      <c r="K203" s="154">
        <f>IFERROR(IF(G203="H",VLOOKUP(C203,RES_N_M!$A$9:$Q$93,16,0),""),"-")</f>
        <v>10</v>
      </c>
      <c r="L203" s="155" t="str">
        <f>IFERROR(IF(D203&gt;36,VLOOKUP(C203,'RES_N_&gt;36'!$A$9:$Q$19,17,0),""),"-")</f>
        <v/>
      </c>
      <c r="M203" s="156"/>
      <c r="N203" s="35"/>
      <c r="O203" s="52"/>
      <c r="P203" s="35"/>
      <c r="Q203" s="35"/>
      <c r="R203" s="6"/>
      <c r="S203" s="35"/>
      <c r="T203" s="35"/>
    </row>
    <row r="204" spans="1:21" ht="15" customHeight="1" x14ac:dyDescent="0.25">
      <c r="A204" s="179">
        <f t="shared" si="34"/>
        <v>23</v>
      </c>
      <c r="B204" s="848"/>
      <c r="C204" s="157" t="s">
        <v>407</v>
      </c>
      <c r="D204" s="152">
        <v>11.6</v>
      </c>
      <c r="E204" s="153" t="s">
        <v>80</v>
      </c>
      <c r="F204" s="151" t="s">
        <v>12</v>
      </c>
      <c r="G204" s="151" t="s">
        <v>87</v>
      </c>
      <c r="H204" s="151" t="s">
        <v>319</v>
      </c>
      <c r="I204" s="154" t="s">
        <v>320</v>
      </c>
      <c r="J204" s="154">
        <f>IFERROR(IF(G204="H",VLOOKUP(C204,RES_B_M!$A$9:$Q$198,16,0),""),"-")</f>
        <v>71</v>
      </c>
      <c r="K204" s="154">
        <f>IFERROR(IF(G204="H",VLOOKUP(C204,RES_N_M!$A$9:$Q$93,16,0),""),"-")</f>
        <v>31</v>
      </c>
      <c r="L204" s="155" t="str">
        <f>IFERROR(IF(D204&gt;36,VLOOKUP(C204,'RES_N_&gt;36'!$A$9:$Q$19,17,0),""),"-")</f>
        <v/>
      </c>
      <c r="M204" s="156"/>
      <c r="N204" s="35"/>
      <c r="O204" s="52"/>
      <c r="P204" s="35"/>
      <c r="Q204" s="35"/>
      <c r="R204" s="6"/>
      <c r="S204" s="35"/>
      <c r="T204" s="35"/>
    </row>
    <row r="205" spans="1:21" ht="15" customHeight="1" x14ac:dyDescent="0.25">
      <c r="A205" s="179">
        <f t="shared" si="34"/>
        <v>24</v>
      </c>
      <c r="B205" s="848"/>
      <c r="C205" s="157" t="s">
        <v>442</v>
      </c>
      <c r="D205" s="152">
        <v>10.8</v>
      </c>
      <c r="E205" s="153" t="s">
        <v>80</v>
      </c>
      <c r="F205" s="151" t="s">
        <v>12</v>
      </c>
      <c r="G205" s="151" t="s">
        <v>87</v>
      </c>
      <c r="H205" s="151" t="s">
        <v>319</v>
      </c>
      <c r="I205" s="154" t="s">
        <v>320</v>
      </c>
      <c r="J205" s="154">
        <f>IFERROR(IF(G205="H",VLOOKUP(C205,RES_B_M!$A$9:$Q$198,16,0),""),"-")</f>
        <v>28</v>
      </c>
      <c r="K205" s="154">
        <f>IFERROR(IF(G205="H",VLOOKUP(C205,RES_N_M!$A$9:$Q$93,16,0),""),"-")</f>
        <v>18</v>
      </c>
      <c r="L205" s="155" t="str">
        <f>IFERROR(IF(D205&gt;36,VLOOKUP(C205,'RES_N_&gt;36'!$A$9:$Q$19,17,0),""),"-")</f>
        <v/>
      </c>
      <c r="M205" s="156"/>
      <c r="N205" s="35"/>
      <c r="O205" s="52"/>
      <c r="P205" s="35"/>
      <c r="Q205" s="35"/>
      <c r="R205" s="6"/>
      <c r="S205" s="35"/>
      <c r="T205" s="35"/>
    </row>
    <row r="206" spans="1:21" ht="15" customHeight="1" x14ac:dyDescent="0.25">
      <c r="A206" s="179">
        <f t="shared" si="34"/>
        <v>25</v>
      </c>
      <c r="B206" s="848"/>
      <c r="C206" s="157" t="s">
        <v>443</v>
      </c>
      <c r="D206" s="152">
        <v>9.9</v>
      </c>
      <c r="E206" s="153" t="s">
        <v>80</v>
      </c>
      <c r="F206" s="151" t="s">
        <v>12</v>
      </c>
      <c r="G206" s="151" t="s">
        <v>87</v>
      </c>
      <c r="H206" s="151" t="s">
        <v>319</v>
      </c>
      <c r="I206" s="154" t="s">
        <v>320</v>
      </c>
      <c r="J206" s="154">
        <f>IFERROR(IF(G206="H",VLOOKUP(C206,RES_B_M!$A$9:$Q$198,16,0),""),"-")</f>
        <v>41</v>
      </c>
      <c r="K206" s="154">
        <f>IFERROR(IF(G206="H",VLOOKUP(C206,RES_N_M!$A$9:$Q$93,16,0),""),"-")</f>
        <v>6</v>
      </c>
      <c r="L206" s="155" t="str">
        <f>IFERROR(IF(D206&gt;36,VLOOKUP(C206,'RES_N_&gt;36'!$A$9:$Q$19,17,0),""),"-")</f>
        <v/>
      </c>
      <c r="M206" s="156"/>
      <c r="N206" s="35"/>
      <c r="O206" s="52"/>
      <c r="P206" s="35"/>
      <c r="Q206" s="35"/>
      <c r="R206" s="6"/>
      <c r="S206" s="35"/>
      <c r="T206" s="35"/>
    </row>
    <row r="207" spans="1:21" ht="15" customHeight="1" x14ac:dyDescent="0.25">
      <c r="A207" s="179">
        <f t="shared" si="34"/>
        <v>26</v>
      </c>
      <c r="B207" s="848"/>
      <c r="C207" s="157"/>
      <c r="D207" s="152"/>
      <c r="E207" s="153"/>
      <c r="F207" s="151"/>
      <c r="G207" s="151"/>
      <c r="H207" s="151"/>
      <c r="I207" s="154"/>
      <c r="J207" s="154"/>
      <c r="K207" s="154"/>
      <c r="L207" s="155"/>
      <c r="M207" s="156"/>
      <c r="N207" s="35"/>
      <c r="O207" s="52"/>
      <c r="P207" s="35"/>
      <c r="Q207" s="35"/>
      <c r="R207" s="6"/>
      <c r="S207" s="35"/>
      <c r="T207" s="35"/>
    </row>
    <row r="208" spans="1:21" ht="15" customHeight="1" thickBot="1" x14ac:dyDescent="0.3">
      <c r="A208" s="180"/>
      <c r="B208" s="849"/>
      <c r="C208" s="158"/>
      <c r="D208" s="159"/>
      <c r="E208" s="160"/>
      <c r="F208" s="158"/>
      <c r="G208" s="161"/>
      <c r="H208" s="158"/>
      <c r="I208" s="162"/>
      <c r="J208" s="162"/>
      <c r="K208" s="162"/>
      <c r="L208" s="163"/>
      <c r="M208" s="164"/>
      <c r="N208" s="35"/>
      <c r="O208" s="52"/>
      <c r="P208" s="35"/>
      <c r="Q208" s="35"/>
      <c r="R208" s="6"/>
      <c r="S208" s="35"/>
      <c r="T208" s="35"/>
    </row>
    <row r="209" spans="1:21" ht="15" customHeight="1" x14ac:dyDescent="0.25">
      <c r="A209" s="181">
        <v>1</v>
      </c>
      <c r="B209" s="852" t="s">
        <v>317</v>
      </c>
      <c r="C209" s="165" t="s">
        <v>169</v>
      </c>
      <c r="D209" s="166">
        <v>21.9</v>
      </c>
      <c r="E209" s="167" t="s">
        <v>70</v>
      </c>
      <c r="F209" s="165" t="str">
        <f>VLOOKUP(E209,$N$7:$O$103,2,0)</f>
        <v>Réveillon</v>
      </c>
      <c r="G209" s="165" t="s">
        <v>86</v>
      </c>
      <c r="H209" s="165" t="str">
        <f t="shared" si="28"/>
        <v>Rouge</v>
      </c>
      <c r="I209" s="168" t="str">
        <f>IFERROR(IF(G209="F",VLOOKUP(C209,RES_N_D!$A$9:$Q$19,17,0),""),"-")</f>
        <v>-</v>
      </c>
      <c r="J209" s="168" t="str">
        <f>IFERROR(IF(G209="H",VLOOKUP(C209,RES_B_M!$A$9:$Q$198,16,0),""),"-")</f>
        <v/>
      </c>
      <c r="K209" s="168" t="str">
        <f>IFERROR(IF(G209="H",VLOOKUP(C209,RES_N_M!$A$9:$Q$93,16,0),""),"-")</f>
        <v/>
      </c>
      <c r="L209" s="169" t="str">
        <f>IFERROR(IF(D209&gt;36,VLOOKUP(C209,'RES_N_&gt;36'!$A$9:$Q$19,17,0),""),"-")</f>
        <v/>
      </c>
      <c r="M209" s="170"/>
      <c r="N209" s="35"/>
      <c r="O209" s="52"/>
      <c r="P209" s="35"/>
      <c r="Q209" s="35"/>
      <c r="R209" s="6"/>
      <c r="S209" s="35"/>
      <c r="T209" s="35"/>
    </row>
    <row r="210" spans="1:21" ht="15" customHeight="1" x14ac:dyDescent="0.25">
      <c r="A210" s="182">
        <f>+A209+1</f>
        <v>2</v>
      </c>
      <c r="B210" s="853"/>
      <c r="C210" s="165" t="s">
        <v>168</v>
      </c>
      <c r="D210" s="166">
        <v>23.8</v>
      </c>
      <c r="E210" s="167" t="s">
        <v>70</v>
      </c>
      <c r="F210" s="165" t="str">
        <f>VLOOKUP(E210,$N$7:$O$103,2,0)</f>
        <v>Réveillon</v>
      </c>
      <c r="G210" s="165" t="s">
        <v>86</v>
      </c>
      <c r="H210" s="165" t="str">
        <f t="shared" si="28"/>
        <v>Rouge</v>
      </c>
      <c r="I210" s="168">
        <f>IFERROR(IF(G210="F",VLOOKUP(C210,RES_N_D!$A$9:$Q$19,17,0),""),"-")</f>
        <v>3</v>
      </c>
      <c r="J210" s="168" t="str">
        <f>IFERROR(IF(G210="H",VLOOKUP(C210,RES_B_M!$A$9:$Q$198,16,0),""),"-")</f>
        <v/>
      </c>
      <c r="K210" s="168" t="str">
        <f>IFERROR(IF(G210="H",VLOOKUP(C210,RES_N_M!$A$9:$Q$93,16,0),""),"-")</f>
        <v/>
      </c>
      <c r="L210" s="169" t="str">
        <f>IFERROR(IF(D210&gt;36,VLOOKUP(C210,'RES_N_&gt;36'!$A$9:$Q$19,17,0),""),"-")</f>
        <v/>
      </c>
      <c r="M210" s="170"/>
      <c r="N210" s="35"/>
      <c r="O210" s="52"/>
      <c r="P210" s="35"/>
      <c r="Q210" s="35"/>
      <c r="R210" s="6"/>
      <c r="S210" s="35"/>
      <c r="T210" s="35"/>
    </row>
    <row r="211" spans="1:21" ht="15" customHeight="1" x14ac:dyDescent="0.25">
      <c r="A211" s="182">
        <f t="shared" ref="A211:A254" si="35">+A210+1</f>
        <v>3</v>
      </c>
      <c r="B211" s="853"/>
      <c r="C211" s="165" t="s">
        <v>223</v>
      </c>
      <c r="D211" s="166">
        <v>23.2</v>
      </c>
      <c r="E211" s="167" t="s">
        <v>70</v>
      </c>
      <c r="F211" s="165" t="str">
        <f>VLOOKUP(E211,$N$7:$O$103,2,0)</f>
        <v>Réveillon</v>
      </c>
      <c r="G211" s="165" t="s">
        <v>86</v>
      </c>
      <c r="H211" s="165" t="str">
        <f t="shared" si="28"/>
        <v>Rouge</v>
      </c>
      <c r="I211" s="168" t="str">
        <f>IFERROR(IF(G211="F",VLOOKUP(C211,RES_N_D!$A$9:$Q$19,17,0),""),"-")</f>
        <v>-</v>
      </c>
      <c r="J211" s="168" t="str">
        <f>IFERROR(IF(G211="H",VLOOKUP(C211,RES_B_M!$A$9:$Q$198,16,0),""),"-")</f>
        <v/>
      </c>
      <c r="K211" s="168" t="str">
        <f>IFERROR(IF(G211="H",VLOOKUP(C211,RES_N_M!$A$9:$Q$93,16,0),""),"-")</f>
        <v/>
      </c>
      <c r="L211" s="169" t="str">
        <f>IFERROR(IF(D211&gt;36,VLOOKUP(C211,'RES_N_&gt;36'!$A$9:$Q$19,17,0),""),"-")</f>
        <v/>
      </c>
      <c r="M211" s="170"/>
      <c r="N211" s="35"/>
      <c r="O211" s="52"/>
      <c r="P211" s="35"/>
      <c r="Q211" s="35"/>
      <c r="R211" s="6"/>
      <c r="S211" s="35"/>
      <c r="T211" s="35"/>
    </row>
    <row r="212" spans="1:21" ht="15" customHeight="1" x14ac:dyDescent="0.25">
      <c r="A212" s="182">
        <f t="shared" si="35"/>
        <v>4</v>
      </c>
      <c r="B212" s="853"/>
      <c r="C212" s="165" t="s">
        <v>381</v>
      </c>
      <c r="D212" s="166">
        <v>49.7</v>
      </c>
      <c r="E212" s="167" t="s">
        <v>70</v>
      </c>
      <c r="F212" s="165" t="str">
        <f>VLOOKUP(E212,$N$7:$O$103,2,0)</f>
        <v>Réveillon</v>
      </c>
      <c r="G212" s="165" t="s">
        <v>86</v>
      </c>
      <c r="H212" s="165" t="str">
        <f t="shared" ref="H212" si="36">IF(G212="F","Rouge","Jaune")</f>
        <v>Rouge</v>
      </c>
      <c r="I212" s="168" t="str">
        <f>IFERROR(IF(G212="F",VLOOKUP(C212,RES_N_D!$A$9:$Q$19,17,0),""),"-")</f>
        <v>-</v>
      </c>
      <c r="J212" s="168" t="str">
        <f>IFERROR(IF(G212="H",VLOOKUP(C212,RES_B_M!$A$9:$Q$198,16,0),""),"-")</f>
        <v/>
      </c>
      <c r="K212" s="168" t="str">
        <f>IFERROR(IF(G212="H",VLOOKUP(C212,RES_N_M!$A$9:$Q$93,16,0),""),"-")</f>
        <v/>
      </c>
      <c r="L212" s="169"/>
      <c r="M212" s="170"/>
      <c r="N212" s="35"/>
      <c r="O212" s="52"/>
      <c r="P212" s="35"/>
      <c r="Q212" s="35"/>
      <c r="R212" s="6"/>
      <c r="S212" s="35"/>
      <c r="T212" s="35"/>
    </row>
    <row r="213" spans="1:21" ht="15" customHeight="1" x14ac:dyDescent="0.25">
      <c r="A213" s="182">
        <f t="shared" si="35"/>
        <v>5</v>
      </c>
      <c r="B213" s="853"/>
      <c r="C213" s="165" t="s">
        <v>462</v>
      </c>
      <c r="D213" s="166">
        <v>28.8</v>
      </c>
      <c r="E213" s="167" t="s">
        <v>463</v>
      </c>
      <c r="F213" s="165" t="e">
        <f t="shared" ref="F213:F215" si="37">VLOOKUP(E213,$N$7:$O$103,2,0)</f>
        <v>#N/A</v>
      </c>
      <c r="G213" s="165" t="s">
        <v>86</v>
      </c>
      <c r="H213" s="165" t="str">
        <f t="shared" ref="H213:H215" si="38">IF(G213="F","Rouge","Jaune")</f>
        <v>Rouge</v>
      </c>
      <c r="I213" s="168" t="str">
        <f>IFERROR(IF(G213="F",VLOOKUP(C213,RES_N_D!$A$9:$Q$19,17,0),""),"-")</f>
        <v>-</v>
      </c>
      <c r="J213" s="168" t="str">
        <f>IFERROR(IF(G213="H",VLOOKUP(C213,RES_B_M!$A$9:$Q$198,16,0),""),"-")</f>
        <v/>
      </c>
      <c r="K213" s="168" t="str">
        <f>IFERROR(IF(G213="H",VLOOKUP(C213,RES_N_M!$A$9:$Q$93,16,0),""),"-")</f>
        <v/>
      </c>
      <c r="L213" s="169"/>
      <c r="M213" s="170"/>
      <c r="N213" s="35"/>
      <c r="O213" s="52"/>
      <c r="P213" s="35"/>
      <c r="Q213" s="35"/>
      <c r="R213" s="6"/>
      <c r="S213" s="35"/>
      <c r="T213" s="35"/>
    </row>
    <row r="214" spans="1:21" ht="15" customHeight="1" x14ac:dyDescent="0.25">
      <c r="A214" s="182">
        <f t="shared" si="35"/>
        <v>6</v>
      </c>
      <c r="B214" s="853"/>
      <c r="C214" s="165" t="s">
        <v>414</v>
      </c>
      <c r="D214" s="166">
        <v>11</v>
      </c>
      <c r="E214" s="167" t="s">
        <v>70</v>
      </c>
      <c r="F214" s="165" t="str">
        <f t="shared" si="37"/>
        <v>Réveillon</v>
      </c>
      <c r="G214" s="165" t="s">
        <v>86</v>
      </c>
      <c r="H214" s="165" t="str">
        <f t="shared" si="38"/>
        <v>Rouge</v>
      </c>
      <c r="I214" s="168" t="str">
        <f>IFERROR(IF(G214="F",VLOOKUP(C214,RES_N_D!$A$9:$Q$19,17,0),""),"-")</f>
        <v>-</v>
      </c>
      <c r="J214" s="168" t="str">
        <f>IFERROR(IF(G214="H",VLOOKUP(C214,RES_B_M!$A$9:$Q$198,16,0),""),"-")</f>
        <v/>
      </c>
      <c r="K214" s="168" t="str">
        <f>IFERROR(IF(G214="H",VLOOKUP(C214,RES_N_M!$A$9:$Q$93,16,0),""),"-")</f>
        <v/>
      </c>
      <c r="L214" s="169"/>
      <c r="M214" s="170"/>
      <c r="N214" s="35"/>
      <c r="O214" s="52"/>
      <c r="P214" s="35"/>
      <c r="Q214" s="35"/>
      <c r="R214" s="6"/>
      <c r="S214" s="35"/>
      <c r="T214" s="35"/>
    </row>
    <row r="215" spans="1:21" ht="15" customHeight="1" x14ac:dyDescent="0.25">
      <c r="A215" s="182"/>
      <c r="B215" s="853"/>
      <c r="C215" s="165" t="s">
        <v>466</v>
      </c>
      <c r="D215" s="166">
        <v>15.4</v>
      </c>
      <c r="E215" s="167" t="s">
        <v>70</v>
      </c>
      <c r="F215" s="165" t="str">
        <f t="shared" si="37"/>
        <v>Réveillon</v>
      </c>
      <c r="G215" s="165" t="s">
        <v>86</v>
      </c>
      <c r="H215" s="165" t="str">
        <f t="shared" si="38"/>
        <v>Rouge</v>
      </c>
      <c r="I215" s="168">
        <f>IFERROR(IF(G215="F",VLOOKUP(C215,RES_N_D!$A$9:$Q$19,17,0),""),"-")</f>
        <v>9</v>
      </c>
      <c r="J215" s="168" t="str">
        <f>IFERROR(IF(G215="H",VLOOKUP(C215,RES_B_M!$A$9:$Q$198,16,0),""),"-")</f>
        <v/>
      </c>
      <c r="K215" s="168" t="str">
        <f>IFERROR(IF(G215="H",VLOOKUP(C215,RES_N_M!$A$9:$Q$93,16,0),""),"-")</f>
        <v/>
      </c>
      <c r="L215" s="169"/>
      <c r="M215" s="170"/>
      <c r="N215" s="35"/>
      <c r="O215" s="52"/>
      <c r="P215" s="35"/>
      <c r="Q215" s="35"/>
      <c r="R215" s="6"/>
      <c r="S215" s="35"/>
      <c r="T215" s="35"/>
    </row>
    <row r="216" spans="1:21" ht="15" customHeight="1" x14ac:dyDescent="0.25">
      <c r="A216" s="182"/>
      <c r="B216" s="853"/>
      <c r="C216" s="165"/>
      <c r="D216" s="166"/>
      <c r="E216" s="167"/>
      <c r="F216" s="165"/>
      <c r="G216" s="165"/>
      <c r="H216" s="165"/>
      <c r="I216" s="168"/>
      <c r="J216" s="168"/>
      <c r="K216" s="168"/>
      <c r="L216" s="169"/>
      <c r="M216" s="170"/>
      <c r="N216" s="35"/>
      <c r="O216" s="52"/>
      <c r="P216" s="35"/>
      <c r="Q216" s="35"/>
      <c r="R216" s="6"/>
      <c r="S216" s="35"/>
      <c r="T216" s="35"/>
    </row>
    <row r="217" spans="1:21" ht="15" customHeight="1" x14ac:dyDescent="0.25">
      <c r="A217" s="182"/>
      <c r="B217" s="853"/>
      <c r="C217" s="165"/>
      <c r="D217" s="166"/>
      <c r="E217" s="167"/>
      <c r="F217" s="165"/>
      <c r="G217" s="165"/>
      <c r="H217" s="165"/>
      <c r="I217" s="168"/>
      <c r="J217" s="168"/>
      <c r="K217" s="168"/>
      <c r="L217" s="169"/>
      <c r="M217" s="170"/>
      <c r="N217" s="35"/>
      <c r="O217" s="52"/>
      <c r="P217" s="35"/>
      <c r="Q217" s="35"/>
      <c r="R217" s="6"/>
      <c r="S217" s="35"/>
      <c r="T217" s="35"/>
    </row>
    <row r="218" spans="1:21" ht="15" customHeight="1" x14ac:dyDescent="0.25">
      <c r="A218" s="182">
        <f>+A214+1</f>
        <v>7</v>
      </c>
      <c r="B218" s="853"/>
      <c r="C218" s="165"/>
      <c r="D218" s="166"/>
      <c r="E218" s="167"/>
      <c r="F218" s="165"/>
      <c r="G218" s="165"/>
      <c r="H218" s="165"/>
      <c r="I218" s="168"/>
      <c r="J218" s="168"/>
      <c r="K218" s="168"/>
      <c r="L218" s="169"/>
      <c r="M218" s="170"/>
      <c r="N218" s="35"/>
      <c r="O218" s="52"/>
      <c r="P218" s="35"/>
      <c r="Q218" s="35"/>
      <c r="R218" s="6"/>
      <c r="S218" s="35"/>
      <c r="T218" s="35"/>
    </row>
    <row r="219" spans="1:21" ht="15" customHeight="1" x14ac:dyDescent="0.25">
      <c r="A219" s="182">
        <f t="shared" si="35"/>
        <v>8</v>
      </c>
      <c r="B219" s="853"/>
      <c r="C219" s="165" t="s">
        <v>141</v>
      </c>
      <c r="D219" s="166">
        <v>16</v>
      </c>
      <c r="E219" s="167" t="s">
        <v>70</v>
      </c>
      <c r="F219" s="165" t="str">
        <f t="shared" ref="F219:F231" si="39">VLOOKUP(E219,$N$7:$O$103,2,0)</f>
        <v>Réveillon</v>
      </c>
      <c r="G219" s="165" t="s">
        <v>87</v>
      </c>
      <c r="H219" s="165" t="str">
        <f t="shared" si="28"/>
        <v>Jaune</v>
      </c>
      <c r="I219" s="168" t="str">
        <f>IFERROR(IF(G219="F",VLOOKUP(C219,RES_N_D!$A$9:$Q$19,17,0),""),"-")</f>
        <v/>
      </c>
      <c r="J219" s="168">
        <f>IFERROR(IF(G219="H",VLOOKUP(C219,RES_B_M!$A$9:$Q$198,16,0),""),"-")</f>
        <v>46</v>
      </c>
      <c r="K219" s="168">
        <f>IFERROR(IF(G219="H",VLOOKUP(C219,RES_N_M!$A$9:$Q$93,16,0),""),"-")</f>
        <v>43</v>
      </c>
      <c r="L219" s="169" t="str">
        <f>IFERROR(IF(D219&gt;36,VLOOKUP(C219,'RES_N_&gt;36'!$A$9:$Q$19,17,0),""),"-")</f>
        <v/>
      </c>
      <c r="M219" s="170"/>
      <c r="N219" s="35"/>
      <c r="O219" s="52"/>
      <c r="P219" s="35"/>
      <c r="Q219" s="35"/>
      <c r="R219" s="6"/>
      <c r="S219" s="35"/>
      <c r="T219" s="35"/>
    </row>
    <row r="220" spans="1:21" ht="15" customHeight="1" x14ac:dyDescent="0.25">
      <c r="A220" s="182">
        <f t="shared" si="35"/>
        <v>9</v>
      </c>
      <c r="B220" s="853"/>
      <c r="C220" s="171" t="s">
        <v>243</v>
      </c>
      <c r="D220" s="166">
        <v>22.9</v>
      </c>
      <c r="E220" s="167" t="s">
        <v>70</v>
      </c>
      <c r="F220" s="165" t="str">
        <f t="shared" si="39"/>
        <v>Réveillon</v>
      </c>
      <c r="G220" s="165" t="s">
        <v>87</v>
      </c>
      <c r="H220" s="165" t="str">
        <f t="shared" si="28"/>
        <v>Jaune</v>
      </c>
      <c r="I220" s="168" t="str">
        <f>IFERROR(IF(G220="F",VLOOKUP(C220,RES_N_D!$A$9:$Q$19,17,0),""),"-")</f>
        <v/>
      </c>
      <c r="J220" s="168">
        <f>IFERROR(IF(G220="H",VLOOKUP(C220,RES_B_M!$A$9:$Q$198,16,0),""),"-")</f>
        <v>3</v>
      </c>
      <c r="K220" s="168">
        <f>IFERROR(IF(G220="H",VLOOKUP(C220,RES_N_M!$A$9:$Q$93,16,0),""),"-")</f>
        <v>8</v>
      </c>
      <c r="L220" s="169" t="str">
        <f>IFERROR(IF(D220&gt;36,VLOOKUP(C220,'RES_N_&gt;36'!$A$9:$Q$19,17,0),""),"-")</f>
        <v/>
      </c>
      <c r="M220" s="170"/>
      <c r="N220" s="35"/>
      <c r="O220" s="52"/>
      <c r="P220" s="35"/>
      <c r="Q220" s="35"/>
      <c r="R220" s="6"/>
      <c r="S220" s="35"/>
      <c r="T220" s="35"/>
      <c r="U220" s="55"/>
    </row>
    <row r="221" spans="1:21" ht="15" customHeight="1" x14ac:dyDescent="0.25">
      <c r="A221" s="182">
        <f t="shared" si="35"/>
        <v>10</v>
      </c>
      <c r="B221" s="853"/>
      <c r="C221" s="165" t="s">
        <v>283</v>
      </c>
      <c r="D221" s="166">
        <v>26.2</v>
      </c>
      <c r="E221" s="167" t="s">
        <v>70</v>
      </c>
      <c r="F221" s="165" t="str">
        <f t="shared" si="39"/>
        <v>Réveillon</v>
      </c>
      <c r="G221" s="165" t="s">
        <v>87</v>
      </c>
      <c r="H221" s="165" t="str">
        <f t="shared" si="28"/>
        <v>Jaune</v>
      </c>
      <c r="I221" s="168" t="str">
        <f>IFERROR(IF(G221="F",VLOOKUP(C221,RES_N_D!$A$9:$Q$19,17,0),""),"-")</f>
        <v/>
      </c>
      <c r="J221" s="168">
        <f>IFERROR(IF(G221="H",VLOOKUP(C221,RES_B_M!$A$9:$Q$198,16,0),""),"-")</f>
        <v>0</v>
      </c>
      <c r="K221" s="168" t="str">
        <f>IFERROR(IF(G221="H",VLOOKUP(C221,RES_N_M!$A$9:$Q$93,16,0),""),"-")</f>
        <v>-</v>
      </c>
      <c r="L221" s="169" t="str">
        <f>IFERROR(IF(D221&gt;36,VLOOKUP(C221,'RES_N_&gt;36'!$A$9:$Q$19,17,0),""),"-")</f>
        <v/>
      </c>
      <c r="M221" s="170"/>
      <c r="N221" s="35"/>
      <c r="O221" s="52"/>
      <c r="P221" s="35"/>
      <c r="Q221" s="35"/>
      <c r="R221" s="6"/>
      <c r="S221" s="35"/>
      <c r="T221" s="35"/>
    </row>
    <row r="222" spans="1:21" ht="15" customHeight="1" x14ac:dyDescent="0.25">
      <c r="A222" s="182">
        <f t="shared" si="35"/>
        <v>11</v>
      </c>
      <c r="B222" s="853"/>
      <c r="C222" s="171" t="s">
        <v>253</v>
      </c>
      <c r="D222" s="166">
        <v>26.7</v>
      </c>
      <c r="E222" s="167" t="s">
        <v>70</v>
      </c>
      <c r="F222" s="165" t="str">
        <f t="shared" si="39"/>
        <v>Réveillon</v>
      </c>
      <c r="G222" s="165" t="s">
        <v>87</v>
      </c>
      <c r="H222" s="165" t="str">
        <f t="shared" si="28"/>
        <v>Jaune</v>
      </c>
      <c r="I222" s="168" t="str">
        <f>IFERROR(IF(G222="F",VLOOKUP(C222,RES_N_D!$A$9:$Q$19,17,0),""),"-")</f>
        <v/>
      </c>
      <c r="J222" s="168">
        <f>IFERROR(IF(G222="H",VLOOKUP(C222,RES_B_M!$A$9:$Q$198,16,0),""),"-")</f>
        <v>0</v>
      </c>
      <c r="K222" s="168" t="str">
        <f>IFERROR(IF(G222="H",VLOOKUP(C222,RES_N_M!$A$9:$Q$93,16,0),""),"-")</f>
        <v>-</v>
      </c>
      <c r="L222" s="169" t="str">
        <f>IFERROR(IF(D222&gt;36,VLOOKUP(C222,'RES_N_&gt;36'!$A$9:$Q$19,17,0),""),"-")</f>
        <v/>
      </c>
      <c r="M222" s="170"/>
      <c r="N222" s="35"/>
      <c r="O222" s="52"/>
      <c r="P222" s="35"/>
      <c r="Q222" s="35"/>
      <c r="R222" s="6"/>
      <c r="S222" s="35"/>
      <c r="T222" s="35"/>
    </row>
    <row r="223" spans="1:21" ht="15" customHeight="1" x14ac:dyDescent="0.25">
      <c r="A223" s="182">
        <f t="shared" si="35"/>
        <v>12</v>
      </c>
      <c r="B223" s="853"/>
      <c r="C223" s="171" t="s">
        <v>173</v>
      </c>
      <c r="D223" s="166">
        <v>23.2</v>
      </c>
      <c r="E223" s="167" t="s">
        <v>70</v>
      </c>
      <c r="F223" s="165" t="str">
        <f t="shared" si="39"/>
        <v>Réveillon</v>
      </c>
      <c r="G223" s="165" t="s">
        <v>87</v>
      </c>
      <c r="H223" s="165" t="str">
        <f t="shared" si="28"/>
        <v>Jaune</v>
      </c>
      <c r="I223" s="168" t="str">
        <f>IFERROR(IF(G223="F",VLOOKUP(C223,RES_N_D!$A$9:$Q$19,17,0),""),"-")</f>
        <v/>
      </c>
      <c r="J223" s="168">
        <f>IFERROR(IF(G223="H",VLOOKUP(C223,RES_B_M!$A$9:$Q$198,16,0),""),"-")</f>
        <v>0</v>
      </c>
      <c r="K223" s="168" t="str">
        <f>IFERROR(IF(G223="H",VLOOKUP(C223,RES_N_M!$A$9:$Q$93,16,0),""),"-")</f>
        <v>-</v>
      </c>
      <c r="L223" s="169" t="str">
        <f>IFERROR(IF(D223&gt;36,VLOOKUP(C223,'RES_N_&gt;36'!$A$9:$Q$19,17,0),""),"-")</f>
        <v/>
      </c>
      <c r="M223" s="170"/>
      <c r="N223" s="35"/>
      <c r="O223" s="52"/>
      <c r="P223" s="35"/>
      <c r="Q223" s="35"/>
      <c r="R223" s="6"/>
      <c r="S223" s="35"/>
      <c r="T223" s="35"/>
    </row>
    <row r="224" spans="1:21" ht="15" customHeight="1" x14ac:dyDescent="0.25">
      <c r="A224" s="182">
        <f t="shared" si="35"/>
        <v>13</v>
      </c>
      <c r="B224" s="853"/>
      <c r="C224" s="171" t="s">
        <v>247</v>
      </c>
      <c r="D224" s="166">
        <v>19.5</v>
      </c>
      <c r="E224" s="167" t="s">
        <v>70</v>
      </c>
      <c r="F224" s="165" t="str">
        <f t="shared" si="39"/>
        <v>Réveillon</v>
      </c>
      <c r="G224" s="165" t="s">
        <v>87</v>
      </c>
      <c r="H224" s="165" t="str">
        <f t="shared" si="28"/>
        <v>Jaune</v>
      </c>
      <c r="I224" s="168" t="str">
        <f>IFERROR(IF(G224="F",VLOOKUP(C224,RES_N_D!$A$9:$Q$19,17,0),""),"-")</f>
        <v/>
      </c>
      <c r="J224" s="168">
        <f>IFERROR(IF(G224="H",VLOOKUP(C224,RES_B_M!$A$9:$Q$198,16,0),""),"-")</f>
        <v>0</v>
      </c>
      <c r="K224" s="168" t="str">
        <f>IFERROR(IF(G224="H",VLOOKUP(C224,RES_N_M!$A$9:$Q$93,16,0),""),"-")</f>
        <v>-</v>
      </c>
      <c r="L224" s="169" t="str">
        <f>IFERROR(IF(D224&gt;36,VLOOKUP(C224,'RES_N_&gt;36'!$A$9:$Q$19,17,0),""),"-")</f>
        <v/>
      </c>
      <c r="M224" s="170"/>
      <c r="N224" s="35"/>
      <c r="O224" s="52"/>
      <c r="P224" s="35"/>
      <c r="Q224" s="35"/>
      <c r="R224" s="6"/>
      <c r="S224" s="35"/>
      <c r="T224" s="35"/>
    </row>
    <row r="225" spans="1:20" ht="15" customHeight="1" x14ac:dyDescent="0.25">
      <c r="A225" s="182">
        <f t="shared" si="35"/>
        <v>14</v>
      </c>
      <c r="B225" s="853"/>
      <c r="C225" s="171" t="s">
        <v>240</v>
      </c>
      <c r="D225" s="166">
        <v>17.5</v>
      </c>
      <c r="E225" s="167" t="s">
        <v>70</v>
      </c>
      <c r="F225" s="165" t="str">
        <f t="shared" si="39"/>
        <v>Réveillon</v>
      </c>
      <c r="G225" s="165" t="s">
        <v>87</v>
      </c>
      <c r="H225" s="165" t="str">
        <f t="shared" si="28"/>
        <v>Jaune</v>
      </c>
      <c r="I225" s="168" t="str">
        <f>IFERROR(IF(G225="F",VLOOKUP(C225,RES_N_D!$A$9:$Q$19,17,0),""),"-")</f>
        <v/>
      </c>
      <c r="J225" s="168">
        <f>IFERROR(IF(G225="H",VLOOKUP(C225,RES_B_M!$A$9:$Q$198,16,0),""),"-")</f>
        <v>0</v>
      </c>
      <c r="K225" s="168" t="str">
        <f>IFERROR(IF(G225="H",VLOOKUP(C225,RES_N_M!$A$9:$Q$93,16,0),""),"-")</f>
        <v>-</v>
      </c>
      <c r="L225" s="169" t="str">
        <f>IFERROR(IF(D225&gt;36,VLOOKUP(C225,'RES_N_&gt;36'!$A$9:$Q$19,17,0),""),"-")</f>
        <v/>
      </c>
      <c r="M225" s="170"/>
      <c r="N225" s="35"/>
      <c r="O225" s="52"/>
      <c r="P225" s="35"/>
      <c r="Q225" s="35"/>
      <c r="R225" s="6"/>
      <c r="S225" s="35"/>
      <c r="T225" s="35"/>
    </row>
    <row r="226" spans="1:20" ht="15" customHeight="1" x14ac:dyDescent="0.25">
      <c r="A226" s="182">
        <f t="shared" si="35"/>
        <v>15</v>
      </c>
      <c r="B226" s="853"/>
      <c r="C226" s="171" t="s">
        <v>249</v>
      </c>
      <c r="D226" s="166">
        <v>28.3</v>
      </c>
      <c r="E226" s="167" t="s">
        <v>70</v>
      </c>
      <c r="F226" s="165" t="str">
        <f t="shared" si="39"/>
        <v>Réveillon</v>
      </c>
      <c r="G226" s="165" t="s">
        <v>87</v>
      </c>
      <c r="H226" s="165" t="str">
        <f t="shared" si="28"/>
        <v>Jaune</v>
      </c>
      <c r="I226" s="168" t="str">
        <f>IFERROR(IF(G226="F",VLOOKUP(C226,RES_N_D!$A$9:$Q$19,17,0),""),"-")</f>
        <v/>
      </c>
      <c r="J226" s="168">
        <f>IFERROR(IF(G226="H",VLOOKUP(C226,RES_B_M!$A$9:$Q$198,16,0),""),"-")</f>
        <v>12</v>
      </c>
      <c r="K226" s="168">
        <f>IFERROR(IF(G226="H",VLOOKUP(C226,RES_N_M!$A$9:$Q$93,16,0),""),"-")</f>
        <v>13</v>
      </c>
      <c r="L226" s="169" t="str">
        <f>IFERROR(IF(D226&gt;36,VLOOKUP(C226,'RES_N_&gt;36'!$A$9:$Q$19,17,0),""),"-")</f>
        <v/>
      </c>
      <c r="M226" s="170"/>
      <c r="N226" s="35"/>
      <c r="O226" s="52"/>
      <c r="P226" s="35"/>
      <c r="Q226" s="35"/>
      <c r="R226" s="6"/>
      <c r="S226" s="35"/>
      <c r="T226" s="35"/>
    </row>
    <row r="227" spans="1:20" ht="15" customHeight="1" x14ac:dyDescent="0.25">
      <c r="A227" s="182">
        <f t="shared" si="35"/>
        <v>16</v>
      </c>
      <c r="B227" s="853"/>
      <c r="C227" s="165" t="s">
        <v>148</v>
      </c>
      <c r="D227" s="166">
        <v>10.5</v>
      </c>
      <c r="E227" s="167" t="s">
        <v>70</v>
      </c>
      <c r="F227" s="165" t="str">
        <f t="shared" si="39"/>
        <v>Réveillon</v>
      </c>
      <c r="G227" s="171" t="s">
        <v>87</v>
      </c>
      <c r="H227" s="165" t="str">
        <f t="shared" si="28"/>
        <v>Jaune</v>
      </c>
      <c r="I227" s="168" t="str">
        <f>IFERROR(IF(G227="F",VLOOKUP(C227,RES_N_D!$A$9:$Q$19,17,0),""),"-")</f>
        <v/>
      </c>
      <c r="J227" s="168">
        <f>IFERROR(IF(G227="H",VLOOKUP(C227,RES_B_M!$A$9:$Q$198,16,0),""),"-")</f>
        <v>146</v>
      </c>
      <c r="K227" s="168">
        <f>IFERROR(IF(G227="H",VLOOKUP(C227,RES_N_M!$A$9:$Q$93,16,0),""),"-")</f>
        <v>88</v>
      </c>
      <c r="L227" s="169" t="str">
        <f>IFERROR(IF(D227&gt;36,VLOOKUP(C227,'RES_N_&gt;36'!$A$9:$Q$19,17,0),""),"-")</f>
        <v/>
      </c>
      <c r="M227" s="170"/>
      <c r="N227" s="35"/>
      <c r="O227" s="52"/>
      <c r="P227" s="35"/>
      <c r="Q227" s="35"/>
      <c r="R227" s="6"/>
      <c r="S227" s="35"/>
      <c r="T227" s="35"/>
    </row>
    <row r="228" spans="1:20" ht="15" customHeight="1" x14ac:dyDescent="0.25">
      <c r="A228" s="182">
        <f t="shared" si="35"/>
        <v>17</v>
      </c>
      <c r="B228" s="853"/>
      <c r="C228" s="165" t="s">
        <v>307</v>
      </c>
      <c r="D228" s="166">
        <v>13.2</v>
      </c>
      <c r="E228" s="167" t="s">
        <v>70</v>
      </c>
      <c r="F228" s="165" t="str">
        <f t="shared" si="39"/>
        <v>Réveillon</v>
      </c>
      <c r="G228" s="171" t="s">
        <v>87</v>
      </c>
      <c r="H228" s="165" t="str">
        <f t="shared" si="28"/>
        <v>Jaune</v>
      </c>
      <c r="I228" s="168" t="str">
        <f>IFERROR(IF(G228="F",VLOOKUP(C228,RES_N_D!$A$9:$Q$19,17,0),""),"-")</f>
        <v/>
      </c>
      <c r="J228" s="168">
        <f>IFERROR(IF(G228="H",VLOOKUP(C228,RES_B_M!$A$9:$Q$198,16,0),""),"-")</f>
        <v>6</v>
      </c>
      <c r="K228" s="168" t="str">
        <f>IFERROR(IF(G228="H",VLOOKUP(C228,RES_N_M!$A$9:$Q$93,16,0),""),"-")</f>
        <v>-</v>
      </c>
      <c r="L228" s="169" t="str">
        <f>IFERROR(IF(D228&gt;36,VLOOKUP(C228,'RES_N_&gt;36'!$A$9:$Q$19,17,0),""),"-")</f>
        <v/>
      </c>
      <c r="M228" s="170"/>
      <c r="N228" s="35"/>
      <c r="O228" s="52"/>
      <c r="P228" s="35"/>
      <c r="Q228" s="35"/>
      <c r="R228" s="6"/>
      <c r="S228" s="35"/>
      <c r="T228" s="35"/>
    </row>
    <row r="229" spans="1:20" ht="15" customHeight="1" x14ac:dyDescent="0.25">
      <c r="A229" s="182">
        <f t="shared" si="35"/>
        <v>18</v>
      </c>
      <c r="B229" s="853"/>
      <c r="C229" s="171" t="s">
        <v>158</v>
      </c>
      <c r="D229" s="166">
        <v>16.2</v>
      </c>
      <c r="E229" s="167" t="s">
        <v>70</v>
      </c>
      <c r="F229" s="165" t="str">
        <f t="shared" si="39"/>
        <v>Réveillon</v>
      </c>
      <c r="G229" s="165" t="s">
        <v>87</v>
      </c>
      <c r="H229" s="165" t="str">
        <f t="shared" si="28"/>
        <v>Jaune</v>
      </c>
      <c r="I229" s="168" t="str">
        <f>IFERROR(IF(G229="F",VLOOKUP(C229,RES_N_D!$A$9:$Q$19,17,0),""),"-")</f>
        <v/>
      </c>
      <c r="J229" s="168">
        <f>IFERROR(IF(G229="H",VLOOKUP(C229,RES_B_M!$A$9:$Q$198,16,0),""),"-")</f>
        <v>79</v>
      </c>
      <c r="K229" s="168">
        <f>IFERROR(IF(G229="H",VLOOKUP(C229,RES_N_M!$A$9:$Q$93,16,0),""),"-")</f>
        <v>62</v>
      </c>
      <c r="L229" s="169" t="str">
        <f>IFERROR(IF(D229&gt;36,VLOOKUP(C229,'RES_N_&gt;36'!$A$9:$Q$19,17,0),""),"-")</f>
        <v/>
      </c>
      <c r="M229" s="170"/>
      <c r="N229" s="35"/>
      <c r="O229" s="52"/>
      <c r="P229" s="35"/>
      <c r="Q229" s="35"/>
      <c r="R229" s="6"/>
      <c r="S229" s="35"/>
      <c r="T229" s="35"/>
    </row>
    <row r="230" spans="1:20" ht="15" customHeight="1" x14ac:dyDescent="0.25">
      <c r="A230" s="182">
        <f t="shared" si="35"/>
        <v>19</v>
      </c>
      <c r="B230" s="853"/>
      <c r="C230" s="165" t="s">
        <v>280</v>
      </c>
      <c r="D230" s="166">
        <v>26.9</v>
      </c>
      <c r="E230" s="167" t="s">
        <v>70</v>
      </c>
      <c r="F230" s="165" t="str">
        <f t="shared" si="39"/>
        <v>Réveillon</v>
      </c>
      <c r="G230" s="171" t="s">
        <v>87</v>
      </c>
      <c r="H230" s="165" t="str">
        <f t="shared" ref="H230:H231" si="40">IF(G230="F","Rouge","Jaune")</f>
        <v>Jaune</v>
      </c>
      <c r="I230" s="168" t="str">
        <f>IFERROR(IF(G230="F",VLOOKUP(C230,RES_N_D!$A$9:$Q$19,17,0),""),"-")</f>
        <v/>
      </c>
      <c r="J230" s="168">
        <f>IFERROR(IF(G230="H",VLOOKUP(C230,RES_B_M!$A$9:$Q$198,16,0),""),"-")</f>
        <v>24</v>
      </c>
      <c r="K230" s="168">
        <f>IFERROR(IF(G230="H",VLOOKUP(C230,RES_N_M!$A$9:$Q$93,16,0),""),"-")</f>
        <v>20</v>
      </c>
      <c r="L230" s="169" t="str">
        <f>IFERROR(IF(D230&gt;36,VLOOKUP(C230,'RES_N_&gt;36'!$A$9:$Q$19,17,0),""),"-")</f>
        <v/>
      </c>
      <c r="M230" s="170"/>
      <c r="N230" s="35"/>
      <c r="O230" s="52"/>
      <c r="P230" s="35"/>
      <c r="Q230" s="35"/>
      <c r="R230" s="6"/>
      <c r="S230" s="35"/>
      <c r="T230" s="35"/>
    </row>
    <row r="231" spans="1:20" ht="15" customHeight="1" x14ac:dyDescent="0.25">
      <c r="A231" s="182">
        <f t="shared" si="35"/>
        <v>20</v>
      </c>
      <c r="B231" s="853"/>
      <c r="C231" s="165" t="s">
        <v>293</v>
      </c>
      <c r="D231" s="166">
        <v>21.1</v>
      </c>
      <c r="E231" s="167" t="s">
        <v>70</v>
      </c>
      <c r="F231" s="165" t="str">
        <f t="shared" si="39"/>
        <v>Réveillon</v>
      </c>
      <c r="G231" s="171" t="s">
        <v>87</v>
      </c>
      <c r="H231" s="165" t="str">
        <f t="shared" si="40"/>
        <v>Jaune</v>
      </c>
      <c r="I231" s="168" t="str">
        <f>IFERROR(IF(G231="F",VLOOKUP(C231,RES_N_D!$A$9:$Q$19,17,0),""),"-")</f>
        <v/>
      </c>
      <c r="J231" s="168">
        <f>IFERROR(IF(G231="H",VLOOKUP(C231,RES_B_M!$A$9:$Q$198,16,0),""),"-")</f>
        <v>0</v>
      </c>
      <c r="K231" s="168" t="str">
        <f>IFERROR(IF(G231="H",VLOOKUP(C231,RES_N_M!$A$9:$Q$93,16,0),""),"-")</f>
        <v>-</v>
      </c>
      <c r="L231" s="169" t="str">
        <f>IFERROR(IF(D231&gt;36,VLOOKUP(C231,'RES_N_&gt;36'!$A$9:$Q$19,17,0),""),"-")</f>
        <v/>
      </c>
      <c r="M231" s="170"/>
      <c r="N231" s="35"/>
      <c r="O231" s="52"/>
      <c r="P231" s="35"/>
      <c r="Q231" s="35"/>
      <c r="R231" s="6"/>
      <c r="S231" s="35"/>
      <c r="T231" s="35"/>
    </row>
    <row r="232" spans="1:20" ht="15" customHeight="1" x14ac:dyDescent="0.25">
      <c r="A232" s="182">
        <f t="shared" si="35"/>
        <v>21</v>
      </c>
      <c r="B232" s="853"/>
      <c r="C232" s="165" t="s">
        <v>242</v>
      </c>
      <c r="D232" s="166">
        <v>17</v>
      </c>
      <c r="E232" s="167" t="s">
        <v>70</v>
      </c>
      <c r="F232" s="165" t="s">
        <v>13</v>
      </c>
      <c r="G232" s="171" t="s">
        <v>87</v>
      </c>
      <c r="H232" s="165" t="s">
        <v>319</v>
      </c>
      <c r="I232" s="168" t="s">
        <v>320</v>
      </c>
      <c r="J232" s="168">
        <f>IFERROR(IF(G232="H",VLOOKUP(C232,RES_B_M!$A$9:$Q$198,16,0),""),"-")</f>
        <v>28</v>
      </c>
      <c r="K232" s="168">
        <f>IFERROR(IF(G232="H",VLOOKUP(C232,RES_N_M!$A$9:$Q$93,16,0),""),"-")</f>
        <v>21</v>
      </c>
      <c r="L232" s="169" t="str">
        <f>IFERROR(IF(D232&gt;36,VLOOKUP(C232,'RES_N_&gt;36'!$A$9:$Q$19,17,0),""),"-")</f>
        <v/>
      </c>
      <c r="M232" s="170"/>
      <c r="N232" s="35"/>
      <c r="O232" s="52"/>
      <c r="P232" s="35"/>
      <c r="Q232" s="35"/>
      <c r="R232" s="6"/>
      <c r="S232" s="35"/>
      <c r="T232" s="35"/>
    </row>
    <row r="233" spans="1:20" ht="15" customHeight="1" x14ac:dyDescent="0.25">
      <c r="A233" s="182">
        <f t="shared" si="35"/>
        <v>22</v>
      </c>
      <c r="B233" s="853"/>
      <c r="C233" s="171" t="s">
        <v>363</v>
      </c>
      <c r="D233" s="166" t="s">
        <v>335</v>
      </c>
      <c r="E233" s="167" t="s">
        <v>70</v>
      </c>
      <c r="F233" s="165" t="s">
        <v>13</v>
      </c>
      <c r="G233" s="171" t="s">
        <v>87</v>
      </c>
      <c r="H233" s="165" t="s">
        <v>319</v>
      </c>
      <c r="I233" s="168" t="s">
        <v>320</v>
      </c>
      <c r="J233" s="168">
        <f>IFERROR(IF(G233="H",VLOOKUP(C233,RES_B_M!$A$9:$Q$198,16,0),""),"-")</f>
        <v>80</v>
      </c>
      <c r="K233" s="168">
        <f>IFERROR(IF(G233="H",VLOOKUP(C233,RES_N_M!$A$9:$Q$93,16,0),""),"-")</f>
        <v>54</v>
      </c>
      <c r="L233" s="169" t="str">
        <f>IFERROR(IF(D233&gt;36,VLOOKUP(C233,'RES_N_&gt;36'!$A$9:$Q$19,17,0),""),"-")</f>
        <v>-</v>
      </c>
      <c r="M233" s="170"/>
      <c r="N233" s="35"/>
      <c r="O233" s="52"/>
      <c r="P233" s="35"/>
      <c r="Q233" s="35"/>
      <c r="R233" s="6"/>
      <c r="S233" s="35"/>
      <c r="T233" s="35"/>
    </row>
    <row r="234" spans="1:20" ht="15" customHeight="1" x14ac:dyDescent="0.25">
      <c r="A234" s="182">
        <f t="shared" si="35"/>
        <v>23</v>
      </c>
      <c r="B234" s="853"/>
      <c r="C234" s="171" t="s">
        <v>344</v>
      </c>
      <c r="D234" s="166" t="s">
        <v>338</v>
      </c>
      <c r="E234" s="167" t="s">
        <v>334</v>
      </c>
      <c r="F234" s="165" t="s">
        <v>13</v>
      </c>
      <c r="G234" s="171" t="s">
        <v>87</v>
      </c>
      <c r="H234" s="165" t="s">
        <v>319</v>
      </c>
      <c r="I234" s="168" t="s">
        <v>320</v>
      </c>
      <c r="J234" s="168">
        <f>IFERROR(IF(G234="H",VLOOKUP(C234,RES_B_M!$A$9:$Q$198,16,0),""),"-")</f>
        <v>0</v>
      </c>
      <c r="K234" s="168" t="str">
        <f>IFERROR(IF(G234="H",VLOOKUP(C234,RES_N_M!$A$9:$Q$93,16,0),""),"-")</f>
        <v>-</v>
      </c>
      <c r="L234" s="169" t="str">
        <f>IFERROR(IF(D234&gt;36,VLOOKUP(C234,'RES_N_&gt;36'!$A$9:$Q$19,17,0),""),"-")</f>
        <v>-</v>
      </c>
      <c r="M234" s="170"/>
      <c r="N234" s="35"/>
      <c r="O234" s="52"/>
      <c r="P234" s="35"/>
      <c r="Q234" s="35"/>
      <c r="R234" s="6"/>
      <c r="S234" s="35"/>
      <c r="T234" s="35"/>
    </row>
    <row r="235" spans="1:20" ht="15" customHeight="1" x14ac:dyDescent="0.25">
      <c r="A235" s="182">
        <f t="shared" si="35"/>
        <v>24</v>
      </c>
      <c r="B235" s="853"/>
      <c r="C235" s="171" t="s">
        <v>345</v>
      </c>
      <c r="D235" s="166" t="s">
        <v>339</v>
      </c>
      <c r="E235" s="167" t="s">
        <v>334</v>
      </c>
      <c r="F235" s="165" t="s">
        <v>13</v>
      </c>
      <c r="G235" s="171" t="s">
        <v>87</v>
      </c>
      <c r="H235" s="165" t="s">
        <v>319</v>
      </c>
      <c r="I235" s="168" t="s">
        <v>320</v>
      </c>
      <c r="J235" s="168">
        <f>IFERROR(IF(G235="H",VLOOKUP(C235,RES_B_M!$A$9:$Q$198,16,0),""),"-")</f>
        <v>26</v>
      </c>
      <c r="K235" s="168">
        <f>IFERROR(IF(G235="H",VLOOKUP(C235,RES_N_M!$A$9:$Q$93,16,0),""),"-")</f>
        <v>30</v>
      </c>
      <c r="L235" s="169" t="str">
        <f>IFERROR(IF(D235&gt;36,VLOOKUP(C235,'RES_N_&gt;36'!$A$9:$Q$19,17,0),""),"-")</f>
        <v>-</v>
      </c>
      <c r="M235" s="170"/>
      <c r="N235" s="35"/>
      <c r="O235" s="52"/>
      <c r="P235" s="35"/>
      <c r="Q235" s="35"/>
      <c r="R235" s="6"/>
      <c r="S235" s="35"/>
      <c r="T235" s="35"/>
    </row>
    <row r="236" spans="1:20" ht="15" customHeight="1" x14ac:dyDescent="0.25">
      <c r="A236" s="182">
        <f t="shared" si="35"/>
        <v>25</v>
      </c>
      <c r="B236" s="853"/>
      <c r="C236" s="165" t="s">
        <v>346</v>
      </c>
      <c r="D236" s="166" t="s">
        <v>340</v>
      </c>
      <c r="E236" s="167" t="s">
        <v>334</v>
      </c>
      <c r="F236" s="165" t="s">
        <v>13</v>
      </c>
      <c r="G236" s="171" t="s">
        <v>87</v>
      </c>
      <c r="H236" s="165" t="s">
        <v>319</v>
      </c>
      <c r="I236" s="168" t="s">
        <v>320</v>
      </c>
      <c r="J236" s="168">
        <f>IFERROR(IF(G236="H",VLOOKUP(C236,RES_B_M!$A$9:$Q$198,16,0),""),"-")</f>
        <v>21</v>
      </c>
      <c r="K236" s="168">
        <f>IFERROR(IF(G236="H",VLOOKUP(C236,RES_N_M!$A$9:$Q$93,16,0),""),"-")</f>
        <v>52</v>
      </c>
      <c r="L236" s="169" t="str">
        <f>IFERROR(IF(D236&gt;36,VLOOKUP(C236,'RES_N_&gt;36'!$A$9:$Q$19,17,0),""),"-")</f>
        <v>-</v>
      </c>
      <c r="M236" s="170"/>
      <c r="N236" s="35"/>
      <c r="O236" s="52"/>
      <c r="P236" s="35"/>
      <c r="Q236" s="35"/>
      <c r="R236" s="6"/>
      <c r="S236" s="35"/>
      <c r="T236" s="35"/>
    </row>
    <row r="237" spans="1:20" ht="15" customHeight="1" x14ac:dyDescent="0.25">
      <c r="A237" s="182">
        <f t="shared" si="35"/>
        <v>26</v>
      </c>
      <c r="B237" s="853"/>
      <c r="C237" s="165" t="s">
        <v>364</v>
      </c>
      <c r="D237" s="166">
        <v>12.4</v>
      </c>
      <c r="E237" s="167" t="s">
        <v>103</v>
      </c>
      <c r="F237" s="165" t="s">
        <v>13</v>
      </c>
      <c r="G237" s="171" t="s">
        <v>87</v>
      </c>
      <c r="H237" s="165" t="s">
        <v>319</v>
      </c>
      <c r="I237" s="168" t="s">
        <v>320</v>
      </c>
      <c r="J237" s="168">
        <f>IFERROR(IF(G237="H",VLOOKUP(C237,RES_B_M!$A$9:$Q$198,16,0),""),"-")</f>
        <v>0</v>
      </c>
      <c r="K237" s="168" t="str">
        <f>IFERROR(IF(G237="H",VLOOKUP(C237,RES_N_M!$A$9:$Q$93,16,0),""),"-")</f>
        <v>-</v>
      </c>
      <c r="L237" s="169" t="str">
        <f>IFERROR(IF(D237&gt;36,VLOOKUP(C237,'RES_N_&gt;36'!$A$9:$Q$19,17,0),""),"-")</f>
        <v/>
      </c>
      <c r="M237" s="170"/>
      <c r="N237" s="35"/>
      <c r="O237" s="52"/>
      <c r="P237" s="35"/>
      <c r="Q237" s="35"/>
      <c r="R237" s="6"/>
      <c r="S237" s="35"/>
      <c r="T237" s="35"/>
    </row>
    <row r="238" spans="1:20" ht="15" customHeight="1" x14ac:dyDescent="0.25">
      <c r="A238" s="182">
        <f t="shared" si="35"/>
        <v>27</v>
      </c>
      <c r="B238" s="853"/>
      <c r="C238" s="165" t="s">
        <v>366</v>
      </c>
      <c r="D238" s="166">
        <v>15.1</v>
      </c>
      <c r="E238" s="167" t="s">
        <v>103</v>
      </c>
      <c r="F238" s="165" t="s">
        <v>13</v>
      </c>
      <c r="G238" s="171" t="s">
        <v>87</v>
      </c>
      <c r="H238" s="165" t="s">
        <v>319</v>
      </c>
      <c r="I238" s="168" t="s">
        <v>320</v>
      </c>
      <c r="J238" s="168">
        <f>IFERROR(IF(G238="H",VLOOKUP(C238,RES_B_M!$A$9:$Q$198,16,0),""),"-")</f>
        <v>19</v>
      </c>
      <c r="K238" s="168">
        <f>IFERROR(IF(G238="H",VLOOKUP(C238,RES_N_M!$A$9:$Q$93,16,0),""),"-")</f>
        <v>6</v>
      </c>
      <c r="L238" s="169" t="str">
        <f>IFERROR(IF(D238&gt;36,VLOOKUP(C238,'RES_N_&gt;36'!$A$9:$Q$19,17,0),""),"-")</f>
        <v/>
      </c>
      <c r="M238" s="170"/>
      <c r="N238" s="35"/>
      <c r="O238" s="52"/>
      <c r="P238" s="35"/>
      <c r="Q238" s="35"/>
      <c r="R238" s="6"/>
      <c r="S238" s="35"/>
      <c r="T238" s="35"/>
    </row>
    <row r="239" spans="1:20" ht="15" customHeight="1" x14ac:dyDescent="0.25">
      <c r="A239" s="182">
        <f t="shared" si="35"/>
        <v>28</v>
      </c>
      <c r="B239" s="853"/>
      <c r="C239" s="165" t="s">
        <v>377</v>
      </c>
      <c r="D239" s="166">
        <v>21</v>
      </c>
      <c r="E239" s="167" t="s">
        <v>70</v>
      </c>
      <c r="F239" s="165" t="s">
        <v>13</v>
      </c>
      <c r="G239" s="171" t="s">
        <v>87</v>
      </c>
      <c r="H239" s="165" t="s">
        <v>319</v>
      </c>
      <c r="I239" s="168" t="s">
        <v>320</v>
      </c>
      <c r="J239" s="168">
        <f>IFERROR(IF(G239="H",VLOOKUP(C239,RES_B_M!$A$9:$Q$198,16,0),""),"-")</f>
        <v>0</v>
      </c>
      <c r="K239" s="168" t="str">
        <f>IFERROR(IF(G239="H",VLOOKUP(C239,RES_N_M!$A$9:$Q$93,16,0),""),"-")</f>
        <v>-</v>
      </c>
      <c r="L239" s="169" t="str">
        <f>IFERROR(IF(D239&gt;36,VLOOKUP(C239,'RES_N_&gt;36'!$A$9:$Q$19,17,0),""),"-")</f>
        <v/>
      </c>
      <c r="M239" s="170"/>
      <c r="N239" s="35"/>
      <c r="O239" s="52"/>
      <c r="P239" s="35"/>
      <c r="Q239" s="35"/>
      <c r="R239" s="6"/>
      <c r="S239" s="35"/>
      <c r="T239" s="35"/>
    </row>
    <row r="240" spans="1:20" ht="15" customHeight="1" x14ac:dyDescent="0.25">
      <c r="A240" s="182">
        <f t="shared" si="35"/>
        <v>29</v>
      </c>
      <c r="B240" s="853"/>
      <c r="C240" s="165" t="s">
        <v>408</v>
      </c>
      <c r="D240" s="166">
        <v>10.1</v>
      </c>
      <c r="E240" s="167" t="s">
        <v>70</v>
      </c>
      <c r="F240" s="165" t="s">
        <v>13</v>
      </c>
      <c r="G240" s="171" t="s">
        <v>87</v>
      </c>
      <c r="H240" s="165" t="s">
        <v>319</v>
      </c>
      <c r="I240" s="168" t="s">
        <v>320</v>
      </c>
      <c r="J240" s="168">
        <f>IFERROR(IF(G240="H",VLOOKUP(C240,RES_B_M!$A$9:$Q$198,16,0),""),"-")</f>
        <v>57</v>
      </c>
      <c r="K240" s="168">
        <f>IFERROR(IF(G240="H",VLOOKUP(C240,RES_N_M!$A$9:$Q$93,16,0),""),"-")</f>
        <v>50</v>
      </c>
      <c r="L240" s="169" t="str">
        <f>IFERROR(IF(D240&gt;36,VLOOKUP(C240,'RES_N_&gt;36'!$A$9:$Q$19,17,0),""),"-")</f>
        <v/>
      </c>
      <c r="M240" s="170"/>
      <c r="N240" s="35"/>
      <c r="O240" s="52"/>
      <c r="P240" s="35"/>
      <c r="Q240" s="35"/>
      <c r="R240" s="6"/>
      <c r="S240" s="35"/>
      <c r="T240" s="35"/>
    </row>
    <row r="241" spans="1:20" ht="15" customHeight="1" x14ac:dyDescent="0.25">
      <c r="A241" s="182">
        <f t="shared" si="35"/>
        <v>30</v>
      </c>
      <c r="B241" s="853"/>
      <c r="C241" s="165" t="s">
        <v>409</v>
      </c>
      <c r="D241" s="166">
        <v>23.6</v>
      </c>
      <c r="E241" s="167" t="s">
        <v>70</v>
      </c>
      <c r="F241" s="165" t="s">
        <v>13</v>
      </c>
      <c r="G241" s="171" t="s">
        <v>87</v>
      </c>
      <c r="H241" s="165" t="s">
        <v>319</v>
      </c>
      <c r="I241" s="168" t="s">
        <v>320</v>
      </c>
      <c r="J241" s="168">
        <f>IFERROR(IF(G241="H",VLOOKUP(C241,RES_B_M!$A$9:$Q$198,16,0),""),"-")</f>
        <v>64</v>
      </c>
      <c r="K241" s="168">
        <f>IFERROR(IF(G241="H",VLOOKUP(C241,RES_N_M!$A$9:$Q$93,16,0),""),"-")</f>
        <v>64</v>
      </c>
      <c r="L241" s="169" t="str">
        <f>IFERROR(IF(D241&gt;36,VLOOKUP(C241,'RES_N_&gt;36'!$A$9:$Q$19,17,0),""),"-")</f>
        <v/>
      </c>
      <c r="M241" s="170"/>
      <c r="N241" s="35"/>
      <c r="O241" s="52"/>
      <c r="P241" s="35"/>
      <c r="Q241" s="35"/>
      <c r="R241" s="6"/>
      <c r="S241" s="35"/>
      <c r="T241" s="35"/>
    </row>
    <row r="242" spans="1:20" ht="15" customHeight="1" x14ac:dyDescent="0.25">
      <c r="A242" s="182">
        <f t="shared" si="35"/>
        <v>31</v>
      </c>
      <c r="B242" s="853"/>
      <c r="C242" s="165" t="s">
        <v>410</v>
      </c>
      <c r="D242" s="166">
        <v>12.7</v>
      </c>
      <c r="E242" s="167" t="s">
        <v>70</v>
      </c>
      <c r="F242" s="165" t="s">
        <v>13</v>
      </c>
      <c r="G242" s="171" t="s">
        <v>87</v>
      </c>
      <c r="H242" s="165" t="s">
        <v>319</v>
      </c>
      <c r="I242" s="168" t="s">
        <v>320</v>
      </c>
      <c r="J242" s="168">
        <f>IFERROR(IF(G242="H",VLOOKUP(C242,RES_B_M!$A$9:$Q$198,16,0),""),"-")</f>
        <v>64</v>
      </c>
      <c r="K242" s="168">
        <f>IFERROR(IF(G242="H",VLOOKUP(C242,RES_N_M!$A$9:$Q$93,16,0),""),"-")</f>
        <v>64</v>
      </c>
      <c r="L242" s="169" t="str">
        <f>IFERROR(IF(D242&gt;36,VLOOKUP(C242,'RES_N_&gt;36'!$A$9:$Q$19,17,0),""),"-")</f>
        <v/>
      </c>
      <c r="M242" s="170"/>
      <c r="N242" s="35"/>
      <c r="O242" s="52"/>
      <c r="P242" s="35"/>
      <c r="Q242" s="35"/>
      <c r="R242" s="6"/>
      <c r="S242" s="35"/>
      <c r="T242" s="35"/>
    </row>
    <row r="243" spans="1:20" ht="15" customHeight="1" x14ac:dyDescent="0.25">
      <c r="A243" s="182">
        <f t="shared" si="35"/>
        <v>32</v>
      </c>
      <c r="B243" s="853"/>
      <c r="C243" s="165" t="s">
        <v>414</v>
      </c>
      <c r="D243" s="166">
        <v>11</v>
      </c>
      <c r="E243" s="167" t="s">
        <v>70</v>
      </c>
      <c r="F243" s="165" t="s">
        <v>13</v>
      </c>
      <c r="G243" s="171" t="s">
        <v>87</v>
      </c>
      <c r="H243" s="165" t="s">
        <v>319</v>
      </c>
      <c r="I243" s="168" t="s">
        <v>320</v>
      </c>
      <c r="J243" s="168" t="str">
        <f>IFERROR(IF(G243="H",VLOOKUP(C243,RES_B_M!$A$9:$Q$198,16,0),""),"-")</f>
        <v>-</v>
      </c>
      <c r="K243" s="168" t="str">
        <f>IFERROR(IF(G243="H",VLOOKUP(C243,RES_N_M!$A$9:$Q$93,16,0),""),"-")</f>
        <v>-</v>
      </c>
      <c r="L243" s="169" t="str">
        <f>IFERROR(IF(D243&gt;36,VLOOKUP(C243,'RES_N_&gt;36'!$A$9:$Q$19,17,0),""),"-")</f>
        <v/>
      </c>
      <c r="M243" s="170"/>
      <c r="N243" s="35"/>
      <c r="O243" s="52"/>
      <c r="P243" s="35"/>
      <c r="Q243" s="35"/>
      <c r="R243" s="6"/>
      <c r="S243" s="35"/>
      <c r="T243" s="35"/>
    </row>
    <row r="244" spans="1:20" ht="15" customHeight="1" x14ac:dyDescent="0.25">
      <c r="A244" s="182">
        <f t="shared" si="35"/>
        <v>33</v>
      </c>
      <c r="B244" s="853"/>
      <c r="C244" s="165" t="s">
        <v>416</v>
      </c>
      <c r="D244" s="166">
        <v>27.1</v>
      </c>
      <c r="E244" s="167" t="s">
        <v>70</v>
      </c>
      <c r="F244" s="165" t="s">
        <v>13</v>
      </c>
      <c r="G244" s="171" t="s">
        <v>87</v>
      </c>
      <c r="H244" s="165" t="s">
        <v>319</v>
      </c>
      <c r="I244" s="168" t="s">
        <v>320</v>
      </c>
      <c r="J244" s="168">
        <f>IFERROR(IF(G244="H",VLOOKUP(C244,RES_B_M!$A$9:$Q$198,16,0),""),"-")</f>
        <v>8</v>
      </c>
      <c r="K244" s="168" t="str">
        <f>IFERROR(IF(G244="H",VLOOKUP(C244,RES_N_M!$A$9:$Q$93,16,0),""),"-")</f>
        <v>-</v>
      </c>
      <c r="L244" s="169" t="str">
        <f>IFERROR(IF(D244&gt;36,VLOOKUP(C244,'RES_N_&gt;36'!$A$9:$Q$19,17,0),""),"-")</f>
        <v/>
      </c>
      <c r="M244" s="170"/>
      <c r="N244" s="35"/>
      <c r="O244" s="52"/>
      <c r="P244" s="35"/>
      <c r="Q244" s="35"/>
      <c r="R244" s="6"/>
      <c r="S244" s="35"/>
      <c r="T244" s="35"/>
    </row>
    <row r="245" spans="1:20" ht="15" customHeight="1" x14ac:dyDescent="0.25">
      <c r="A245" s="182">
        <f t="shared" si="35"/>
        <v>34</v>
      </c>
      <c r="B245" s="853"/>
      <c r="C245" s="165" t="s">
        <v>417</v>
      </c>
      <c r="D245" s="166">
        <v>13.6</v>
      </c>
      <c r="E245" s="167" t="s">
        <v>70</v>
      </c>
      <c r="F245" s="165" t="s">
        <v>13</v>
      </c>
      <c r="G245" s="171" t="s">
        <v>87</v>
      </c>
      <c r="H245" s="165" t="s">
        <v>319</v>
      </c>
      <c r="I245" s="168" t="s">
        <v>320</v>
      </c>
      <c r="J245" s="168">
        <f>IFERROR(IF(G245="H",VLOOKUP(C245,RES_B_M!$A$9:$Q$198,16,0),""),"-")</f>
        <v>8</v>
      </c>
      <c r="K245" s="168" t="str">
        <f>IFERROR(IF(G245="H",VLOOKUP(C245,RES_N_M!$A$9:$Q$93,16,0),""),"-")</f>
        <v>-</v>
      </c>
      <c r="L245" s="169" t="str">
        <f>IFERROR(IF(D245&gt;36,VLOOKUP(C245,'RES_N_&gt;36'!$A$9:$Q$19,17,0),""),"-")</f>
        <v/>
      </c>
      <c r="M245" s="170"/>
      <c r="N245" s="35"/>
      <c r="O245" s="52"/>
      <c r="P245" s="35"/>
      <c r="Q245" s="35"/>
      <c r="R245" s="6"/>
      <c r="S245" s="35"/>
      <c r="T245" s="35"/>
    </row>
    <row r="246" spans="1:20" ht="15" customHeight="1" x14ac:dyDescent="0.25">
      <c r="A246" s="182">
        <f t="shared" si="35"/>
        <v>35</v>
      </c>
      <c r="B246" s="853"/>
      <c r="C246" s="165" t="s">
        <v>418</v>
      </c>
      <c r="D246" s="166">
        <v>30</v>
      </c>
      <c r="E246" s="167" t="s">
        <v>70</v>
      </c>
      <c r="F246" s="165" t="s">
        <v>13</v>
      </c>
      <c r="G246" s="171" t="s">
        <v>87</v>
      </c>
      <c r="H246" s="165" t="s">
        <v>319</v>
      </c>
      <c r="I246" s="168" t="s">
        <v>320</v>
      </c>
      <c r="J246" s="168">
        <f>IFERROR(IF(G246="H",VLOOKUP(C246,RES_B_M!$A$9:$Q$198,16,0),""),"-")</f>
        <v>6</v>
      </c>
      <c r="K246" s="168">
        <f>IFERROR(IF(G246="H",VLOOKUP(C246,RES_N_M!$A$9:$Q$93,16,0),""),"-")</f>
        <v>38</v>
      </c>
      <c r="L246" s="169" t="str">
        <f>IFERROR(IF(D246&gt;36,VLOOKUP(C246,'RES_N_&gt;36'!$A$9:$Q$19,17,0),""),"-")</f>
        <v/>
      </c>
      <c r="M246" s="170"/>
      <c r="N246" s="35"/>
      <c r="O246" s="52"/>
      <c r="P246" s="35"/>
      <c r="Q246" s="35"/>
      <c r="R246" s="6"/>
      <c r="S246" s="35"/>
      <c r="T246" s="35"/>
    </row>
    <row r="247" spans="1:20" ht="15" customHeight="1" x14ac:dyDescent="0.25">
      <c r="A247" s="182">
        <f t="shared" si="35"/>
        <v>36</v>
      </c>
      <c r="B247" s="853"/>
      <c r="C247" s="165" t="s">
        <v>419</v>
      </c>
      <c r="D247" s="166">
        <v>22</v>
      </c>
      <c r="E247" s="167" t="s">
        <v>70</v>
      </c>
      <c r="F247" s="165" t="s">
        <v>13</v>
      </c>
      <c r="G247" s="171" t="s">
        <v>87</v>
      </c>
      <c r="H247" s="165" t="s">
        <v>319</v>
      </c>
      <c r="I247" s="168" t="s">
        <v>320</v>
      </c>
      <c r="J247" s="168">
        <f>IFERROR(IF(G247="H",VLOOKUP(C247,RES_B_M!$A$9:$Q$198,16,0),""),"-")</f>
        <v>4</v>
      </c>
      <c r="K247" s="168">
        <f>IFERROR(IF(G247="H",VLOOKUP(C247,RES_N_M!$A$9:$Q$93,16,0),""),"-")</f>
        <v>8</v>
      </c>
      <c r="L247" s="169" t="str">
        <f>IFERROR(IF(D247&gt;36,VLOOKUP(C247,'RES_N_&gt;36'!$A$9:$Q$19,17,0),""),"-")</f>
        <v/>
      </c>
      <c r="M247" s="170"/>
      <c r="N247" s="35"/>
      <c r="O247" s="52"/>
      <c r="P247" s="35"/>
      <c r="Q247" s="35"/>
      <c r="R247" s="6"/>
      <c r="S247" s="35"/>
      <c r="T247" s="35"/>
    </row>
    <row r="248" spans="1:20" ht="15" customHeight="1" x14ac:dyDescent="0.25">
      <c r="A248" s="182">
        <f t="shared" si="35"/>
        <v>37</v>
      </c>
      <c r="B248" s="853"/>
      <c r="C248" s="165" t="s">
        <v>420</v>
      </c>
      <c r="D248" s="166">
        <v>30.7</v>
      </c>
      <c r="E248" s="167" t="s">
        <v>70</v>
      </c>
      <c r="F248" s="165" t="s">
        <v>13</v>
      </c>
      <c r="G248" s="171" t="s">
        <v>87</v>
      </c>
      <c r="H248" s="165" t="s">
        <v>319</v>
      </c>
      <c r="I248" s="168" t="s">
        <v>320</v>
      </c>
      <c r="J248" s="168">
        <f>IFERROR(IF(G248="H",VLOOKUP(C248,RES_B_M!$A$9:$Q$198,16,0),""),"-")</f>
        <v>4</v>
      </c>
      <c r="K248" s="168">
        <f>IFERROR(IF(G248="H",VLOOKUP(C248,RES_N_M!$A$9:$Q$93,16,0),""),"-")</f>
        <v>8</v>
      </c>
      <c r="L248" s="169" t="str">
        <f>IFERROR(IF(D248&gt;36,VLOOKUP(C248,'RES_N_&gt;36'!$A$9:$Q$19,17,0),""),"-")</f>
        <v/>
      </c>
      <c r="M248" s="170"/>
      <c r="N248" s="35"/>
      <c r="O248" s="52"/>
      <c r="P248" s="35"/>
      <c r="Q248" s="35"/>
      <c r="R248" s="6"/>
      <c r="S248" s="35"/>
      <c r="T248" s="35"/>
    </row>
    <row r="249" spans="1:20" ht="15" customHeight="1" x14ac:dyDescent="0.25">
      <c r="A249" s="182">
        <f t="shared" si="35"/>
        <v>38</v>
      </c>
      <c r="B249" s="853"/>
      <c r="C249" s="165" t="s">
        <v>423</v>
      </c>
      <c r="D249" s="166">
        <v>19.7</v>
      </c>
      <c r="E249" s="167" t="s">
        <v>70</v>
      </c>
      <c r="F249" s="165" t="s">
        <v>13</v>
      </c>
      <c r="G249" s="171" t="s">
        <v>87</v>
      </c>
      <c r="H249" s="165" t="s">
        <v>319</v>
      </c>
      <c r="I249" s="168" t="s">
        <v>320</v>
      </c>
      <c r="J249" s="168">
        <f>IFERROR(IF(G249="H",VLOOKUP(C249,RES_B_M!$A$9:$Q$198,16,0),""),"-")</f>
        <v>0</v>
      </c>
      <c r="K249" s="168" t="str">
        <f>IFERROR(IF(G249="H",VLOOKUP(C249,RES_N_M!$A$9:$Q$93,16,0),""),"-")</f>
        <v>-</v>
      </c>
      <c r="L249" s="169" t="str">
        <f>IFERROR(IF(D249&gt;36,VLOOKUP(C249,'RES_N_&gt;36'!$A$9:$Q$19,17,0),""),"-")</f>
        <v/>
      </c>
      <c r="M249" s="170"/>
      <c r="N249" s="35"/>
      <c r="O249" s="52"/>
      <c r="P249" s="35"/>
      <c r="Q249" s="35"/>
      <c r="R249" s="6"/>
      <c r="S249" s="35"/>
      <c r="T249" s="35"/>
    </row>
    <row r="250" spans="1:20" ht="15" customHeight="1" x14ac:dyDescent="0.25">
      <c r="A250" s="182">
        <f t="shared" si="35"/>
        <v>39</v>
      </c>
      <c r="B250" s="853"/>
      <c r="C250" s="165" t="s">
        <v>424</v>
      </c>
      <c r="D250" s="166">
        <v>28.8</v>
      </c>
      <c r="E250" s="167" t="s">
        <v>70</v>
      </c>
      <c r="F250" s="165" t="s">
        <v>13</v>
      </c>
      <c r="G250" s="171" t="s">
        <v>87</v>
      </c>
      <c r="H250" s="165" t="s">
        <v>319</v>
      </c>
      <c r="I250" s="168" t="s">
        <v>320</v>
      </c>
      <c r="J250" s="168">
        <f>IFERROR(IF(G250="H",VLOOKUP(C250,RES_B_M!$A$9:$Q$198,16,0),""),"-")</f>
        <v>12</v>
      </c>
      <c r="K250" s="168">
        <f>IFERROR(IF(G250="H",VLOOKUP(C250,RES_N_M!$A$9:$Q$93,16,0),""),"-")</f>
        <v>51</v>
      </c>
      <c r="L250" s="169" t="str">
        <f>IFERROR(IF(D250&gt;36,VLOOKUP(C250,'RES_N_&gt;36'!$A$9:$Q$19,17,0),""),"-")</f>
        <v/>
      </c>
      <c r="M250" s="170"/>
      <c r="N250" s="35"/>
      <c r="O250" s="52"/>
      <c r="P250" s="35"/>
      <c r="Q250" s="35"/>
      <c r="R250" s="6"/>
      <c r="S250" s="35"/>
      <c r="T250" s="35"/>
    </row>
    <row r="251" spans="1:20" ht="15" customHeight="1" x14ac:dyDescent="0.25">
      <c r="A251" s="182">
        <f t="shared" si="35"/>
        <v>40</v>
      </c>
      <c r="B251" s="853"/>
      <c r="C251" s="165" t="s">
        <v>435</v>
      </c>
      <c r="D251" s="166">
        <v>13.9</v>
      </c>
      <c r="E251" s="167" t="s">
        <v>70</v>
      </c>
      <c r="F251" s="165" t="s">
        <v>13</v>
      </c>
      <c r="G251" s="171" t="s">
        <v>87</v>
      </c>
      <c r="H251" s="165" t="s">
        <v>319</v>
      </c>
      <c r="I251" s="168" t="s">
        <v>320</v>
      </c>
      <c r="J251" s="168">
        <f>IFERROR(IF(G251="H",VLOOKUP(C251,RES_B_M!$A$9:$Q$198,16,0),""),"-")</f>
        <v>91</v>
      </c>
      <c r="K251" s="168">
        <f>IFERROR(IF(G251="H",VLOOKUP(C251,RES_N_M!$A$9:$Q$93,16,0),""),"-")</f>
        <v>48</v>
      </c>
      <c r="L251" s="169" t="str">
        <f>IFERROR(IF(D251&gt;36,VLOOKUP(C251,'RES_N_&gt;36'!$A$9:$Q$19,17,0),""),"-")</f>
        <v/>
      </c>
      <c r="M251" s="170"/>
      <c r="N251" s="35"/>
      <c r="O251" s="52"/>
      <c r="P251" s="35"/>
      <c r="Q251" s="35"/>
      <c r="R251" s="6"/>
      <c r="S251" s="35"/>
      <c r="T251" s="35"/>
    </row>
    <row r="252" spans="1:20" ht="15" customHeight="1" x14ac:dyDescent="0.25">
      <c r="A252" s="182">
        <f t="shared" si="35"/>
        <v>41</v>
      </c>
      <c r="B252" s="853"/>
      <c r="C252" s="165" t="s">
        <v>439</v>
      </c>
      <c r="D252" s="166">
        <v>18.100000000000001</v>
      </c>
      <c r="E252" s="167" t="s">
        <v>70</v>
      </c>
      <c r="F252" s="165" t="s">
        <v>13</v>
      </c>
      <c r="G252" s="171" t="s">
        <v>87</v>
      </c>
      <c r="H252" s="165" t="s">
        <v>319</v>
      </c>
      <c r="I252" s="168" t="s">
        <v>320</v>
      </c>
      <c r="J252" s="168">
        <f>IFERROR(IF(G252="H",VLOOKUP(C252,RES_B_M!$A$9:$Q$198,16,0),""),"-")</f>
        <v>0</v>
      </c>
      <c r="K252" s="168" t="str">
        <f>IFERROR(IF(G252="H",VLOOKUP(C252,RES_N_M!$A$9:$Q$93,16,0),""),"-")</f>
        <v>-</v>
      </c>
      <c r="L252" s="169" t="str">
        <f>IFERROR(IF(D252&gt;36,VLOOKUP(C252,'RES_N_&gt;36'!$A$9:$Q$19,17,0),""),"-")</f>
        <v/>
      </c>
      <c r="M252" s="170"/>
      <c r="N252" s="35"/>
      <c r="O252" s="52"/>
      <c r="P252" s="35"/>
      <c r="Q252" s="35"/>
      <c r="R252" s="6"/>
      <c r="S252" s="35"/>
      <c r="T252" s="35"/>
    </row>
    <row r="253" spans="1:20" ht="15" customHeight="1" x14ac:dyDescent="0.25">
      <c r="A253" s="182">
        <f t="shared" si="35"/>
        <v>42</v>
      </c>
      <c r="B253" s="853"/>
      <c r="C253" s="165" t="s">
        <v>464</v>
      </c>
      <c r="D253" s="166">
        <v>54</v>
      </c>
      <c r="E253" s="167" t="s">
        <v>70</v>
      </c>
      <c r="F253" s="165" t="s">
        <v>13</v>
      </c>
      <c r="G253" s="171" t="s">
        <v>87</v>
      </c>
      <c r="H253" s="165" t="s">
        <v>319</v>
      </c>
      <c r="I253" s="168" t="s">
        <v>320</v>
      </c>
      <c r="J253" s="168">
        <f>IFERROR(IF(G253="H",VLOOKUP(C253,RES_B_M!$A$9:$Q$198,16,0),""),"-")</f>
        <v>0</v>
      </c>
      <c r="K253" s="168" t="str">
        <f>IFERROR(IF(G253="H",VLOOKUP(C253,RES_N_M!$A$9:$Q$93,16,0),""),"-")</f>
        <v>-</v>
      </c>
      <c r="L253" s="169" t="str">
        <f>IFERROR(IF(D253&gt;36,VLOOKUP(C253,'RES_N_&gt;36'!$A$9:$Q$19,17,0),""),"-")</f>
        <v>-</v>
      </c>
      <c r="M253" s="170"/>
      <c r="N253" s="35"/>
      <c r="O253" s="52"/>
      <c r="P253" s="35"/>
      <c r="Q253" s="35"/>
      <c r="R253" s="6"/>
      <c r="S253" s="35"/>
      <c r="T253" s="35"/>
    </row>
    <row r="254" spans="1:20" ht="15" customHeight="1" x14ac:dyDescent="0.25">
      <c r="A254" s="182">
        <f t="shared" si="35"/>
        <v>43</v>
      </c>
      <c r="B254" s="853"/>
      <c r="C254" s="165" t="s">
        <v>465</v>
      </c>
      <c r="D254" s="166">
        <v>8.6</v>
      </c>
      <c r="E254" s="167" t="s">
        <v>70</v>
      </c>
      <c r="F254" s="165" t="s">
        <v>13</v>
      </c>
      <c r="G254" s="171" t="s">
        <v>87</v>
      </c>
      <c r="H254" s="165" t="s">
        <v>319</v>
      </c>
      <c r="I254" s="168" t="s">
        <v>320</v>
      </c>
      <c r="J254" s="168">
        <f>IFERROR(IF(G254="H",VLOOKUP(C254,RES_B_M!$A$9:$Q$198,16,0),""),"-")</f>
        <v>30</v>
      </c>
      <c r="K254" s="168">
        <f>IFERROR(IF(G254="H",VLOOKUP(C254,RES_N_M!$A$9:$Q$93,16,0),""),"-")</f>
        <v>29</v>
      </c>
      <c r="L254" s="169" t="str">
        <f>IFERROR(IF(D254&gt;36,VLOOKUP(C254,'RES_N_&gt;36'!$A$9:$Q$19,17,0),""),"-")</f>
        <v/>
      </c>
      <c r="M254" s="170"/>
      <c r="N254" s="35"/>
      <c r="O254" s="52"/>
      <c r="P254" s="35"/>
      <c r="Q254" s="35"/>
      <c r="R254" s="6"/>
      <c r="S254" s="35"/>
      <c r="T254" s="35"/>
    </row>
    <row r="255" spans="1:20" ht="15" customHeight="1" x14ac:dyDescent="0.25">
      <c r="A255" s="182"/>
      <c r="B255" s="853"/>
      <c r="C255" s="165"/>
      <c r="D255" s="166"/>
      <c r="E255" s="167"/>
      <c r="F255" s="165"/>
      <c r="G255" s="171"/>
      <c r="H255" s="165"/>
      <c r="I255" s="168"/>
      <c r="J255" s="168"/>
      <c r="K255" s="168"/>
      <c r="L255" s="169"/>
      <c r="M255" s="170"/>
      <c r="N255" s="35"/>
      <c r="O255" s="52"/>
      <c r="P255" s="35"/>
      <c r="Q255" s="35"/>
      <c r="R255" s="6"/>
      <c r="S255" s="35"/>
      <c r="T255" s="35"/>
    </row>
    <row r="256" spans="1:20" ht="15" customHeight="1" x14ac:dyDescent="0.25">
      <c r="A256" s="182"/>
      <c r="B256" s="853"/>
      <c r="C256" s="165"/>
      <c r="D256" s="166"/>
      <c r="E256" s="167"/>
      <c r="F256" s="165"/>
      <c r="G256" s="171"/>
      <c r="H256" s="165"/>
      <c r="I256" s="168"/>
      <c r="J256" s="168"/>
      <c r="K256" s="168"/>
      <c r="L256" s="169"/>
      <c r="M256" s="170"/>
      <c r="N256" s="35"/>
      <c r="O256" s="52"/>
      <c r="P256" s="35"/>
      <c r="Q256" s="35"/>
      <c r="R256" s="6"/>
      <c r="S256" s="35"/>
      <c r="T256" s="35"/>
    </row>
    <row r="257" spans="1:21" ht="15" customHeight="1" x14ac:dyDescent="0.25">
      <c r="A257" s="182"/>
      <c r="B257" s="853"/>
      <c r="C257" s="165"/>
      <c r="D257" s="166"/>
      <c r="E257" s="167"/>
      <c r="F257" s="165"/>
      <c r="G257" s="171"/>
      <c r="H257" s="165"/>
      <c r="I257" s="168"/>
      <c r="J257" s="168"/>
      <c r="K257" s="168"/>
      <c r="L257" s="169"/>
      <c r="M257" s="170"/>
      <c r="N257" s="35"/>
      <c r="O257" s="52"/>
      <c r="P257" s="35"/>
      <c r="Q257" s="35"/>
      <c r="R257" s="6"/>
      <c r="S257" s="35"/>
      <c r="T257" s="35"/>
    </row>
    <row r="258" spans="1:21" ht="15" customHeight="1" x14ac:dyDescent="0.25">
      <c r="A258" s="762"/>
      <c r="B258" s="763"/>
      <c r="C258" s="754" t="s">
        <v>454</v>
      </c>
      <c r="D258" s="755" t="s">
        <v>455</v>
      </c>
      <c r="E258" s="756"/>
      <c r="F258" s="757" t="s">
        <v>470</v>
      </c>
      <c r="G258" s="757" t="s">
        <v>87</v>
      </c>
      <c r="H258" s="754" t="s">
        <v>319</v>
      </c>
      <c r="I258" s="758" t="s">
        <v>320</v>
      </c>
      <c r="J258" s="758">
        <f>IFERROR(IF(G258="H",VLOOKUP(C258,RES_B_M!$A$9:$Q$198,16,0),""),"-")</f>
        <v>3</v>
      </c>
      <c r="K258" s="758" t="str">
        <f>IFERROR(IF(G258="H",VLOOKUP(C258,RES_N_M!$A$9:$Q$93,16,0),""),"-")</f>
        <v>-</v>
      </c>
      <c r="L258" s="759">
        <f>IFERROR(IF(D258&gt;36,VLOOKUP(C258,'RES_N_&gt;36'!$A$9:$Q$19,17,0),""),"-")</f>
        <v>4</v>
      </c>
      <c r="M258" s="761"/>
      <c r="N258" s="35"/>
      <c r="O258" s="52"/>
      <c r="P258" s="35"/>
      <c r="Q258" s="35"/>
      <c r="R258" s="6"/>
      <c r="S258" s="35"/>
      <c r="T258" s="35"/>
    </row>
    <row r="259" spans="1:21" ht="15" customHeight="1" x14ac:dyDescent="0.25">
      <c r="A259" s="762"/>
      <c r="B259" s="763"/>
      <c r="C259" s="754"/>
      <c r="D259" s="755"/>
      <c r="E259" s="756"/>
      <c r="F259" s="757" t="s">
        <v>470</v>
      </c>
      <c r="G259" s="757" t="s">
        <v>87</v>
      </c>
      <c r="H259" s="754" t="s">
        <v>319</v>
      </c>
      <c r="I259" s="758" t="s">
        <v>320</v>
      </c>
      <c r="J259" s="758" t="str">
        <f>IFERROR(IF(G259="H",VLOOKUP(C259,RES_B_M!$A$9:$Q$198,16,0),""),"-")</f>
        <v>-</v>
      </c>
      <c r="K259" s="758" t="str">
        <f>IFERROR(IF(G259="H",VLOOKUP(C259,RES_N_M!$A$9:$Q$93,16,0),""),"-")</f>
        <v>-</v>
      </c>
      <c r="L259" s="759" t="str">
        <f>IFERROR(IF(D259&gt;36,VLOOKUP(C259,'RES_N_&gt;36'!$A$9:$Q$19,17,0),""),"-")</f>
        <v/>
      </c>
      <c r="M259" s="761"/>
      <c r="N259" s="35"/>
      <c r="O259" s="52"/>
      <c r="P259" s="35"/>
      <c r="Q259" s="35"/>
      <c r="R259" s="6"/>
      <c r="S259" s="35"/>
      <c r="T259" s="35"/>
    </row>
    <row r="260" spans="1:21" ht="15" customHeight="1" thickBot="1" x14ac:dyDescent="0.3">
      <c r="A260" s="764"/>
      <c r="B260" s="765"/>
      <c r="C260" s="757"/>
      <c r="D260" s="755"/>
      <c r="E260" s="756"/>
      <c r="F260" s="757" t="s">
        <v>470</v>
      </c>
      <c r="G260" s="757" t="s">
        <v>87</v>
      </c>
      <c r="H260" s="754" t="s">
        <v>319</v>
      </c>
      <c r="I260" s="758" t="s">
        <v>320</v>
      </c>
      <c r="J260" s="758" t="str">
        <f>IFERROR(IF(G260="H",VLOOKUP(C260,RES_B_M!$A$9:$Q$198,16,0),""),"-")</f>
        <v>-</v>
      </c>
      <c r="K260" s="758" t="str">
        <f>IFERROR(IF(G260="H",VLOOKUP(C260,RES_N_M!$A$9:$Q$93,16,0),""),"-")</f>
        <v>-</v>
      </c>
      <c r="L260" s="759" t="str">
        <f>IFERROR(IF(D260&gt;36,VLOOKUP(C260,'RES_N_&gt;36'!$A$9:$Q$19,17,0),""),"-")</f>
        <v/>
      </c>
      <c r="M260" s="761"/>
      <c r="N260" s="35"/>
      <c r="O260" s="52"/>
      <c r="P260" s="35"/>
      <c r="Q260" s="35"/>
      <c r="R260" s="6"/>
      <c r="S260" s="35"/>
      <c r="T260" s="35"/>
    </row>
    <row r="261" spans="1:21" x14ac:dyDescent="0.25">
      <c r="D261" s="94"/>
      <c r="E261" s="95"/>
      <c r="F261" s="27"/>
      <c r="G261" s="27"/>
      <c r="H261" s="27"/>
      <c r="L261" s="98"/>
      <c r="M261" s="35"/>
      <c r="N261" s="35"/>
      <c r="O261" s="35"/>
      <c r="P261" s="35"/>
      <c r="Q261" s="35"/>
      <c r="R261" s="6"/>
      <c r="S261" s="35"/>
      <c r="T261" s="35"/>
    </row>
    <row r="262" spans="1:21" x14ac:dyDescent="0.25">
      <c r="D262" s="27"/>
      <c r="E262" s="27"/>
      <c r="F262" s="35"/>
      <c r="G262" s="35"/>
      <c r="H262" s="35"/>
      <c r="M262" s="35"/>
      <c r="N262" s="35"/>
      <c r="O262" s="35"/>
      <c r="P262" s="35"/>
      <c r="Q262" s="35"/>
      <c r="R262" s="6"/>
      <c r="S262" s="35"/>
      <c r="T262" s="35"/>
    </row>
    <row r="263" spans="1:21" x14ac:dyDescent="0.25">
      <c r="C263" s="22"/>
      <c r="D263" s="22"/>
      <c r="E263" s="22"/>
      <c r="F263" s="35"/>
      <c r="G263" s="35"/>
      <c r="H263" s="35"/>
      <c r="M263" s="35"/>
      <c r="N263" s="35"/>
      <c r="O263" s="35"/>
      <c r="P263" s="35"/>
      <c r="Q263" s="35"/>
      <c r="R263" s="6"/>
      <c r="S263" s="35"/>
      <c r="T263" s="35"/>
    </row>
    <row r="264" spans="1:21" x14ac:dyDescent="0.25">
      <c r="F264" s="35"/>
      <c r="G264" s="35"/>
      <c r="H264" s="35"/>
      <c r="M264" s="35"/>
      <c r="N264" s="35"/>
      <c r="O264" s="35"/>
      <c r="P264" s="35"/>
      <c r="Q264" s="35"/>
      <c r="R264" s="6"/>
      <c r="S264" s="35"/>
      <c r="T264" s="35"/>
    </row>
    <row r="265" spans="1:21" x14ac:dyDescent="0.25">
      <c r="C265" s="22"/>
      <c r="D265" s="22"/>
      <c r="E265" s="22"/>
      <c r="F265" s="35"/>
      <c r="G265" s="35"/>
      <c r="H265" s="35"/>
      <c r="M265" s="35"/>
      <c r="N265" s="35"/>
      <c r="O265" s="35"/>
      <c r="P265" s="35"/>
      <c r="Q265" s="35"/>
      <c r="R265" s="6"/>
      <c r="S265" s="35"/>
      <c r="T265" s="35"/>
    </row>
    <row r="266" spans="1:21" ht="17.399999999999999" x14ac:dyDescent="0.25">
      <c r="C266" s="22"/>
      <c r="D266" s="22"/>
      <c r="E266" s="22"/>
      <c r="F266" s="35"/>
      <c r="G266" s="35"/>
      <c r="H266" s="35"/>
      <c r="M266" s="35"/>
      <c r="N266" s="35"/>
      <c r="O266" s="35"/>
      <c r="P266" s="35"/>
      <c r="Q266" s="35"/>
      <c r="R266" s="6"/>
      <c r="S266" s="35"/>
      <c r="T266" s="35"/>
      <c r="U266" s="55"/>
    </row>
    <row r="267" spans="1:21" x14ac:dyDescent="0.25">
      <c r="D267" s="27"/>
      <c r="E267" s="27"/>
      <c r="F267" s="35"/>
      <c r="G267" s="35"/>
      <c r="H267" s="35"/>
      <c r="M267" s="35"/>
      <c r="N267" s="35"/>
      <c r="O267" s="35"/>
      <c r="P267" s="35"/>
      <c r="Q267" s="35"/>
      <c r="R267" s="6"/>
      <c r="S267" s="35"/>
      <c r="T267" s="35"/>
    </row>
    <row r="268" spans="1:21" x14ac:dyDescent="0.25">
      <c r="D268" s="27"/>
      <c r="E268" s="27"/>
      <c r="F268" s="35"/>
      <c r="G268" s="35"/>
      <c r="H268" s="35"/>
      <c r="M268" s="35"/>
      <c r="N268" s="35"/>
      <c r="O268" s="35"/>
      <c r="P268" s="35"/>
      <c r="Q268" s="35"/>
      <c r="R268" s="6"/>
      <c r="S268" s="35"/>
      <c r="T268" s="35"/>
    </row>
    <row r="269" spans="1:21" x14ac:dyDescent="0.25">
      <c r="C269" s="22"/>
      <c r="D269" s="22"/>
      <c r="E269" s="26"/>
      <c r="F269" s="35"/>
      <c r="G269" s="35"/>
      <c r="H269" s="35"/>
      <c r="M269" s="35"/>
      <c r="N269" s="35"/>
      <c r="O269" s="35"/>
      <c r="P269" s="35"/>
      <c r="Q269" s="35"/>
      <c r="R269" s="6"/>
      <c r="S269" s="35"/>
      <c r="T269" s="35"/>
    </row>
    <row r="270" spans="1:21" x14ac:dyDescent="0.25">
      <c r="C270" s="22"/>
      <c r="D270" s="22"/>
      <c r="E270" s="22"/>
      <c r="F270" s="35"/>
      <c r="G270" s="35"/>
      <c r="H270" s="35"/>
      <c r="M270" s="35"/>
      <c r="N270" s="35"/>
      <c r="O270" s="35"/>
      <c r="P270" s="35"/>
      <c r="Q270" s="35"/>
      <c r="R270" s="6"/>
      <c r="S270" s="35"/>
      <c r="T270" s="35"/>
    </row>
    <row r="271" spans="1:21" ht="14.4" x14ac:dyDescent="0.3">
      <c r="C271" s="72"/>
      <c r="D271"/>
      <c r="E271" s="219"/>
      <c r="F271" s="35"/>
      <c r="G271" s="35"/>
      <c r="H271" s="35"/>
      <c r="M271" s="35"/>
      <c r="N271" s="35"/>
      <c r="O271" s="35"/>
      <c r="P271" s="35"/>
      <c r="Q271" s="35"/>
      <c r="R271" s="6"/>
      <c r="S271" s="35"/>
      <c r="T271" s="35"/>
    </row>
    <row r="272" spans="1:21" x14ac:dyDescent="0.25">
      <c r="C272" s="72"/>
      <c r="D272"/>
      <c r="E272" s="26"/>
      <c r="F272" s="35"/>
      <c r="G272" s="35"/>
      <c r="H272" s="35"/>
      <c r="M272" s="35"/>
      <c r="N272" s="35"/>
      <c r="O272" s="35"/>
      <c r="P272" s="35"/>
      <c r="Q272" s="35"/>
      <c r="R272" s="6"/>
      <c r="S272" s="35"/>
      <c r="T272" s="35"/>
    </row>
    <row r="273" spans="3:21" x14ac:dyDescent="0.25">
      <c r="C273" s="72"/>
      <c r="D273"/>
      <c r="E273" s="26"/>
      <c r="F273" s="35"/>
      <c r="G273" s="35"/>
      <c r="H273" s="35"/>
      <c r="M273" s="35"/>
      <c r="N273" s="35"/>
      <c r="O273" s="35"/>
      <c r="P273" s="35"/>
      <c r="Q273" s="35"/>
      <c r="R273" s="6"/>
      <c r="S273" s="35"/>
      <c r="T273" s="35"/>
    </row>
    <row r="274" spans="3:21" x14ac:dyDescent="0.25">
      <c r="C274" s="72"/>
      <c r="D274"/>
      <c r="E274" s="26"/>
      <c r="F274" s="35"/>
      <c r="G274" s="35"/>
      <c r="H274" s="35"/>
      <c r="M274" s="35"/>
      <c r="N274" s="35"/>
      <c r="O274" s="35"/>
      <c r="P274" s="35"/>
      <c r="Q274" s="35"/>
      <c r="R274" s="6"/>
      <c r="S274" s="35"/>
      <c r="T274" s="35"/>
    </row>
    <row r="275" spans="3:21" x14ac:dyDescent="0.25">
      <c r="C275" s="35"/>
      <c r="D275" s="35"/>
      <c r="E275" s="35"/>
      <c r="F275" s="35"/>
      <c r="G275" s="35"/>
      <c r="H275" s="35"/>
      <c r="M275" s="35"/>
      <c r="N275" s="35"/>
      <c r="O275" s="35"/>
      <c r="P275" s="35"/>
      <c r="Q275" s="35"/>
      <c r="R275" s="6"/>
      <c r="S275" s="35"/>
      <c r="T275" s="35"/>
    </row>
    <row r="276" spans="3:21" ht="17.399999999999999" x14ac:dyDescent="0.25">
      <c r="C276" s="35"/>
      <c r="D276" s="35"/>
      <c r="E276" s="50"/>
      <c r="F276" s="35"/>
      <c r="G276" s="35"/>
      <c r="H276" s="35"/>
      <c r="M276" s="35"/>
      <c r="N276" s="35"/>
      <c r="O276" s="35"/>
      <c r="P276" s="35"/>
      <c r="Q276" s="35"/>
      <c r="R276" s="6"/>
      <c r="S276" s="35"/>
      <c r="T276" s="35"/>
      <c r="U276" s="55"/>
    </row>
    <row r="277" spans="3:21" x14ac:dyDescent="0.25">
      <c r="C277" s="35"/>
      <c r="D277" s="35"/>
      <c r="E277" s="35"/>
      <c r="F277" s="35"/>
      <c r="G277" s="35"/>
      <c r="H277" s="35"/>
      <c r="M277" s="35"/>
      <c r="N277" s="35"/>
      <c r="O277" s="35"/>
      <c r="P277" s="35"/>
      <c r="Q277" s="35"/>
      <c r="R277" s="6"/>
      <c r="S277" s="35"/>
      <c r="T277" s="35"/>
    </row>
    <row r="278" spans="3:21" x14ac:dyDescent="0.25">
      <c r="C278" s="35"/>
      <c r="D278" s="35"/>
      <c r="E278" s="35"/>
      <c r="F278" s="35"/>
      <c r="G278" s="35"/>
      <c r="H278" s="35"/>
      <c r="M278" s="35"/>
      <c r="N278" s="35"/>
      <c r="O278" s="35"/>
      <c r="P278" s="35"/>
      <c r="Q278" s="35"/>
      <c r="R278" s="6"/>
      <c r="S278" s="35"/>
      <c r="T278" s="35"/>
    </row>
    <row r="279" spans="3:21" x14ac:dyDescent="0.25">
      <c r="C279" s="35"/>
      <c r="D279" s="35"/>
      <c r="E279" s="35"/>
      <c r="F279" s="35"/>
      <c r="G279" s="35"/>
      <c r="H279" s="35"/>
      <c r="M279" s="35"/>
      <c r="N279" s="35"/>
      <c r="O279" s="35"/>
      <c r="P279" s="35"/>
      <c r="Q279" s="35"/>
      <c r="R279" s="6"/>
      <c r="S279" s="35"/>
      <c r="T279" s="35"/>
    </row>
    <row r="280" spans="3:21" x14ac:dyDescent="0.25">
      <c r="C280" s="35"/>
      <c r="D280" s="35"/>
      <c r="E280" s="35"/>
      <c r="F280" s="35"/>
      <c r="G280" s="35"/>
      <c r="H280" s="35"/>
      <c r="M280" s="35"/>
      <c r="N280" s="35"/>
      <c r="O280" s="35"/>
      <c r="P280" s="35"/>
      <c r="Q280" s="35"/>
      <c r="R280" s="6"/>
      <c r="S280" s="35"/>
      <c r="T280" s="35"/>
    </row>
    <row r="281" spans="3:21" x14ac:dyDescent="0.25">
      <c r="C281" s="35"/>
      <c r="D281" s="35"/>
      <c r="E281" s="35"/>
      <c r="F281" s="35"/>
      <c r="G281" s="35"/>
      <c r="H281" s="35"/>
      <c r="M281" s="35"/>
      <c r="N281" s="35"/>
      <c r="O281" s="35"/>
      <c r="P281" s="35"/>
      <c r="Q281" s="35"/>
      <c r="R281" s="6"/>
      <c r="S281" s="35"/>
      <c r="T281" s="35"/>
    </row>
    <row r="282" spans="3:21" x14ac:dyDescent="0.25">
      <c r="C282" s="35"/>
      <c r="D282" s="35"/>
      <c r="E282" s="35"/>
      <c r="F282" s="35"/>
      <c r="G282" s="35"/>
      <c r="H282" s="35"/>
      <c r="M282" s="35"/>
      <c r="N282" s="35"/>
      <c r="O282" s="35"/>
      <c r="P282" s="35"/>
      <c r="Q282" s="35"/>
      <c r="R282" s="6"/>
      <c r="S282" s="35"/>
      <c r="T282" s="35"/>
    </row>
    <row r="283" spans="3:21" x14ac:dyDescent="0.25">
      <c r="C283" s="35"/>
      <c r="D283" s="35"/>
      <c r="E283" s="35"/>
      <c r="F283" s="35"/>
      <c r="G283" s="35"/>
      <c r="H283" s="35"/>
      <c r="M283" s="35"/>
      <c r="N283" s="35"/>
      <c r="O283" s="35"/>
      <c r="P283" s="35"/>
      <c r="Q283" s="35"/>
      <c r="R283" s="6"/>
      <c r="S283" s="35"/>
      <c r="T283" s="35"/>
    </row>
    <row r="284" spans="3:21" x14ac:dyDescent="0.25">
      <c r="C284" s="35"/>
      <c r="D284" s="35"/>
      <c r="E284" s="35"/>
      <c r="F284" s="35"/>
      <c r="G284" s="35"/>
      <c r="H284" s="35"/>
      <c r="M284" s="35"/>
      <c r="N284" s="35"/>
      <c r="O284" s="35"/>
      <c r="P284" s="35"/>
      <c r="Q284" s="35"/>
      <c r="R284" s="6"/>
      <c r="S284" s="35"/>
      <c r="T284" s="35"/>
    </row>
    <row r="285" spans="3:21" x14ac:dyDescent="0.25">
      <c r="C285" s="35"/>
      <c r="D285" s="35"/>
      <c r="E285" s="35"/>
      <c r="F285" s="35"/>
      <c r="G285" s="35"/>
      <c r="H285" s="35"/>
      <c r="M285" s="35"/>
      <c r="N285" s="35"/>
      <c r="O285" s="35"/>
      <c r="P285" s="35"/>
      <c r="Q285" s="35"/>
      <c r="R285" s="6"/>
      <c r="S285" s="35"/>
      <c r="T285" s="35"/>
    </row>
    <row r="286" spans="3:21" ht="17.399999999999999" x14ac:dyDescent="0.25">
      <c r="C286" s="35"/>
      <c r="D286" s="35"/>
      <c r="E286" s="50"/>
      <c r="F286" s="35"/>
      <c r="G286" s="35"/>
      <c r="H286" s="35"/>
      <c r="M286" s="35"/>
      <c r="N286" s="35"/>
      <c r="O286" s="35"/>
      <c r="P286" s="35"/>
      <c r="Q286" s="35"/>
      <c r="R286" s="6"/>
      <c r="S286" s="35"/>
      <c r="T286" s="35"/>
      <c r="U286" s="55"/>
    </row>
    <row r="287" spans="3:21" x14ac:dyDescent="0.25">
      <c r="C287" s="35"/>
      <c r="D287" s="35"/>
      <c r="E287" s="35"/>
      <c r="F287" s="35"/>
      <c r="G287" s="35"/>
      <c r="H287" s="35"/>
      <c r="M287" s="35"/>
      <c r="N287" s="35"/>
      <c r="O287" s="35"/>
      <c r="P287" s="35"/>
      <c r="Q287" s="35"/>
      <c r="R287" s="6"/>
      <c r="S287" s="35"/>
      <c r="T287" s="35"/>
    </row>
    <row r="288" spans="3:21" x14ac:dyDescent="0.25">
      <c r="C288" s="35"/>
      <c r="D288" s="35"/>
      <c r="E288" s="35"/>
      <c r="F288" s="35"/>
      <c r="G288" s="35"/>
      <c r="H288" s="35"/>
      <c r="M288" s="35"/>
      <c r="N288" s="35"/>
      <c r="O288" s="35"/>
      <c r="P288" s="35"/>
      <c r="Q288" s="35"/>
      <c r="R288" s="6"/>
      <c r="S288" s="35"/>
      <c r="T288" s="35"/>
    </row>
    <row r="289" spans="3:20" x14ac:dyDescent="0.25">
      <c r="C289" s="35"/>
      <c r="D289" s="35"/>
      <c r="E289" s="35"/>
      <c r="F289" s="35"/>
      <c r="G289" s="35"/>
      <c r="H289" s="35"/>
      <c r="M289" s="35"/>
      <c r="N289" s="35"/>
      <c r="O289" s="35"/>
      <c r="P289" s="35"/>
      <c r="Q289" s="35"/>
      <c r="R289" s="6"/>
      <c r="S289" s="35"/>
      <c r="T289" s="35"/>
    </row>
  </sheetData>
  <sortState xmlns:xlrd2="http://schemas.microsoft.com/office/spreadsheetml/2017/richdata2" ref="C7:L260">
    <sortCondition ref="F7:F260"/>
    <sortCondition ref="G7:G260"/>
    <sortCondition ref="C7:C260"/>
    <sortCondition ref="D7:D260"/>
  </sortState>
  <mergeCells count="13">
    <mergeCell ref="B7:B67"/>
    <mergeCell ref="B134:B181"/>
    <mergeCell ref="B182:B208"/>
    <mergeCell ref="B68:B132"/>
    <mergeCell ref="B209:B257"/>
    <mergeCell ref="C1:O1"/>
    <mergeCell ref="C2:L2"/>
    <mergeCell ref="N3:O5"/>
    <mergeCell ref="I3:L5"/>
    <mergeCell ref="N2:O2"/>
    <mergeCell ref="C3:H3"/>
    <mergeCell ref="C4:H4"/>
    <mergeCell ref="C5:H5"/>
  </mergeCells>
  <conditionalFormatting sqref="A6">
    <cfRule type="expression" dxfId="205" priority="119">
      <formula>$G7="F"</formula>
    </cfRule>
  </conditionalFormatting>
  <conditionalFormatting sqref="C77:D78">
    <cfRule type="expression" dxfId="204" priority="5">
      <formula>$G77="F"</formula>
    </cfRule>
  </conditionalFormatting>
  <conditionalFormatting sqref="C269:D269">
    <cfRule type="expression" dxfId="203" priority="135">
      <formula>($H264="F")</formula>
    </cfRule>
  </conditionalFormatting>
  <conditionalFormatting sqref="C275:D289">
    <cfRule type="expression" dxfId="202" priority="66">
      <formula>"$D8&gt;36"</formula>
    </cfRule>
  </conditionalFormatting>
  <conditionalFormatting sqref="C11:E11">
    <cfRule type="expression" dxfId="201" priority="6">
      <formula>($H232="F")</formula>
    </cfRule>
  </conditionalFormatting>
  <conditionalFormatting sqref="C44:E62">
    <cfRule type="expression" dxfId="200" priority="150">
      <formula>($H262="F")</formula>
    </cfRule>
  </conditionalFormatting>
  <conditionalFormatting sqref="C63:E64">
    <cfRule type="expression" dxfId="199" priority="137">
      <formula>($H282="F")</formula>
    </cfRule>
  </conditionalFormatting>
  <conditionalFormatting sqref="C65:E66">
    <cfRule type="expression" dxfId="198" priority="16">
      <formula>($H277="F")</formula>
    </cfRule>
  </conditionalFormatting>
  <conditionalFormatting sqref="C263:E263">
    <cfRule type="expression" dxfId="197" priority="15">
      <formula>($H263="F")</formula>
    </cfRule>
  </conditionalFormatting>
  <conditionalFormatting sqref="C265:E266">
    <cfRule type="expression" dxfId="196" priority="12">
      <formula>($H265="F")</formula>
    </cfRule>
  </conditionalFormatting>
  <conditionalFormatting sqref="C270:E270">
    <cfRule type="expression" dxfId="195" priority="136">
      <formula>($H267="F")</formula>
    </cfRule>
  </conditionalFormatting>
  <conditionalFormatting sqref="C205:F205">
    <cfRule type="expression" dxfId="194" priority="1">
      <formula>$G205="F"</formula>
    </cfRule>
  </conditionalFormatting>
  <conditionalFormatting sqref="C7:L76 E77:L78 C79:L99 C100:I122 F123:I131 F132:L133 C134:L182 C183:I204 G205:I205 C206:I207 C208:L260 A68:A260 J100:L131 C123:E123 C125:E133 J183:L207">
    <cfRule type="expression" dxfId="193" priority="20">
      <formula>$G7="F"</formula>
    </cfRule>
  </conditionalFormatting>
  <conditionalFormatting sqref="D49">
    <cfRule type="expression" dxfId="192" priority="10">
      <formula>($H264="F")</formula>
    </cfRule>
  </conditionalFormatting>
  <conditionalFormatting sqref="H7:H260">
    <cfRule type="cellIs" dxfId="191" priority="17" operator="equal">
      <formula>"Bleu"</formula>
    </cfRule>
    <cfRule type="cellIs" dxfId="190" priority="18" operator="equal">
      <formula>"rouge"</formula>
    </cfRule>
    <cfRule type="cellIs" dxfId="189" priority="19" operator="equal">
      <formula>"jaune"</formula>
    </cfRule>
  </conditionalFormatting>
  <conditionalFormatting sqref="M7:T65 M66 M67:T98 M99 O99:T99 M100:T261 F262:T274 C275:T289">
    <cfRule type="expression" dxfId="188" priority="71">
      <formula>$T7=1</formula>
    </cfRule>
  </conditionalFormatting>
  <conditionalFormatting sqref="N99">
    <cfRule type="expression" dxfId="187" priority="23">
      <formula>($J99="F")</formula>
    </cfRule>
  </conditionalFormatting>
  <conditionalFormatting sqref="O66:T66">
    <cfRule type="expression" dxfId="186" priority="7">
      <formula>$T66=1</formula>
    </cfRule>
  </conditionalFormatting>
  <pageMargins left="0.70866141732283472" right="0.70866141732283472" top="0.74803149606299213" bottom="0.74803149606299213" header="0.31496062992125984" footer="0.31496062992125984"/>
  <pageSetup paperSize="8" scale="73" fitToHeight="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>
    <pageSetUpPr fitToPage="1"/>
  </sheetPr>
  <dimension ref="A1:U54"/>
  <sheetViews>
    <sheetView showZeros="0" topLeftCell="A3" zoomScale="50" zoomScaleNormal="50" workbookViewId="0">
      <selection activeCell="N7" sqref="N7"/>
    </sheetView>
  </sheetViews>
  <sheetFormatPr baseColWidth="10" defaultColWidth="11.44140625" defaultRowHeight="17.399999999999999" x14ac:dyDescent="0.25"/>
  <cols>
    <col min="1" max="1" width="2.109375" style="6" customWidth="1"/>
    <col min="2" max="2" width="40.109375" style="59" customWidth="1"/>
    <col min="3" max="3" width="22.44140625" style="6" customWidth="1"/>
    <col min="4" max="4" width="10.5546875" style="6" customWidth="1"/>
    <col min="5" max="5" width="13.33203125" style="6" customWidth="1"/>
    <col min="6" max="6" width="12.6640625" style="4" customWidth="1"/>
    <col min="7" max="7" width="4.21875" style="6" customWidth="1"/>
    <col min="8" max="8" width="37.77734375" style="59" customWidth="1"/>
    <col min="9" max="9" width="21.44140625" style="6" customWidth="1"/>
    <col min="10" max="10" width="14.88671875" style="6" customWidth="1"/>
    <col min="11" max="11" width="11.5546875" style="6" customWidth="1"/>
    <col min="12" max="12" width="11" style="6" customWidth="1"/>
    <col min="13" max="13" width="2.33203125" style="6" customWidth="1"/>
    <col min="14" max="14" width="39.33203125" style="6" customWidth="1"/>
    <col min="15" max="15" width="23.44140625" style="6" customWidth="1"/>
    <col min="16" max="16" width="14.88671875" style="6" customWidth="1"/>
    <col min="17" max="17" width="12.5546875" style="55" customWidth="1"/>
    <col min="18" max="18" width="11.109375" style="6" customWidth="1"/>
    <col min="19" max="19" width="2.77734375" style="6" customWidth="1"/>
    <col min="20" max="16384" width="11.44140625" style="6"/>
  </cols>
  <sheetData>
    <row r="1" spans="1:21" s="76" customFormat="1" ht="90" x14ac:dyDescent="0.25">
      <c r="A1" s="854" t="str">
        <f>+Explications!A1</f>
        <v>CARRE D'AS 2025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  <c r="L1" s="855"/>
      <c r="M1" s="855"/>
      <c r="N1" s="855"/>
      <c r="O1" s="855"/>
      <c r="P1" s="855"/>
      <c r="Q1" s="855"/>
      <c r="R1" s="855"/>
      <c r="S1" s="197"/>
    </row>
    <row r="2" spans="1:21" s="57" customFormat="1" ht="11.4" customHeight="1" x14ac:dyDescent="0.25">
      <c r="A2" s="79"/>
      <c r="B2" s="223"/>
      <c r="C2" s="223"/>
      <c r="D2" s="223"/>
      <c r="E2" s="223"/>
      <c r="F2" s="223"/>
      <c r="G2" s="223"/>
      <c r="H2" s="223"/>
      <c r="I2" s="223"/>
      <c r="J2" s="198"/>
      <c r="K2" s="198"/>
      <c r="L2" s="183"/>
      <c r="M2" s="183"/>
      <c r="N2" s="199"/>
      <c r="O2" s="199"/>
      <c r="P2" s="199"/>
      <c r="Q2" s="200"/>
      <c r="R2" s="58"/>
      <c r="S2" s="201"/>
      <c r="T2" s="58"/>
      <c r="U2" s="46"/>
    </row>
    <row r="3" spans="1:21" s="57" customFormat="1" ht="28.2" customHeight="1" x14ac:dyDescent="0.25">
      <c r="A3" s="79"/>
      <c r="B3" s="202" t="s">
        <v>13</v>
      </c>
      <c r="C3" s="203" t="s">
        <v>10</v>
      </c>
      <c r="G3" s="223"/>
      <c r="H3" s="204" t="s">
        <v>12</v>
      </c>
      <c r="I3" s="205" t="s">
        <v>11</v>
      </c>
      <c r="N3" s="206" t="s">
        <v>312</v>
      </c>
      <c r="O3" s="859" t="str">
        <f>+Explications!A2</f>
        <v xml:space="preserve">RESULTATS AU </v>
      </c>
      <c r="P3" s="859"/>
      <c r="Q3" s="866">
        <f>+Explications!J2</f>
        <v>45844</v>
      </c>
      <c r="R3" s="866"/>
      <c r="S3" s="201"/>
      <c r="T3" s="58"/>
      <c r="U3" s="46"/>
    </row>
    <row r="4" spans="1:21" ht="15" customHeight="1" thickBot="1" x14ac:dyDescent="0.45">
      <c r="A4" s="68"/>
      <c r="B4" s="187"/>
      <c r="C4" s="184"/>
      <c r="D4" s="184"/>
      <c r="E4" s="184"/>
      <c r="F4" s="186"/>
      <c r="G4" s="184"/>
      <c r="H4" s="187"/>
      <c r="I4" s="184"/>
      <c r="J4" s="184"/>
      <c r="K4" s="184"/>
      <c r="L4" s="184"/>
      <c r="M4" s="184"/>
      <c r="S4" s="100"/>
    </row>
    <row r="5" spans="1:21" s="5" customFormat="1" ht="22.8" x14ac:dyDescent="0.25">
      <c r="A5" s="66"/>
      <c r="B5" s="860" t="s">
        <v>123</v>
      </c>
      <c r="C5" s="861"/>
      <c r="D5" s="861"/>
      <c r="E5" s="861"/>
      <c r="F5" s="862"/>
      <c r="G5" s="185"/>
      <c r="H5" s="860" t="s">
        <v>55</v>
      </c>
      <c r="I5" s="861"/>
      <c r="J5" s="861"/>
      <c r="K5" s="861"/>
      <c r="L5" s="862"/>
      <c r="M5" s="185"/>
      <c r="N5" s="863" t="s">
        <v>54</v>
      </c>
      <c r="O5" s="864"/>
      <c r="P5" s="864"/>
      <c r="Q5" s="864"/>
      <c r="R5" s="865"/>
      <c r="S5" s="39"/>
    </row>
    <row r="6" spans="1:21" s="5" customFormat="1" ht="23.4" thickBot="1" x14ac:dyDescent="0.3">
      <c r="A6" s="66"/>
      <c r="B6" s="188" t="s">
        <v>139</v>
      </c>
      <c r="C6" s="67" t="s">
        <v>2</v>
      </c>
      <c r="D6" s="232" t="s">
        <v>170</v>
      </c>
      <c r="E6" s="221" t="s">
        <v>68</v>
      </c>
      <c r="F6" s="189" t="s">
        <v>323</v>
      </c>
      <c r="G6" s="185"/>
      <c r="H6" s="227" t="s">
        <v>228</v>
      </c>
      <c r="I6" s="228" t="s">
        <v>77</v>
      </c>
      <c r="J6" s="228" t="s">
        <v>2</v>
      </c>
      <c r="K6" s="228" t="s">
        <v>195</v>
      </c>
      <c r="L6" s="229" t="s">
        <v>323</v>
      </c>
      <c r="M6" s="185"/>
      <c r="N6" s="227" t="s">
        <v>228</v>
      </c>
      <c r="O6" s="228" t="s">
        <v>77</v>
      </c>
      <c r="P6" s="228" t="s">
        <v>2</v>
      </c>
      <c r="Q6" s="228" t="s">
        <v>195</v>
      </c>
      <c r="R6" s="229" t="str">
        <f>+L6</f>
        <v>Class,</v>
      </c>
      <c r="S6" s="39"/>
    </row>
    <row r="7" spans="1:21" ht="22.8" x14ac:dyDescent="0.4">
      <c r="A7" s="68"/>
      <c r="B7" s="195" t="s">
        <v>13</v>
      </c>
      <c r="C7" s="185">
        <f>+RES_Eq!N7</f>
        <v>1690</v>
      </c>
      <c r="D7" s="185">
        <f>+RES_Eq!N17</f>
        <v>75</v>
      </c>
      <c r="E7" s="207">
        <f>+RES_Eq!O17</f>
        <v>12.5</v>
      </c>
      <c r="F7" s="196">
        <f>+RES_Eq!O7</f>
        <v>1</v>
      </c>
      <c r="G7" s="184"/>
      <c r="H7" s="190" t="str">
        <f>+RES_B_M!A9</f>
        <v>Lapatrie Gilles</v>
      </c>
      <c r="I7" s="184" t="str">
        <f>+RES_B_M!C9</f>
        <v>Réveillon</v>
      </c>
      <c r="J7" s="184">
        <f>+RES_B_M!P9</f>
        <v>146</v>
      </c>
      <c r="K7" s="184">
        <f>+RES_B_M!O9</f>
        <v>6</v>
      </c>
      <c r="L7" s="191">
        <f>+RES_B_M!Q9</f>
        <v>1</v>
      </c>
      <c r="M7" s="184"/>
      <c r="N7" s="230" t="str">
        <f>+RES_N_M!A9</f>
        <v>Bellanger Alain</v>
      </c>
      <c r="O7" s="235" t="str">
        <f>+RES_N_M!C9</f>
        <v>Chevannes</v>
      </c>
      <c r="P7" s="235">
        <f>+RES_N_M!P9</f>
        <v>97</v>
      </c>
      <c r="Q7" s="235">
        <f>+RES_N_M!O9</f>
        <v>4</v>
      </c>
      <c r="R7" s="231">
        <f>+RES_N_M!Q9</f>
        <v>1</v>
      </c>
      <c r="S7" s="100"/>
    </row>
    <row r="8" spans="1:21" ht="22.8" x14ac:dyDescent="0.4">
      <c r="A8" s="68"/>
      <c r="B8" s="190" t="s">
        <v>313</v>
      </c>
      <c r="C8" s="184">
        <f>+RES_Eq!N8</f>
        <v>1461</v>
      </c>
      <c r="D8" s="184">
        <f>+RES_Eq!N18</f>
        <v>83</v>
      </c>
      <c r="E8" s="208">
        <f>+RES_Eq!O18</f>
        <v>13.833333333333334</v>
      </c>
      <c r="F8" s="191">
        <f>+RES_Eq!O8</f>
        <v>2</v>
      </c>
      <c r="G8" s="184"/>
      <c r="H8" s="190" t="str">
        <f>+RES_B_M!A10</f>
        <v>Bellanger Alain</v>
      </c>
      <c r="I8" s="184" t="str">
        <f>+RES_B_M!C10</f>
        <v>Chevannes</v>
      </c>
      <c r="J8" s="184">
        <f>+RES_B_M!P10</f>
        <v>116</v>
      </c>
      <c r="K8" s="184">
        <f>+RES_B_M!O10</f>
        <v>4</v>
      </c>
      <c r="L8" s="191">
        <f>+RES_B_M!Q10</f>
        <v>2</v>
      </c>
      <c r="M8" s="184"/>
      <c r="N8" s="190" t="str">
        <f>+RES_N_M!A10</f>
        <v>Lezervant Frédéric</v>
      </c>
      <c r="O8" s="184" t="str">
        <f>+RES_N_M!C10</f>
        <v>ASGAF</v>
      </c>
      <c r="P8" s="184">
        <f>+RES_N_M!P10</f>
        <v>88</v>
      </c>
      <c r="Q8" s="184">
        <f>+RES_N_M!O10</f>
        <v>3</v>
      </c>
      <c r="R8" s="191">
        <f>+RES_N_M!Q10</f>
        <v>2</v>
      </c>
      <c r="S8" s="100"/>
    </row>
    <row r="9" spans="1:21" ht="22.8" x14ac:dyDescent="0.4">
      <c r="A9" s="68"/>
      <c r="B9" s="190" t="s">
        <v>10</v>
      </c>
      <c r="C9" s="184">
        <f>+RES_Eq!N9</f>
        <v>1357</v>
      </c>
      <c r="D9" s="184">
        <f>+RES_Eq!N21</f>
        <v>19</v>
      </c>
      <c r="E9" s="208">
        <f>+RES_Eq!O21</f>
        <v>3.1666666666666665</v>
      </c>
      <c r="F9" s="191">
        <f>+RES_Eq!O9</f>
        <v>3</v>
      </c>
      <c r="G9" s="184"/>
      <c r="H9" s="190" t="str">
        <f>+RES_B_M!A11</f>
        <v>Foucault Lionel</v>
      </c>
      <c r="I9" s="184" t="str">
        <f>+RES_B_M!C11</f>
        <v>Chevannes</v>
      </c>
      <c r="J9" s="184">
        <f>+RES_B_M!P11</f>
        <v>99</v>
      </c>
      <c r="K9" s="184">
        <f>+RES_B_M!O11</f>
        <v>5</v>
      </c>
      <c r="L9" s="191">
        <f>+RES_B_M!Q11</f>
        <v>3</v>
      </c>
      <c r="M9" s="184"/>
      <c r="N9" s="190" t="str">
        <f>+RES_N_M!A11</f>
        <v>Lapatrie Gilles</v>
      </c>
      <c r="O9" s="184" t="str">
        <f>+RES_N_M!C11</f>
        <v>Réveillon</v>
      </c>
      <c r="P9" s="184">
        <f>+RES_N_M!P11</f>
        <v>88</v>
      </c>
      <c r="Q9" s="184">
        <f>+RES_N_M!O11</f>
        <v>5</v>
      </c>
      <c r="R9" s="191">
        <f>+RES_N_M!Q11</f>
        <v>2</v>
      </c>
      <c r="S9" s="100"/>
    </row>
    <row r="10" spans="1:21" ht="22.8" x14ac:dyDescent="0.4">
      <c r="A10" s="68"/>
      <c r="B10" s="190" t="s">
        <v>11</v>
      </c>
      <c r="C10" s="184">
        <f>+RES_Eq!N10</f>
        <v>624</v>
      </c>
      <c r="D10" s="184">
        <f>+RES_Eq!N19</f>
        <v>91</v>
      </c>
      <c r="E10" s="208">
        <f>+RES_Eq!O19</f>
        <v>15.166666666666666</v>
      </c>
      <c r="F10" s="191">
        <f>+RES_Eq!O10</f>
        <v>4</v>
      </c>
      <c r="G10" s="184"/>
      <c r="H10" s="190" t="str">
        <f>+RES_B_M!A12</f>
        <v>Delaunay Olivier</v>
      </c>
      <c r="I10" s="184" t="str">
        <f>+RES_B_M!C12</f>
        <v>Corbuches</v>
      </c>
      <c r="J10" s="184">
        <f>+RES_B_M!P12</f>
        <v>93</v>
      </c>
      <c r="K10" s="184">
        <f>+RES_B_M!O12</f>
        <v>4</v>
      </c>
      <c r="L10" s="191">
        <f>+RES_B_M!Q12</f>
        <v>4</v>
      </c>
      <c r="M10" s="184"/>
      <c r="N10" s="190" t="str">
        <f>+RES_N_M!A12</f>
        <v>Combrisson Jean-Luc</v>
      </c>
      <c r="O10" s="184" t="str">
        <f>+RES_N_M!C12</f>
        <v>Chevry</v>
      </c>
      <c r="P10" s="184">
        <f>+RES_N_M!P12</f>
        <v>76</v>
      </c>
      <c r="Q10" s="184">
        <f>+RES_N_M!O12</f>
        <v>3</v>
      </c>
      <c r="R10" s="191">
        <f>+RES_N_M!Q12</f>
        <v>4</v>
      </c>
      <c r="S10" s="100"/>
    </row>
    <row r="11" spans="1:21" ht="23.4" thickBot="1" x14ac:dyDescent="0.45">
      <c r="A11" s="68"/>
      <c r="B11" s="192" t="s">
        <v>12</v>
      </c>
      <c r="C11" s="193">
        <f>+RES_Eq!N11</f>
        <v>550</v>
      </c>
      <c r="D11" s="193">
        <f>+RES_Eq!N20</f>
        <v>40</v>
      </c>
      <c r="E11" s="233">
        <f>+RES_Eq!O20</f>
        <v>6.666666666666667</v>
      </c>
      <c r="F11" s="194">
        <f>+RES_Eq!O11</f>
        <v>5</v>
      </c>
      <c r="G11" s="184"/>
      <c r="H11" s="190" t="str">
        <f>+RES_B_M!A13</f>
        <v>Gauvin Henri-Jacques</v>
      </c>
      <c r="I11" s="184" t="str">
        <f>+RES_B_M!C13</f>
        <v>Réveillon</v>
      </c>
      <c r="J11" s="184">
        <f>+RES_B_M!P13</f>
        <v>91</v>
      </c>
      <c r="K11" s="184">
        <f>+RES_B_M!O13</f>
        <v>5</v>
      </c>
      <c r="L11" s="191">
        <f>+RES_B_M!Q13</f>
        <v>5</v>
      </c>
      <c r="M11" s="184"/>
      <c r="N11" s="190" t="str">
        <f>+RES_N_M!A13</f>
        <v>Barcon Jean-Jacques</v>
      </c>
      <c r="O11" s="184" t="str">
        <f>+RES_N_M!C13</f>
        <v>ASGAF</v>
      </c>
      <c r="P11" s="184">
        <f>+RES_N_M!P13</f>
        <v>75</v>
      </c>
      <c r="Q11" s="184">
        <f>+RES_N_M!O13</f>
        <v>4</v>
      </c>
      <c r="R11" s="191">
        <f>+RES_N_M!Q13</f>
        <v>5</v>
      </c>
      <c r="S11" s="100"/>
    </row>
    <row r="12" spans="1:21" ht="23.4" thickBot="1" x14ac:dyDescent="0.45">
      <c r="A12" s="68"/>
      <c r="B12" s="187"/>
      <c r="C12" s="184"/>
      <c r="D12" s="184"/>
      <c r="E12" s="184"/>
      <c r="F12" s="186"/>
      <c r="G12" s="184"/>
      <c r="H12" s="190" t="str">
        <f>+RES_B_M!A14</f>
        <v>Szechter Bertrand</v>
      </c>
      <c r="I12" s="184" t="str">
        <f>+RES_B_M!C14</f>
        <v>Corbuches</v>
      </c>
      <c r="J12" s="184">
        <f>+RES_B_M!P14</f>
        <v>85</v>
      </c>
      <c r="K12" s="184">
        <f>+RES_B_M!O14</f>
        <v>3</v>
      </c>
      <c r="L12" s="191">
        <f>+RES_B_M!Q14</f>
        <v>6</v>
      </c>
      <c r="M12" s="184"/>
      <c r="N12" s="190" t="str">
        <f>+RES_N_M!A14</f>
        <v>Benalioua Karim</v>
      </c>
      <c r="O12" s="184" t="str">
        <f>+RES_N_M!C14</f>
        <v>Réveillon</v>
      </c>
      <c r="P12" s="184">
        <f>+RES_N_M!P14</f>
        <v>64</v>
      </c>
      <c r="Q12" s="184">
        <f>+RES_N_M!O14</f>
        <v>3</v>
      </c>
      <c r="R12" s="191">
        <f>+RES_N_M!Q14</f>
        <v>6</v>
      </c>
      <c r="S12" s="100"/>
    </row>
    <row r="13" spans="1:21" ht="22.8" x14ac:dyDescent="0.4">
      <c r="A13" s="68"/>
      <c r="B13" s="860" t="s">
        <v>53</v>
      </c>
      <c r="C13" s="861"/>
      <c r="D13" s="861"/>
      <c r="E13" s="861"/>
      <c r="F13" s="862"/>
      <c r="G13" s="184"/>
      <c r="H13" s="190" t="str">
        <f>+RES_B_M!A15</f>
        <v>Bridier Jean Michel</v>
      </c>
      <c r="I13" s="184" t="str">
        <f>+RES_B_M!C15</f>
        <v>Réveillon</v>
      </c>
      <c r="J13" s="184">
        <f>+RES_B_M!P15</f>
        <v>80</v>
      </c>
      <c r="K13" s="184">
        <f>+RES_B_M!O15</f>
        <v>3</v>
      </c>
      <c r="L13" s="191">
        <f>+RES_B_M!Q15</f>
        <v>7</v>
      </c>
      <c r="M13" s="184"/>
      <c r="N13" s="190" t="str">
        <f>+RES_N_M!A15</f>
        <v>Retif Didier</v>
      </c>
      <c r="O13" s="184" t="str">
        <f>+RES_N_M!C15</f>
        <v>Réveillon</v>
      </c>
      <c r="P13" s="184">
        <f>+RES_N_M!P15</f>
        <v>64</v>
      </c>
      <c r="Q13" s="184">
        <f>+RES_N_M!O15</f>
        <v>3</v>
      </c>
      <c r="R13" s="191">
        <f>+RES_N_M!Q15</f>
        <v>6</v>
      </c>
      <c r="S13" s="100"/>
    </row>
    <row r="14" spans="1:21" s="5" customFormat="1" ht="22.8" x14ac:dyDescent="0.4">
      <c r="A14" s="66"/>
      <c r="B14" s="188" t="s">
        <v>228</v>
      </c>
      <c r="C14" s="67" t="s">
        <v>77</v>
      </c>
      <c r="D14" s="67" t="s">
        <v>2</v>
      </c>
      <c r="E14" s="222" t="s">
        <v>299</v>
      </c>
      <c r="F14" s="189" t="s">
        <v>323</v>
      </c>
      <c r="G14" s="185"/>
      <c r="H14" s="190" t="str">
        <f>+RES_B_M!A16</f>
        <v>Robic Jean Pierre</v>
      </c>
      <c r="I14" s="184" t="str">
        <f>+RES_B_M!C16</f>
        <v>Réveillon</v>
      </c>
      <c r="J14" s="184">
        <f>+RES_B_M!P16</f>
        <v>79</v>
      </c>
      <c r="K14" s="184">
        <f>+RES_B_M!O16</f>
        <v>3</v>
      </c>
      <c r="L14" s="191">
        <f>+RES_B_M!Q16</f>
        <v>8</v>
      </c>
      <c r="M14" s="185"/>
      <c r="N14" s="190" t="str">
        <f>+RES_N_M!A16</f>
        <v>Foucault Lionel</v>
      </c>
      <c r="O14" s="184" t="str">
        <f>+RES_N_M!C16</f>
        <v>Chevannes</v>
      </c>
      <c r="P14" s="184">
        <f>+RES_N_M!P16</f>
        <v>63</v>
      </c>
      <c r="Q14" s="184">
        <f>+RES_N_M!O16</f>
        <v>5</v>
      </c>
      <c r="R14" s="191">
        <f>+RES_N_M!Q16</f>
        <v>8</v>
      </c>
      <c r="S14" s="39"/>
    </row>
    <row r="15" spans="1:21" s="5" customFormat="1" ht="22.8" x14ac:dyDescent="0.4">
      <c r="A15" s="66"/>
      <c r="B15" s="195" t="str">
        <f>+RES_N_D!A9</f>
        <v>Lezervant Sophie</v>
      </c>
      <c r="C15" s="185" t="str">
        <f>+RES_N_D!C9</f>
        <v>ASGAF</v>
      </c>
      <c r="D15" s="185">
        <f>+RES_N_D!P9</f>
        <v>115</v>
      </c>
      <c r="E15" s="185">
        <f>+RES_N_D!O9</f>
        <v>4</v>
      </c>
      <c r="F15" s="196">
        <f>+RES_N_D!Q9</f>
        <v>1</v>
      </c>
      <c r="G15" s="185"/>
      <c r="H15" s="190" t="str">
        <f>+RES_B_M!A17</f>
        <v>Marcais Xavier</v>
      </c>
      <c r="I15" s="184" t="str">
        <f>+RES_B_M!C17</f>
        <v>ASGAF</v>
      </c>
      <c r="J15" s="184">
        <f>+RES_B_M!P17</f>
        <v>76</v>
      </c>
      <c r="K15" s="184">
        <f>+RES_B_M!O17</f>
        <v>5</v>
      </c>
      <c r="L15" s="191">
        <f>+RES_B_M!Q17</f>
        <v>9</v>
      </c>
      <c r="M15" s="185"/>
      <c r="N15" s="190" t="str">
        <f>+RES_N_M!A17</f>
        <v>Robic Jean Pierre</v>
      </c>
      <c r="O15" s="184" t="str">
        <f>+RES_N_M!C17</f>
        <v>Réveillon</v>
      </c>
      <c r="P15" s="184">
        <f>+RES_N_M!P17</f>
        <v>62</v>
      </c>
      <c r="Q15" s="184">
        <f>+RES_N_M!O17</f>
        <v>3</v>
      </c>
      <c r="R15" s="191">
        <f>+RES_N_M!Q17</f>
        <v>9</v>
      </c>
      <c r="S15" s="39"/>
    </row>
    <row r="16" spans="1:21" ht="22.8" x14ac:dyDescent="0.4">
      <c r="A16" s="68"/>
      <c r="B16" s="190" t="str">
        <f>+RES_N_D!A10</f>
        <v>Baptiste Nathalie</v>
      </c>
      <c r="C16" s="184" t="str">
        <f>+RES_N_D!C10</f>
        <v>Chevannes</v>
      </c>
      <c r="D16" s="184">
        <f>+RES_N_D!P10</f>
        <v>54</v>
      </c>
      <c r="E16" s="184">
        <f>+RES_N_D!O10</f>
        <v>3</v>
      </c>
      <c r="F16" s="191">
        <f>+RES_N_D!Q10</f>
        <v>2</v>
      </c>
      <c r="G16" s="184"/>
      <c r="H16" s="190" t="str">
        <f>+RES_B_M!A18</f>
        <v>Barcon Jean-Jacques</v>
      </c>
      <c r="I16" s="184" t="str">
        <f>+RES_B_M!C18</f>
        <v>ASGAF</v>
      </c>
      <c r="J16" s="184">
        <f>+RES_B_M!P18</f>
        <v>73</v>
      </c>
      <c r="K16" s="184">
        <f>+RES_B_M!O18</f>
        <v>4</v>
      </c>
      <c r="L16" s="191">
        <f>+RES_B_M!Q18</f>
        <v>10</v>
      </c>
      <c r="M16" s="184"/>
      <c r="N16" s="190" t="str">
        <f>+RES_N_M!A18</f>
        <v>Nicolle Olivier</v>
      </c>
      <c r="O16" s="184" t="str">
        <f>+RES_N_M!C18</f>
        <v>Chevannes</v>
      </c>
      <c r="P16" s="184">
        <f>+RES_N_M!P18</f>
        <v>58</v>
      </c>
      <c r="Q16" s="184">
        <f>+RES_N_M!O18</f>
        <v>3</v>
      </c>
      <c r="R16" s="191">
        <f>+RES_N_M!Q18</f>
        <v>10</v>
      </c>
      <c r="S16" s="100"/>
    </row>
    <row r="17" spans="1:19" ht="22.8" x14ac:dyDescent="0.4">
      <c r="A17" s="68"/>
      <c r="B17" s="190" t="str">
        <f>+RES_N_D!A11</f>
        <v>Millerant Corine</v>
      </c>
      <c r="C17" s="184" t="str">
        <f>+RES_N_D!C11</f>
        <v>Réveillon</v>
      </c>
      <c r="D17" s="184">
        <f>+RES_N_D!P11</f>
        <v>40</v>
      </c>
      <c r="E17" s="184">
        <f>+RES_N_D!O11</f>
        <v>2</v>
      </c>
      <c r="F17" s="191">
        <f>+RES_N_D!Q11</f>
        <v>3</v>
      </c>
      <c r="G17" s="184"/>
      <c r="H17" s="190" t="str">
        <f>+RES_B_M!A19</f>
        <v>Colmerauer Denis</v>
      </c>
      <c r="I17" s="184" t="str">
        <f>+RES_B_M!C19</f>
        <v>Corbuches</v>
      </c>
      <c r="J17" s="184">
        <f>+RES_B_M!P19</f>
        <v>71</v>
      </c>
      <c r="K17" s="184">
        <f>+RES_B_M!O19</f>
        <v>3</v>
      </c>
      <c r="L17" s="191">
        <f>+RES_B_M!Q19</f>
        <v>11</v>
      </c>
      <c r="M17" s="184"/>
      <c r="N17" s="190" t="str">
        <f>+RES_N_M!A19</f>
        <v>Bridier Jean Michel</v>
      </c>
      <c r="O17" s="184" t="str">
        <f>+RES_N_M!C19</f>
        <v>Réveillon</v>
      </c>
      <c r="P17" s="184">
        <f>+RES_N_M!P19</f>
        <v>54</v>
      </c>
      <c r="Q17" s="184">
        <f>+RES_N_M!O19</f>
        <v>3</v>
      </c>
      <c r="R17" s="191">
        <f>+RES_N_M!Q19</f>
        <v>11</v>
      </c>
      <c r="S17" s="100"/>
    </row>
    <row r="18" spans="1:19" ht="22.8" x14ac:dyDescent="0.4">
      <c r="A18" s="68"/>
      <c r="B18" s="190" t="str">
        <f>+RES_N_D!A12</f>
        <v>Le Boulc'H Catherine</v>
      </c>
      <c r="C18" s="184" t="str">
        <f>+RES_N_D!C12</f>
        <v>Chevannes</v>
      </c>
      <c r="D18" s="184">
        <f>+RES_N_D!P12</f>
        <v>33</v>
      </c>
      <c r="E18" s="184">
        <f>+RES_N_D!O12</f>
        <v>2</v>
      </c>
      <c r="F18" s="191">
        <f>+RES_N_D!Q12</f>
        <v>4</v>
      </c>
      <c r="G18" s="184"/>
      <c r="H18" s="190" t="str">
        <f>+RES_B_M!A20</f>
        <v>Lezervant Frédéric</v>
      </c>
      <c r="I18" s="184" t="str">
        <f>+RES_B_M!C20</f>
        <v>ASGAF</v>
      </c>
      <c r="J18" s="184">
        <f>+RES_B_M!P20</f>
        <v>66</v>
      </c>
      <c r="K18" s="184">
        <f>+RES_B_M!O20</f>
        <v>3</v>
      </c>
      <c r="L18" s="191">
        <f>+RES_B_M!Q20</f>
        <v>12</v>
      </c>
      <c r="M18" s="184"/>
      <c r="N18" s="190" t="str">
        <f>+RES_N_M!A20</f>
        <v>Gonzalez Alain</v>
      </c>
      <c r="O18" s="184" t="str">
        <f>+RES_N_M!C20</f>
        <v>Réveillon</v>
      </c>
      <c r="P18" s="184">
        <f>+RES_N_M!P20</f>
        <v>52</v>
      </c>
      <c r="Q18" s="184">
        <f>+RES_N_M!O20</f>
        <v>4</v>
      </c>
      <c r="R18" s="191">
        <f>+RES_N_M!Q20</f>
        <v>14</v>
      </c>
      <c r="S18" s="100"/>
    </row>
    <row r="19" spans="1:19" ht="22.8" x14ac:dyDescent="0.4">
      <c r="A19" s="68"/>
      <c r="B19" s="190" t="str">
        <f>+RES_N_D!A13</f>
        <v>Villette Claudine</v>
      </c>
      <c r="C19" s="184" t="str">
        <f>+RES_N_D!C13</f>
        <v>Chevannes</v>
      </c>
      <c r="D19" s="184">
        <f>+RES_N_D!P13</f>
        <v>20</v>
      </c>
      <c r="E19" s="184">
        <f>+RES_N_D!O13</f>
        <v>2</v>
      </c>
      <c r="F19" s="191">
        <f>+RES_N_D!Q13</f>
        <v>5</v>
      </c>
      <c r="G19" s="184"/>
      <c r="H19" s="190" t="str">
        <f>+RES_B_M!A21</f>
        <v>Benalioua Karim</v>
      </c>
      <c r="I19" s="184" t="str">
        <f>+RES_B_M!C21</f>
        <v>Réveillon</v>
      </c>
      <c r="J19" s="184">
        <f>+RES_B_M!P21</f>
        <v>64</v>
      </c>
      <c r="K19" s="184">
        <f>+RES_B_M!O21</f>
        <v>3</v>
      </c>
      <c r="L19" s="191">
        <f>+RES_B_M!Q21</f>
        <v>13</v>
      </c>
      <c r="M19" s="184"/>
      <c r="N19" s="190" t="str">
        <f>+RES_N_M!A21</f>
        <v>Szechter Bertrand</v>
      </c>
      <c r="O19" s="184" t="str">
        <f>+RES_N_M!C21</f>
        <v>Corbuches</v>
      </c>
      <c r="P19" s="184">
        <f>+RES_N_M!P21</f>
        <v>53</v>
      </c>
      <c r="Q19" s="184">
        <f>+RES_N_M!O21</f>
        <v>3</v>
      </c>
      <c r="R19" s="191">
        <f>+RES_N_M!Q21</f>
        <v>12</v>
      </c>
      <c r="S19" s="100"/>
    </row>
    <row r="20" spans="1:19" ht="22.8" x14ac:dyDescent="0.4">
      <c r="A20" s="68"/>
      <c r="B20" s="190" t="str">
        <f>+RES_N_D!A14</f>
        <v>Alexandre Pascale</v>
      </c>
      <c r="C20" s="184" t="str">
        <f>+RES_N_D!C14</f>
        <v>Chevry</v>
      </c>
      <c r="D20" s="184">
        <f>+RES_N_D!P14</f>
        <v>17</v>
      </c>
      <c r="E20" s="184">
        <f>+RES_N_D!O14</f>
        <v>1</v>
      </c>
      <c r="F20" s="191">
        <f>+RES_N_D!Q14</f>
        <v>6</v>
      </c>
      <c r="G20" s="184"/>
      <c r="H20" s="190" t="str">
        <f>+RES_B_M!A22</f>
        <v>Retif Didier</v>
      </c>
      <c r="I20" s="184" t="str">
        <f>+RES_B_M!C22</f>
        <v>Réveillon</v>
      </c>
      <c r="J20" s="184">
        <f>+RES_B_M!P22</f>
        <v>64</v>
      </c>
      <c r="K20" s="184">
        <f>+RES_B_M!O22</f>
        <v>3</v>
      </c>
      <c r="L20" s="191">
        <f>+RES_B_M!Q22</f>
        <v>13</v>
      </c>
      <c r="M20" s="184"/>
      <c r="N20" s="190" t="str">
        <f>+RES_N_M!A22</f>
        <v>Fanchon Marc</v>
      </c>
      <c r="O20" s="184" t="str">
        <f>+RES_N_M!C22</f>
        <v>Réveillon</v>
      </c>
      <c r="P20" s="184">
        <f>+RES_N_M!P22</f>
        <v>51</v>
      </c>
      <c r="Q20" s="184">
        <f>+RES_N_M!O22</f>
        <v>3</v>
      </c>
      <c r="R20" s="191">
        <f>+RES_N_M!Q22</f>
        <v>15</v>
      </c>
      <c r="S20" s="100"/>
    </row>
    <row r="21" spans="1:19" ht="22.8" x14ac:dyDescent="0.4">
      <c r="A21" s="68"/>
      <c r="B21" s="190" t="str">
        <f>+RES_N_D!A15</f>
        <v>Vallee Araceli</v>
      </c>
      <c r="C21" s="184" t="str">
        <f>+RES_N_D!C15</f>
        <v>Chevannes</v>
      </c>
      <c r="D21" s="184">
        <f>+RES_N_D!P15</f>
        <v>16</v>
      </c>
      <c r="E21" s="184">
        <f>+RES_N_D!O15</f>
        <v>1</v>
      </c>
      <c r="F21" s="191">
        <f>+RES_N_D!Q15</f>
        <v>7</v>
      </c>
      <c r="G21" s="184"/>
      <c r="H21" s="190" t="str">
        <f>+RES_B_M!A23</f>
        <v>Sauvadet Dominique</v>
      </c>
      <c r="I21" s="184" t="str">
        <f>+RES_B_M!C23</f>
        <v>ASGAF</v>
      </c>
      <c r="J21" s="184">
        <f>+RES_B_M!P23</f>
        <v>62</v>
      </c>
      <c r="K21" s="184">
        <f>+RES_B_M!O23</f>
        <v>4</v>
      </c>
      <c r="L21" s="191">
        <f>+RES_B_M!Q23</f>
        <v>15</v>
      </c>
      <c r="M21" s="184"/>
      <c r="N21" s="190" t="str">
        <f>+RES_N_M!A23</f>
        <v>Sauvadet Dominique</v>
      </c>
      <c r="O21" s="184" t="str">
        <f>+RES_N_M!C23</f>
        <v>ASGAF</v>
      </c>
      <c r="P21" s="184">
        <f>+RES_N_M!P23</f>
        <v>53</v>
      </c>
      <c r="Q21" s="184">
        <f>+RES_N_M!O23</f>
        <v>4</v>
      </c>
      <c r="R21" s="191">
        <f>+RES_N_M!Q23</f>
        <v>12</v>
      </c>
      <c r="S21" s="100"/>
    </row>
    <row r="22" spans="1:19" ht="22.8" x14ac:dyDescent="0.4">
      <c r="A22" s="68"/>
      <c r="B22" s="190" t="str">
        <f>+RES_N_D!A16</f>
        <v>Merlin Clarisse</v>
      </c>
      <c r="C22" s="184" t="str">
        <f>+RES_N_D!C16</f>
        <v>Chevry</v>
      </c>
      <c r="D22" s="184">
        <f>+RES_N_D!P16</f>
        <v>13</v>
      </c>
      <c r="E22" s="184">
        <f>+RES_N_D!O16</f>
        <v>1</v>
      </c>
      <c r="F22" s="191">
        <f>+RES_N_D!Q16</f>
        <v>8</v>
      </c>
      <c r="G22" s="184"/>
      <c r="H22" s="190" t="str">
        <f>+RES_B_M!A24</f>
        <v>Nicolle Olivier</v>
      </c>
      <c r="I22" s="184" t="str">
        <f>+RES_B_M!C24</f>
        <v>Chevannes</v>
      </c>
      <c r="J22" s="184">
        <f>+RES_B_M!P24</f>
        <v>57</v>
      </c>
      <c r="K22" s="184">
        <f>+RES_B_M!O24</f>
        <v>4</v>
      </c>
      <c r="L22" s="191">
        <f>+RES_B_M!Q24</f>
        <v>16</v>
      </c>
      <c r="M22" s="184"/>
      <c r="N22" s="190" t="str">
        <f>+RES_N_M!A24</f>
        <v>Gauvin Henri-Jacques</v>
      </c>
      <c r="O22" s="184" t="str">
        <f>+RES_N_M!C24</f>
        <v>Réveillon</v>
      </c>
      <c r="P22" s="184">
        <f>+RES_N_M!P24</f>
        <v>48</v>
      </c>
      <c r="Q22" s="184">
        <f>+RES_N_M!O24</f>
        <v>4</v>
      </c>
      <c r="R22" s="191">
        <f>+RES_N_M!Q24</f>
        <v>17</v>
      </c>
      <c r="S22" s="100"/>
    </row>
    <row r="23" spans="1:19" ht="22.8" x14ac:dyDescent="0.4">
      <c r="A23" s="68"/>
      <c r="B23" s="190" t="str">
        <f>+RES_N_D!A17</f>
        <v>Armand Sylvie</v>
      </c>
      <c r="C23" s="184" t="str">
        <f>+RES_N_D!C17</f>
        <v>Réveillon</v>
      </c>
      <c r="D23" s="184">
        <f>+RES_N_D!P17</f>
        <v>5</v>
      </c>
      <c r="E23" s="184">
        <f>+RES_N_D!O17</f>
        <v>1</v>
      </c>
      <c r="F23" s="191">
        <f>+RES_N_D!Q17</f>
        <v>9</v>
      </c>
      <c r="G23" s="184"/>
      <c r="H23" s="190" t="str">
        <f>+RES_B_M!A25</f>
        <v>Lutz Dominique</v>
      </c>
      <c r="I23" s="184" t="str">
        <f>+RES_B_M!C25</f>
        <v>Réveillon</v>
      </c>
      <c r="J23" s="184">
        <f>+RES_B_M!P25</f>
        <v>57</v>
      </c>
      <c r="K23" s="184">
        <f>+RES_B_M!O25</f>
        <v>2</v>
      </c>
      <c r="L23" s="191">
        <f>+RES_B_M!Q25</f>
        <v>16</v>
      </c>
      <c r="M23" s="184"/>
      <c r="N23" s="190" t="str">
        <f>+RES_N_M!A25</f>
        <v>Lutz Dominique</v>
      </c>
      <c r="O23" s="184" t="str">
        <f>+RES_N_M!C25</f>
        <v>Réveillon</v>
      </c>
      <c r="P23" s="184">
        <f>+RES_N_M!P25</f>
        <v>50</v>
      </c>
      <c r="Q23" s="184">
        <f>+RES_N_M!O25</f>
        <v>2</v>
      </c>
      <c r="R23" s="191">
        <f>+RES_N_M!Q25</f>
        <v>16</v>
      </c>
      <c r="S23" s="100"/>
    </row>
    <row r="24" spans="1:19" ht="22.8" x14ac:dyDescent="0.4">
      <c r="A24" s="68"/>
      <c r="B24" s="190" t="str">
        <f>+RES_N_D!A18</f>
        <v>Peron Marie</v>
      </c>
      <c r="C24" s="184" t="str">
        <f>+RES_N_D!C18</f>
        <v>Chevannes</v>
      </c>
      <c r="D24" s="184">
        <f>+RES_N_D!P18</f>
        <v>4</v>
      </c>
      <c r="E24" s="184">
        <f>+RES_N_D!O18</f>
        <v>1</v>
      </c>
      <c r="F24" s="191">
        <f>+RES_N_D!Q18</f>
        <v>10</v>
      </c>
      <c r="G24" s="184"/>
      <c r="H24" s="190" t="str">
        <f>+RES_B_M!A26</f>
        <v>Salvoch Jean-Marc</v>
      </c>
      <c r="I24" s="184" t="str">
        <f>+RES_B_M!C26</f>
        <v>Chevannes</v>
      </c>
      <c r="J24" s="184">
        <f>+RES_B_M!P26</f>
        <v>55</v>
      </c>
      <c r="K24" s="184">
        <f>+RES_B_M!O26</f>
        <v>3</v>
      </c>
      <c r="L24" s="191">
        <f>+RES_B_M!Q26</f>
        <v>18</v>
      </c>
      <c r="M24" s="184"/>
      <c r="N24" s="190" t="str">
        <f>+RES_N_M!A26</f>
        <v>Napoleone Remi</v>
      </c>
      <c r="O24" s="184" t="str">
        <f>+RES_N_M!C26</f>
        <v>Chevry</v>
      </c>
      <c r="P24" s="184">
        <f>+RES_N_M!P26</f>
        <v>47</v>
      </c>
      <c r="Q24" s="184">
        <f>+RES_N_M!O26</f>
        <v>3</v>
      </c>
      <c r="R24" s="191">
        <f>+RES_N_M!Q26</f>
        <v>18</v>
      </c>
      <c r="S24" s="234"/>
    </row>
    <row r="25" spans="1:19" ht="22.8" x14ac:dyDescent="0.4">
      <c r="A25" s="68"/>
      <c r="B25" s="190" t="str">
        <f>+RES_N_D!A19</f>
        <v>-</v>
      </c>
      <c r="C25" s="184">
        <f>+RES_N_D!C19</f>
        <v>0</v>
      </c>
      <c r="D25" s="184">
        <f>+RES_N_D!P19</f>
        <v>0</v>
      </c>
      <c r="E25" s="184">
        <f>+RES_N_D!O19</f>
        <v>0</v>
      </c>
      <c r="F25" s="191">
        <f>+RES_N_D!Q19</f>
        <v>0</v>
      </c>
      <c r="G25" s="184"/>
      <c r="H25" s="190" t="str">
        <f>+RES_B_M!A27</f>
        <v>Bouvree Guy</v>
      </c>
      <c r="I25" s="184" t="str">
        <f>+RES_B_M!C27</f>
        <v>Réveillon</v>
      </c>
      <c r="J25" s="184">
        <f>+RES_B_M!P27</f>
        <v>46</v>
      </c>
      <c r="K25" s="184">
        <f>+RES_B_M!O27</f>
        <v>3</v>
      </c>
      <c r="L25" s="191">
        <f>+RES_B_M!Q27</f>
        <v>19</v>
      </c>
      <c r="M25" s="184"/>
      <c r="N25" s="190" t="str">
        <f>+RES_N_M!A27</f>
        <v>Baffrey Yves</v>
      </c>
      <c r="O25" s="184" t="str">
        <f>+RES_N_M!C27</f>
        <v>Chevannes</v>
      </c>
      <c r="P25" s="184">
        <f>+RES_N_M!P27</f>
        <v>44</v>
      </c>
      <c r="Q25" s="184">
        <f>+RES_N_M!O27</f>
        <v>2</v>
      </c>
      <c r="R25" s="191">
        <f>+RES_N_M!Q27</f>
        <v>19</v>
      </c>
      <c r="S25" s="100"/>
    </row>
    <row r="26" spans="1:19" ht="22.8" x14ac:dyDescent="0.4">
      <c r="A26" s="68"/>
      <c r="B26" s="190">
        <f>+RES_N_D!A20</f>
        <v>0</v>
      </c>
      <c r="C26" s="184">
        <f>+RES_N_D!C20</f>
        <v>0</v>
      </c>
      <c r="D26" s="184">
        <f>+RES_N_D!P20</f>
        <v>0</v>
      </c>
      <c r="E26" s="184">
        <f>+RES_N_D!O20</f>
        <v>0</v>
      </c>
      <c r="F26" s="191">
        <f>+RES_N_D!Q20</f>
        <v>0</v>
      </c>
      <c r="G26" s="184"/>
      <c r="H26" s="190" t="str">
        <f>+RES_B_M!A28</f>
        <v>Balley Jean Marc</v>
      </c>
      <c r="I26" s="184" t="str">
        <f>+RES_B_M!C28</f>
        <v>ASGAF</v>
      </c>
      <c r="J26" s="184">
        <f>+RES_B_M!P28</f>
        <v>44</v>
      </c>
      <c r="K26" s="184">
        <f>+RES_B_M!O28</f>
        <v>4</v>
      </c>
      <c r="L26" s="191">
        <f>+RES_B_M!Q28</f>
        <v>20</v>
      </c>
      <c r="M26" s="184"/>
      <c r="N26" s="190" t="str">
        <f>+RES_N_M!A28</f>
        <v>Bouvree Guy</v>
      </c>
      <c r="O26" s="184" t="str">
        <f>+RES_N_M!C28</f>
        <v>Réveillon</v>
      </c>
      <c r="P26" s="184">
        <f>+RES_N_M!P28</f>
        <v>43</v>
      </c>
      <c r="Q26" s="184">
        <f>+RES_N_M!O28</f>
        <v>3</v>
      </c>
      <c r="R26" s="191">
        <f>+RES_N_M!Q28</f>
        <v>20</v>
      </c>
      <c r="S26" s="100"/>
    </row>
    <row r="27" spans="1:19" ht="22.8" x14ac:dyDescent="0.4">
      <c r="A27" s="68"/>
      <c r="B27" s="190">
        <f>+RES_N_D!A21</f>
        <v>0</v>
      </c>
      <c r="C27" s="184"/>
      <c r="D27" s="184"/>
      <c r="E27" s="184"/>
      <c r="F27" s="191"/>
      <c r="G27" s="184"/>
      <c r="H27" s="190" t="str">
        <f>+RES_B_M!A29</f>
        <v>Paulin Georges</v>
      </c>
      <c r="I27" s="184" t="str">
        <f>+RES_B_M!C29</f>
        <v>Chevry</v>
      </c>
      <c r="J27" s="184">
        <f>+RES_B_M!P29</f>
        <v>44</v>
      </c>
      <c r="K27" s="184">
        <f>+RES_B_M!O29</f>
        <v>2</v>
      </c>
      <c r="L27" s="191">
        <f>+RES_B_M!Q29</f>
        <v>20</v>
      </c>
      <c r="M27" s="184"/>
      <c r="N27" s="190" t="str">
        <f>+RES_N_M!A29</f>
        <v>Salvoch Jean-Marc</v>
      </c>
      <c r="O27" s="184" t="str">
        <f>+RES_N_M!C29</f>
        <v>Chevannes</v>
      </c>
      <c r="P27" s="184">
        <f>+RES_N_M!P29</f>
        <v>41</v>
      </c>
      <c r="Q27" s="184">
        <f>+RES_N_M!O29</f>
        <v>3</v>
      </c>
      <c r="R27" s="191">
        <f>+RES_N_M!Q29</f>
        <v>21</v>
      </c>
      <c r="S27" s="100"/>
    </row>
    <row r="28" spans="1:19" ht="23.4" thickBot="1" x14ac:dyDescent="0.45">
      <c r="A28" s="68"/>
      <c r="B28" s="192"/>
      <c r="C28" s="193"/>
      <c r="D28" s="193"/>
      <c r="E28" s="193"/>
      <c r="F28" s="194"/>
      <c r="G28" s="184"/>
      <c r="H28" s="190" t="str">
        <f>+RES_B_M!A30</f>
        <v>Jousseau Bernard</v>
      </c>
      <c r="I28" s="184" t="str">
        <f>+RES_B_M!C30</f>
        <v>Corbuches</v>
      </c>
      <c r="J28" s="184">
        <f>+RES_B_M!P30</f>
        <v>41</v>
      </c>
      <c r="K28" s="184">
        <f>+RES_B_M!O30</f>
        <v>2</v>
      </c>
      <c r="L28" s="191">
        <f>+RES_B_M!Q30</f>
        <v>22</v>
      </c>
      <c r="M28" s="184"/>
      <c r="N28" s="190" t="str">
        <f>+RES_N_M!A30</f>
        <v>Zuffelato Stéphane</v>
      </c>
      <c r="O28" s="184" t="str">
        <f>+RES_N_M!C30</f>
        <v>ASGAF</v>
      </c>
      <c r="P28" s="184">
        <f>+RES_N_M!P30</f>
        <v>40</v>
      </c>
      <c r="Q28" s="184">
        <f>+RES_N_M!O30</f>
        <v>3</v>
      </c>
      <c r="R28" s="191">
        <f>+RES_N_M!Q30</f>
        <v>22</v>
      </c>
      <c r="S28" s="100"/>
    </row>
    <row r="29" spans="1:19" ht="23.4" thickBot="1" x14ac:dyDescent="0.45">
      <c r="A29" s="68"/>
      <c r="G29" s="184"/>
      <c r="H29" s="190" t="str">
        <f>+RES_B_M!A31</f>
        <v>Visouthiphongs Kittiphone</v>
      </c>
      <c r="I29" s="184" t="str">
        <f>+RES_B_M!C31</f>
        <v>ASGAF</v>
      </c>
      <c r="J29" s="184">
        <f>+RES_B_M!P31</f>
        <v>38</v>
      </c>
      <c r="K29" s="184">
        <f>+RES_B_M!O31</f>
        <v>2</v>
      </c>
      <c r="L29" s="191">
        <f>+RES_B_M!Q31</f>
        <v>23</v>
      </c>
      <c r="M29" s="184"/>
      <c r="N29" s="190" t="str">
        <f>+RES_N_M!A31</f>
        <v>Sejour Christian</v>
      </c>
      <c r="O29" s="184" t="str">
        <f>+RES_N_M!C31</f>
        <v>Réveillon</v>
      </c>
      <c r="P29" s="184">
        <f>+RES_N_M!P31</f>
        <v>38</v>
      </c>
      <c r="Q29" s="184">
        <f>+RES_N_M!O31</f>
        <v>2</v>
      </c>
      <c r="R29" s="191">
        <f>+RES_N_M!Q31</f>
        <v>23</v>
      </c>
      <c r="S29" s="100"/>
    </row>
    <row r="30" spans="1:19" ht="22.8" x14ac:dyDescent="0.4">
      <c r="A30" s="68"/>
      <c r="B30" s="860" t="s">
        <v>124</v>
      </c>
      <c r="C30" s="861"/>
      <c r="D30" s="861"/>
      <c r="E30" s="861"/>
      <c r="F30" s="862"/>
      <c r="G30" s="184"/>
      <c r="H30" s="190" t="str">
        <f>+RES_B_M!A32</f>
        <v>Napoleone Remi</v>
      </c>
      <c r="I30" s="184" t="str">
        <f>+RES_B_M!C32</f>
        <v>Chevry</v>
      </c>
      <c r="J30" s="184">
        <f>+RES_B_M!P32</f>
        <v>36</v>
      </c>
      <c r="K30" s="184">
        <f>+RES_B_M!O32</f>
        <v>3</v>
      </c>
      <c r="L30" s="191">
        <f>+RES_B_M!Q32</f>
        <v>24</v>
      </c>
      <c r="M30" s="184"/>
      <c r="N30" s="190" t="str">
        <f>+RES_N_M!A32</f>
        <v>Marcais Xavier</v>
      </c>
      <c r="O30" s="184" t="str">
        <f>+RES_N_M!C32</f>
        <v>ASGAF</v>
      </c>
      <c r="P30" s="184">
        <f>+RES_N_M!P32</f>
        <v>37</v>
      </c>
      <c r="Q30" s="184">
        <f>+RES_N_M!O32</f>
        <v>4</v>
      </c>
      <c r="R30" s="191">
        <f>+RES_N_M!Q32</f>
        <v>24</v>
      </c>
      <c r="S30" s="100"/>
    </row>
    <row r="31" spans="1:19" ht="22.8" x14ac:dyDescent="0.4">
      <c r="A31" s="68"/>
      <c r="B31" s="188" t="s">
        <v>228</v>
      </c>
      <c r="C31" s="67" t="s">
        <v>77</v>
      </c>
      <c r="D31" s="67" t="s">
        <v>2</v>
      </c>
      <c r="E31" s="67" t="s">
        <v>195</v>
      </c>
      <c r="F31" s="189" t="s">
        <v>323</v>
      </c>
      <c r="G31" s="184"/>
      <c r="H31" s="190" t="str">
        <f>+RES_B_M!A33</f>
        <v>Jammes Gérard</v>
      </c>
      <c r="I31" s="184" t="str">
        <f>+RES_B_M!C33</f>
        <v>Chevry</v>
      </c>
      <c r="J31" s="184">
        <f>+RES_B_M!P33</f>
        <v>35</v>
      </c>
      <c r="K31" s="184">
        <f>+RES_B_M!O33</f>
        <v>2</v>
      </c>
      <c r="L31" s="191">
        <f>+RES_B_M!Q33</f>
        <v>25</v>
      </c>
      <c r="M31" s="184"/>
      <c r="N31" s="190" t="str">
        <f>+RES_N_M!A33</f>
        <v>Sauvadet Yannick</v>
      </c>
      <c r="O31" s="184" t="str">
        <f>+RES_N_M!C33</f>
        <v>ASGAF</v>
      </c>
      <c r="P31" s="184">
        <f>+RES_N_M!P33</f>
        <v>18</v>
      </c>
      <c r="Q31" s="184">
        <f>+RES_N_M!O33</f>
        <v>2</v>
      </c>
      <c r="R31" s="191">
        <f>+RES_N_M!Q33</f>
        <v>46</v>
      </c>
      <c r="S31" s="100"/>
    </row>
    <row r="32" spans="1:19" ht="22.8" x14ac:dyDescent="0.4">
      <c r="A32" s="68"/>
      <c r="B32" s="195" t="str">
        <f>+'RES_N_&gt;36'!A9</f>
        <v>Heiles Frédéric</v>
      </c>
      <c r="C32" s="185" t="str">
        <f>+'RES_N_&gt;36'!C9</f>
        <v>ASGAF</v>
      </c>
      <c r="D32" s="185">
        <f>+'RES_N_&gt;36'!P9</f>
        <v>30</v>
      </c>
      <c r="E32" s="185">
        <f>+'RES_N_&gt;36'!O9</f>
        <v>0</v>
      </c>
      <c r="F32" s="196">
        <f>+'RES_N_&gt;36'!Q9</f>
        <v>1</v>
      </c>
      <c r="G32" s="184"/>
      <c r="H32" s="190" t="str">
        <f>+RES_B_M!A34</f>
        <v>Baffrey Yves</v>
      </c>
      <c r="I32" s="184" t="str">
        <f>+RES_B_M!C34</f>
        <v>Chevannes</v>
      </c>
      <c r="J32" s="184">
        <f>+RES_B_M!P34</f>
        <v>34</v>
      </c>
      <c r="K32" s="184">
        <f>+RES_B_M!O34</f>
        <v>2</v>
      </c>
      <c r="L32" s="191">
        <f>+RES_B_M!Q34</f>
        <v>26</v>
      </c>
      <c r="M32" s="184"/>
      <c r="N32" s="190" t="str">
        <f>+RES_N_M!A34</f>
        <v>Colmerauer Denis</v>
      </c>
      <c r="O32" s="184" t="str">
        <f>+RES_N_M!C34</f>
        <v>Corbuches</v>
      </c>
      <c r="P32" s="184">
        <f>+RES_N_M!P34</f>
        <v>31</v>
      </c>
      <c r="Q32" s="184">
        <f>+RES_N_M!O34</f>
        <v>2</v>
      </c>
      <c r="R32" s="191">
        <f>+RES_N_M!Q34</f>
        <v>25</v>
      </c>
      <c r="S32" s="100"/>
    </row>
    <row r="33" spans="1:19" ht="22.8" x14ac:dyDescent="0.4">
      <c r="A33" s="68"/>
      <c r="B33" s="195" t="str">
        <f>+'RES_N_&gt;36'!A10</f>
        <v>Rialland Lucien</v>
      </c>
      <c r="C33" s="185" t="str">
        <f>+'RES_N_&gt;36'!C10</f>
        <v>ASGAF</v>
      </c>
      <c r="D33" s="185">
        <f>+'RES_N_&gt;36'!P10</f>
        <v>29</v>
      </c>
      <c r="E33" s="185">
        <f>+'RES_N_&gt;36'!O10</f>
        <v>0</v>
      </c>
      <c r="F33" s="196">
        <f>+'RES_N_&gt;36'!Q10</f>
        <v>2</v>
      </c>
      <c r="G33" s="184"/>
      <c r="H33" s="190" t="str">
        <f>+RES_B_M!A35</f>
        <v>Castrillo Vincent</v>
      </c>
      <c r="I33" s="184" t="str">
        <f>+RES_B_M!C35</f>
        <v>ASGAF</v>
      </c>
      <c r="J33" s="184">
        <f>+RES_B_M!P35</f>
        <v>32</v>
      </c>
      <c r="K33" s="184">
        <f>+RES_B_M!O35</f>
        <v>2</v>
      </c>
      <c r="L33" s="191">
        <f>+RES_B_M!Q35</f>
        <v>27</v>
      </c>
      <c r="M33" s="184"/>
      <c r="N33" s="190" t="str">
        <f>+RES_N_M!A35</f>
        <v>Delaunay Olivier</v>
      </c>
      <c r="O33" s="184" t="str">
        <f>+RES_N_M!C35</f>
        <v>Corbuches</v>
      </c>
      <c r="P33" s="184">
        <f>+RES_N_M!P35</f>
        <v>30</v>
      </c>
      <c r="Q33" s="184">
        <f>+RES_N_M!O35</f>
        <v>2</v>
      </c>
      <c r="R33" s="191">
        <f>+RES_N_M!Q35</f>
        <v>26</v>
      </c>
      <c r="S33" s="100"/>
    </row>
    <row r="34" spans="1:19" ht="22.8" x14ac:dyDescent="0.4">
      <c r="A34" s="68"/>
      <c r="B34" s="190" t="str">
        <f>+'RES_N_&gt;36'!A11</f>
        <v>Lapeyre Jean-Louis</v>
      </c>
      <c r="C34" s="184" t="str">
        <f>+'RES_N_&gt;36'!C11</f>
        <v>ASGAF</v>
      </c>
      <c r="D34" s="184">
        <f>+'RES_N_&gt;36'!P11</f>
        <v>26</v>
      </c>
      <c r="E34" s="184">
        <f>+'RES_N_&gt;36'!O11</f>
        <v>0</v>
      </c>
      <c r="F34" s="191">
        <f>+'RES_N_&gt;36'!Q11</f>
        <v>5</v>
      </c>
      <c r="G34" s="184"/>
      <c r="H34" s="190" t="str">
        <f>+RES_B_M!A36</f>
        <v>Zuffelato Stéphane</v>
      </c>
      <c r="I34" s="184" t="str">
        <f>+RES_B_M!C36</f>
        <v>ASGAF</v>
      </c>
      <c r="J34" s="184">
        <f>+RES_B_M!P36</f>
        <v>31</v>
      </c>
      <c r="K34" s="184">
        <f>+RES_B_M!O36</f>
        <v>2</v>
      </c>
      <c r="L34" s="191">
        <f>+RES_B_M!Q36</f>
        <v>28</v>
      </c>
      <c r="M34" s="184"/>
      <c r="N34" s="190" t="str">
        <f>+RES_N_M!A36</f>
        <v>Martin Georges</v>
      </c>
      <c r="O34" s="184" t="str">
        <f>+RES_N_M!C36</f>
        <v>Réveillon</v>
      </c>
      <c r="P34" s="184">
        <f>+RES_N_M!P36</f>
        <v>30</v>
      </c>
      <c r="Q34" s="184">
        <f>+RES_N_M!O36</f>
        <v>1</v>
      </c>
      <c r="R34" s="191">
        <f>+RES_N_M!Q36</f>
        <v>26</v>
      </c>
      <c r="S34" s="100"/>
    </row>
    <row r="35" spans="1:19" ht="22.8" x14ac:dyDescent="0.4">
      <c r="A35" s="68"/>
      <c r="B35" s="190" t="str">
        <f>+'RES_N_&gt;36'!A12</f>
        <v>Faubeau Alain</v>
      </c>
      <c r="C35" s="184" t="str">
        <f>+'RES_N_&gt;36'!C12</f>
        <v>Chevry</v>
      </c>
      <c r="D35" s="184">
        <f>+'RES_N_&gt;36'!P12</f>
        <v>29</v>
      </c>
      <c r="E35" s="184">
        <f>+'RES_N_&gt;36'!O12</f>
        <v>0</v>
      </c>
      <c r="F35" s="191">
        <f>+'RES_N_&gt;36'!Q12</f>
        <v>2</v>
      </c>
      <c r="G35" s="184"/>
      <c r="H35" s="190" t="str">
        <f>+RES_B_M!A37</f>
        <v>Prevost Stephane</v>
      </c>
      <c r="I35" s="184" t="str">
        <f>+RES_B_M!C37</f>
        <v>Chevannes</v>
      </c>
      <c r="J35" s="184">
        <f>+RES_B_M!P37</f>
        <v>31</v>
      </c>
      <c r="K35" s="184">
        <f>+RES_B_M!O37</f>
        <v>2</v>
      </c>
      <c r="L35" s="191">
        <f>+RES_B_M!Q37</f>
        <v>28</v>
      </c>
      <c r="M35" s="184"/>
      <c r="N35" s="190" t="str">
        <f>+RES_N_M!A37</f>
        <v>Prevost Stephane</v>
      </c>
      <c r="O35" s="184" t="str">
        <f>+RES_N_M!C37</f>
        <v>Chevannes</v>
      </c>
      <c r="P35" s="184">
        <f>+RES_N_M!P37</f>
        <v>29</v>
      </c>
      <c r="Q35" s="184">
        <f>+RES_N_M!O37</f>
        <v>2</v>
      </c>
      <c r="R35" s="191">
        <f>+RES_N_M!Q37</f>
        <v>29</v>
      </c>
      <c r="S35" s="100"/>
    </row>
    <row r="36" spans="1:19" ht="22.8" x14ac:dyDescent="0.4">
      <c r="A36" s="68"/>
      <c r="B36" s="190" t="str">
        <f>+'RES_N_&gt;36'!A13</f>
        <v>De Roulhac Hubert</v>
      </c>
      <c r="C36" s="184" t="str">
        <f>+'RES_N_&gt;36'!C13</f>
        <v>XXX</v>
      </c>
      <c r="D36" s="184">
        <f>+'RES_N_&gt;36'!P13</f>
        <v>28</v>
      </c>
      <c r="E36" s="184">
        <f>+'RES_N_&gt;36'!O13</f>
        <v>0</v>
      </c>
      <c r="F36" s="191">
        <f>+'RES_N_&gt;36'!Q13</f>
        <v>4</v>
      </c>
      <c r="G36" s="184"/>
      <c r="H36" s="190" t="str">
        <f>+RES_B_M!A38</f>
        <v>Viron Alain</v>
      </c>
      <c r="I36" s="184" t="str">
        <f>+RES_B_M!C38</f>
        <v>Chevannes</v>
      </c>
      <c r="J36" s="184">
        <f>+RES_B_M!P38</f>
        <v>30</v>
      </c>
      <c r="K36" s="184">
        <f>+RES_B_M!O38</f>
        <v>1</v>
      </c>
      <c r="L36" s="191">
        <f>+RES_B_M!Q38</f>
        <v>30</v>
      </c>
      <c r="M36" s="184"/>
      <c r="N36" s="190" t="str">
        <f>+RES_N_M!A38</f>
        <v>Paillart Pascal</v>
      </c>
      <c r="O36" s="184" t="str">
        <f>+RES_N_M!C38</f>
        <v>Chevry</v>
      </c>
      <c r="P36" s="184">
        <f>+RES_N_M!P38</f>
        <v>28</v>
      </c>
      <c r="Q36" s="184">
        <f>+RES_N_M!O38</f>
        <v>1</v>
      </c>
      <c r="R36" s="191">
        <f>+RES_N_M!Q38</f>
        <v>31</v>
      </c>
      <c r="S36" s="100"/>
    </row>
    <row r="37" spans="1:19" ht="22.8" x14ac:dyDescent="0.4">
      <c r="A37" s="68"/>
      <c r="B37" s="190" t="str">
        <f>+'RES_N_&gt;36'!A14</f>
        <v>Benoteau Luc</v>
      </c>
      <c r="C37" s="184" t="str">
        <f>+'RES_N_&gt;36'!C14</f>
        <v>Chevry</v>
      </c>
      <c r="D37" s="184">
        <f>+'RES_N_&gt;36'!P14</f>
        <v>25</v>
      </c>
      <c r="E37" s="184">
        <f>+'RES_N_&gt;36'!O14</f>
        <v>0</v>
      </c>
      <c r="F37" s="191">
        <f>+'RES_N_&gt;36'!Q14</f>
        <v>6</v>
      </c>
      <c r="G37" s="184"/>
      <c r="H37" s="190" t="str">
        <f>+RES_B_M!A39</f>
        <v>Dilun Olivier</v>
      </c>
      <c r="I37" s="184" t="str">
        <f>+RES_B_M!C39</f>
        <v>Réveillon</v>
      </c>
      <c r="J37" s="184">
        <f>+RES_B_M!P39</f>
        <v>30</v>
      </c>
      <c r="K37" s="184">
        <f>+RES_B_M!O39</f>
        <v>1</v>
      </c>
      <c r="L37" s="191">
        <f>+RES_B_M!Q39</f>
        <v>30</v>
      </c>
      <c r="M37" s="184"/>
      <c r="N37" s="190" t="str">
        <f>+RES_N_M!A39</f>
        <v>Viron Alain</v>
      </c>
      <c r="O37" s="184" t="str">
        <f>+RES_N_M!C39</f>
        <v>Chevannes</v>
      </c>
      <c r="P37" s="184">
        <f>+RES_N_M!P39</f>
        <v>28</v>
      </c>
      <c r="Q37" s="184">
        <f>+RES_N_M!O39</f>
        <v>1</v>
      </c>
      <c r="R37" s="191">
        <f>+RES_N_M!Q39</f>
        <v>31</v>
      </c>
      <c r="S37" s="100"/>
    </row>
    <row r="38" spans="1:19" ht="22.8" x14ac:dyDescent="0.4">
      <c r="A38" s="68"/>
      <c r="B38" s="190" t="str">
        <f>+'RES_N_&gt;36'!A15</f>
        <v>Gastaud Daniel</v>
      </c>
      <c r="C38" s="184" t="str">
        <f>+'RES_N_&gt;36'!C15</f>
        <v>Chevannes</v>
      </c>
      <c r="D38" s="184">
        <f>+'RES_N_&gt;36'!P15</f>
        <v>23</v>
      </c>
      <c r="E38" s="184">
        <f>+'RES_N_&gt;36'!O15</f>
        <v>0</v>
      </c>
      <c r="F38" s="191">
        <f>+'RES_N_&gt;36'!Q15</f>
        <v>7</v>
      </c>
      <c r="G38" s="184"/>
      <c r="H38" s="190" t="str">
        <f>+RES_B_M!A40</f>
        <v>Lacaze Herve</v>
      </c>
      <c r="I38" s="184" t="str">
        <f>+RES_B_M!C40</f>
        <v>Corbuches</v>
      </c>
      <c r="J38" s="184">
        <f>+RES_B_M!P40</f>
        <v>28</v>
      </c>
      <c r="K38" s="184">
        <f>+RES_B_M!O40</f>
        <v>1</v>
      </c>
      <c r="L38" s="191">
        <f>+RES_B_M!Q40</f>
        <v>32</v>
      </c>
      <c r="M38" s="184"/>
      <c r="N38" s="190" t="str">
        <f>+RES_N_M!A40</f>
        <v>Visouthiphongs Kittiphone</v>
      </c>
      <c r="O38" s="184" t="str">
        <f>+RES_N_M!C40</f>
        <v>ASGAF</v>
      </c>
      <c r="P38" s="184">
        <f>+RES_N_M!P40</f>
        <v>30</v>
      </c>
      <c r="Q38" s="184">
        <f>+RES_N_M!O40</f>
        <v>1</v>
      </c>
      <c r="R38" s="191">
        <f>+RES_N_M!Q40</f>
        <v>26</v>
      </c>
      <c r="S38" s="100"/>
    </row>
    <row r="39" spans="1:19" ht="22.8" x14ac:dyDescent="0.4">
      <c r="A39" s="68"/>
      <c r="B39" s="190" t="str">
        <f>+'RES_N_&gt;36'!A16</f>
        <v>Rossetti Francois</v>
      </c>
      <c r="C39" s="184" t="str">
        <f>+'RES_N_&gt;36'!C16</f>
        <v>Chevry</v>
      </c>
      <c r="D39" s="184">
        <f>+'RES_N_&gt;36'!P16</f>
        <v>20</v>
      </c>
      <c r="E39" s="184">
        <f>+'RES_N_&gt;36'!O16</f>
        <v>0</v>
      </c>
      <c r="F39" s="191">
        <f>+'RES_N_&gt;36'!Q16</f>
        <v>8</v>
      </c>
      <c r="G39" s="184"/>
      <c r="H39" s="190" t="str">
        <f>+RES_B_M!A41</f>
        <v>Tamet Yves</v>
      </c>
      <c r="I39" s="184" t="str">
        <f>+RES_B_M!C41</f>
        <v>Réveillon</v>
      </c>
      <c r="J39" s="184">
        <f>+RES_B_M!P41</f>
        <v>28</v>
      </c>
      <c r="K39" s="184">
        <f>+RES_B_M!O41</f>
        <v>3</v>
      </c>
      <c r="L39" s="191">
        <f>+RES_B_M!Q41</f>
        <v>32</v>
      </c>
      <c r="M39" s="184"/>
      <c r="N39" s="190" t="str">
        <f>+RES_N_M!A41</f>
        <v>Dilun Olivier</v>
      </c>
      <c r="O39" s="184" t="str">
        <f>+RES_N_M!C41</f>
        <v>Réveillon</v>
      </c>
      <c r="P39" s="184">
        <f>+RES_N_M!P41</f>
        <v>29</v>
      </c>
      <c r="Q39" s="184">
        <f>+RES_N_M!O41</f>
        <v>1</v>
      </c>
      <c r="R39" s="191">
        <f>+RES_N_M!Q41</f>
        <v>29</v>
      </c>
      <c r="S39" s="100"/>
    </row>
    <row r="40" spans="1:19" ht="22.8" x14ac:dyDescent="0.4">
      <c r="A40" s="68"/>
      <c r="B40" s="190" t="str">
        <f>+'RES_N_&gt;36'!A17</f>
        <v>Henry Michel</v>
      </c>
      <c r="C40" s="184" t="str">
        <f>+'RES_N_&gt;36'!C17</f>
        <v>Chevannes</v>
      </c>
      <c r="D40" s="184">
        <f>+'RES_N_&gt;36'!P17</f>
        <v>18</v>
      </c>
      <c r="E40" s="184">
        <f>+'RES_N_&gt;36'!O17</f>
        <v>0</v>
      </c>
      <c r="F40" s="191">
        <f>+'RES_N_&gt;36'!Q17</f>
        <v>9</v>
      </c>
      <c r="G40" s="184"/>
      <c r="H40" s="190" t="str">
        <f>+RES_B_M!A42</f>
        <v>Soler Alain</v>
      </c>
      <c r="I40" s="184" t="str">
        <f>+RES_B_M!C42</f>
        <v>Corbuches</v>
      </c>
      <c r="J40" s="184">
        <f>+RES_B_M!P42</f>
        <v>27</v>
      </c>
      <c r="K40" s="184">
        <f>+RES_B_M!O42</f>
        <v>1</v>
      </c>
      <c r="L40" s="191">
        <f>+RES_B_M!Q42</f>
        <v>34</v>
      </c>
      <c r="M40" s="184"/>
      <c r="N40" s="190" t="str">
        <f>+RES_N_M!A42</f>
        <v>Toury Fabien</v>
      </c>
      <c r="O40" s="184" t="str">
        <f>+RES_N_M!C42</f>
        <v>Chevry</v>
      </c>
      <c r="P40" s="184">
        <f>+RES_N_M!P42</f>
        <v>27</v>
      </c>
      <c r="Q40" s="184">
        <f>+RES_N_M!O42</f>
        <v>1</v>
      </c>
      <c r="R40" s="191">
        <f>+RES_N_M!Q42</f>
        <v>33</v>
      </c>
      <c r="S40" s="100"/>
    </row>
    <row r="41" spans="1:19" ht="22.8" x14ac:dyDescent="0.4">
      <c r="A41" s="68"/>
      <c r="B41" s="190" t="str">
        <f>+'RES_N_&gt;36'!A18</f>
        <v>Sejour Christian</v>
      </c>
      <c r="C41" s="184" t="str">
        <f>+'RES_N_&gt;36'!C18</f>
        <v>Réveillon</v>
      </c>
      <c r="D41" s="184">
        <f>+'RES_N_&gt;36'!P18</f>
        <v>0</v>
      </c>
      <c r="E41" s="184">
        <f>+'RES_N_&gt;36'!O18</f>
        <v>0</v>
      </c>
      <c r="F41" s="191">
        <f>+'RES_N_&gt;36'!Q18</f>
        <v>10</v>
      </c>
      <c r="G41" s="184"/>
      <c r="H41" s="190" t="str">
        <f>+RES_B_M!A43</f>
        <v>Motard Gilbert</v>
      </c>
      <c r="I41" s="184" t="str">
        <f>+RES_B_M!C43</f>
        <v>ASGAF</v>
      </c>
      <c r="J41" s="184">
        <f>+RES_B_M!P43</f>
        <v>26</v>
      </c>
      <c r="K41" s="184">
        <f>+RES_B_M!O43</f>
        <v>1</v>
      </c>
      <c r="L41" s="191">
        <f>+RES_B_M!Q43</f>
        <v>35</v>
      </c>
      <c r="M41" s="184"/>
      <c r="N41" s="190" t="str">
        <f>+RES_N_M!A43</f>
        <v>Treton Jacky</v>
      </c>
      <c r="O41" s="184" t="str">
        <f>+RES_N_M!C43</f>
        <v>Chevannes</v>
      </c>
      <c r="P41" s="184">
        <f>+RES_N_M!P43</f>
        <v>22</v>
      </c>
      <c r="Q41" s="184">
        <f>+RES_N_M!O43</f>
        <v>1</v>
      </c>
      <c r="R41" s="191">
        <f>+RES_N_M!Q43</f>
        <v>36</v>
      </c>
      <c r="S41" s="100"/>
    </row>
    <row r="42" spans="1:19" ht="22.8" x14ac:dyDescent="0.4">
      <c r="A42" s="68"/>
      <c r="B42" s="190" t="str">
        <f>+'RES_N_&gt;36'!A19</f>
        <v>-</v>
      </c>
      <c r="C42" s="184">
        <f>+'RES_N_&gt;36'!C19</f>
        <v>0</v>
      </c>
      <c r="D42" s="184">
        <f>+'RES_N_&gt;36'!P19</f>
        <v>0</v>
      </c>
      <c r="E42" s="184">
        <f>+'RES_N_&gt;36'!O19</f>
        <v>0</v>
      </c>
      <c r="F42" s="191">
        <f>+'RES_N_&gt;36'!Q19</f>
        <v>0</v>
      </c>
      <c r="G42" s="184"/>
      <c r="H42" s="190" t="str">
        <f>+RES_B_M!A44</f>
        <v>Martin Georges</v>
      </c>
      <c r="I42" s="184" t="str">
        <f>+RES_B_M!C44</f>
        <v>Réveillon</v>
      </c>
      <c r="J42" s="184">
        <f>+RES_B_M!P44</f>
        <v>26</v>
      </c>
      <c r="K42" s="184">
        <f>+RES_B_M!O44</f>
        <v>1</v>
      </c>
      <c r="L42" s="191">
        <f>+RES_B_M!Q44</f>
        <v>35</v>
      </c>
      <c r="M42" s="184"/>
      <c r="N42" s="190" t="str">
        <f>+RES_N_M!A44</f>
        <v>Castrillo Vincent</v>
      </c>
      <c r="O42" s="184" t="str">
        <f>+RES_N_M!C44</f>
        <v>ASGAF</v>
      </c>
      <c r="P42" s="184">
        <f>+RES_N_M!P44</f>
        <v>22</v>
      </c>
      <c r="Q42" s="184">
        <f>+RES_N_M!O44</f>
        <v>2</v>
      </c>
      <c r="R42" s="191">
        <f>+RES_N_M!Q44</f>
        <v>36</v>
      </c>
      <c r="S42" s="100"/>
    </row>
    <row r="43" spans="1:19" ht="23.4" thickBot="1" x14ac:dyDescent="0.45">
      <c r="A43" s="68"/>
      <c r="B43" s="192"/>
      <c r="C43" s="193"/>
      <c r="D43" s="193"/>
      <c r="E43" s="193"/>
      <c r="F43" s="194"/>
      <c r="G43" s="184"/>
      <c r="H43" s="190" t="str">
        <f>+RES_B_M!A45</f>
        <v>Chague Olivier</v>
      </c>
      <c r="I43" s="184" t="str">
        <f>+RES_B_M!C45</f>
        <v>Chevry</v>
      </c>
      <c r="J43" s="184">
        <f>+RES_B_M!P45</f>
        <v>25</v>
      </c>
      <c r="K43" s="184">
        <f>+RES_B_M!O45</f>
        <v>1</v>
      </c>
      <c r="L43" s="191">
        <f>+RES_B_M!Q45</f>
        <v>37</v>
      </c>
      <c r="M43" s="184"/>
      <c r="N43" s="190" t="str">
        <f>+RES_N_M!A45</f>
        <v>Tran Jean-Claude</v>
      </c>
      <c r="O43" s="184" t="str">
        <f>+RES_N_M!C45</f>
        <v>Chevry</v>
      </c>
      <c r="P43" s="184">
        <f>+RES_N_M!P45</f>
        <v>24</v>
      </c>
      <c r="Q43" s="184">
        <f>+RES_N_M!O45</f>
        <v>1</v>
      </c>
      <c r="R43" s="191">
        <f>+RES_N_M!Q45</f>
        <v>34</v>
      </c>
      <c r="S43" s="100"/>
    </row>
    <row r="44" spans="1:19" ht="22.8" x14ac:dyDescent="0.4">
      <c r="A44" s="68"/>
      <c r="G44" s="184"/>
      <c r="H44" s="190" t="str">
        <f>+RES_B_M!A46</f>
        <v>Robin Jean-Pierre</v>
      </c>
      <c r="I44" s="184" t="str">
        <f>+RES_B_M!C46</f>
        <v>Réveillon</v>
      </c>
      <c r="J44" s="184">
        <f>+RES_B_M!P46</f>
        <v>24</v>
      </c>
      <c r="K44" s="184">
        <f>+RES_B_M!O46</f>
        <v>1</v>
      </c>
      <c r="L44" s="191">
        <f>+RES_B_M!Q46</f>
        <v>38</v>
      </c>
      <c r="M44" s="184"/>
      <c r="N44" s="190" t="str">
        <f>+RES_N_M!A46</f>
        <v>Tamet Yves</v>
      </c>
      <c r="O44" s="184" t="str">
        <f>+RES_N_M!C46</f>
        <v>Réveillon</v>
      </c>
      <c r="P44" s="184">
        <f>+RES_N_M!P46</f>
        <v>21</v>
      </c>
      <c r="Q44" s="184">
        <f>+RES_N_M!O46</f>
        <v>1</v>
      </c>
      <c r="R44" s="191">
        <f>+RES_N_M!Q46</f>
        <v>40</v>
      </c>
      <c r="S44" s="100"/>
    </row>
    <row r="45" spans="1:19" ht="22.8" x14ac:dyDescent="0.4">
      <c r="A45" s="68"/>
      <c r="G45" s="184"/>
      <c r="H45" s="190" t="str">
        <f>+RES_B_M!A47</f>
        <v>Strappe Jacques</v>
      </c>
      <c r="I45" s="184" t="str">
        <f>+RES_B_M!C47</f>
        <v>ASGAF</v>
      </c>
      <c r="J45" s="184">
        <f>+RES_B_M!P47</f>
        <v>23</v>
      </c>
      <c r="K45" s="184">
        <f>+RES_B_M!O47</f>
        <v>1</v>
      </c>
      <c r="L45" s="191">
        <f>+RES_B_M!Q47</f>
        <v>39</v>
      </c>
      <c r="M45" s="184"/>
      <c r="N45" s="190" t="str">
        <f>+RES_N_M!A47</f>
        <v>Cercus Dominique</v>
      </c>
      <c r="O45" s="184" t="str">
        <f>+RES_N_M!C47</f>
        <v>Chevannes</v>
      </c>
      <c r="P45" s="184">
        <f>+RES_N_M!P47</f>
        <v>22</v>
      </c>
      <c r="Q45" s="184">
        <f>+RES_N_M!O47</f>
        <v>1</v>
      </c>
      <c r="R45" s="191">
        <f>+RES_N_M!Q47</f>
        <v>36</v>
      </c>
      <c r="S45" s="100"/>
    </row>
    <row r="46" spans="1:19" ht="23.4" thickBot="1" x14ac:dyDescent="0.45">
      <c r="A46" s="68"/>
      <c r="G46" s="184"/>
      <c r="H46" s="190" t="str">
        <f>+RES_B_M!A48</f>
        <v>Gonzalez Alain</v>
      </c>
      <c r="I46" s="184" t="str">
        <f>+RES_B_M!C48</f>
        <v>Réveillon</v>
      </c>
      <c r="J46" s="184">
        <f>+RES_B_M!P48</f>
        <v>21</v>
      </c>
      <c r="K46" s="184">
        <f>+RES_B_M!O48</f>
        <v>3</v>
      </c>
      <c r="L46" s="191">
        <f>+RES_B_M!Q48</f>
        <v>40</v>
      </c>
      <c r="M46" s="184"/>
      <c r="N46" s="192" t="str">
        <f>+RES_N_M!A48</f>
        <v>Chague Olivier</v>
      </c>
      <c r="O46" s="193" t="str">
        <f>+RES_N_M!C48</f>
        <v>Chevry</v>
      </c>
      <c r="P46" s="193">
        <f>+RES_N_M!P48</f>
        <v>23</v>
      </c>
      <c r="Q46" s="193">
        <f>+RES_N_M!O48</f>
        <v>1</v>
      </c>
      <c r="R46" s="194">
        <f>+RES_N_M!Q48</f>
        <v>35</v>
      </c>
      <c r="S46" s="100"/>
    </row>
    <row r="47" spans="1:19" ht="22.8" x14ac:dyDescent="0.4">
      <c r="A47" s="68"/>
      <c r="G47" s="184"/>
      <c r="H47" s="187"/>
      <c r="I47" s="184"/>
      <c r="J47" s="184"/>
      <c r="K47" s="184"/>
      <c r="L47" s="186"/>
      <c r="M47" s="184"/>
      <c r="N47" s="187"/>
      <c r="O47" s="184"/>
      <c r="P47" s="184"/>
      <c r="Q47" s="184"/>
      <c r="R47" s="186"/>
      <c r="S47" s="100"/>
    </row>
    <row r="48" spans="1:19" ht="22.8" x14ac:dyDescent="0.4">
      <c r="A48" s="68"/>
      <c r="B48" s="77" t="s">
        <v>311</v>
      </c>
      <c r="C48" s="78">
        <f>SUM(D7:D11)</f>
        <v>308</v>
      </c>
      <c r="D48" s="184"/>
      <c r="E48" s="184"/>
      <c r="F48" s="186"/>
      <c r="G48" s="184"/>
      <c r="H48" s="184"/>
      <c r="I48" s="209"/>
      <c r="K48" s="210"/>
      <c r="M48" s="184"/>
      <c r="P48" s="210" t="s">
        <v>62</v>
      </c>
      <c r="Q48" s="858">
        <f>+Q3</f>
        <v>45844</v>
      </c>
      <c r="R48" s="858"/>
      <c r="S48" s="100"/>
    </row>
    <row r="49" spans="1:19" ht="22.8" x14ac:dyDescent="0.4">
      <c r="A49" s="68"/>
      <c r="B49" s="184"/>
      <c r="C49" s="184"/>
      <c r="D49" s="184"/>
      <c r="E49" s="184"/>
      <c r="F49" s="186"/>
      <c r="G49" s="184"/>
      <c r="H49" s="184"/>
      <c r="I49" s="184"/>
      <c r="J49" s="184"/>
      <c r="K49" s="184"/>
      <c r="L49" s="184"/>
      <c r="M49" s="184"/>
      <c r="S49" s="100"/>
    </row>
    <row r="50" spans="1:19" s="75" customFormat="1" ht="37.799999999999997" customHeight="1" x14ac:dyDescent="0.25">
      <c r="A50" s="867" t="s">
        <v>471</v>
      </c>
      <c r="B50" s="868"/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868"/>
      <c r="O50" s="868"/>
      <c r="P50" s="868"/>
      <c r="Q50" s="868"/>
      <c r="R50" s="868"/>
      <c r="S50" s="211"/>
    </row>
    <row r="51" spans="1:19" s="794" customFormat="1" ht="37.799999999999997" customHeight="1" x14ac:dyDescent="0.25">
      <c r="A51" s="856" t="s">
        <v>472</v>
      </c>
      <c r="B51" s="857"/>
      <c r="C51" s="857"/>
      <c r="D51" s="857"/>
      <c r="E51" s="857"/>
      <c r="F51" s="857"/>
      <c r="G51" s="857"/>
      <c r="H51" s="857"/>
      <c r="I51" s="857"/>
      <c r="J51" s="857"/>
      <c r="K51" s="857"/>
      <c r="L51" s="857"/>
      <c r="M51" s="857"/>
      <c r="N51" s="857"/>
      <c r="O51" s="857"/>
      <c r="P51" s="857"/>
      <c r="Q51" s="857"/>
      <c r="R51" s="857"/>
      <c r="S51" s="793"/>
    </row>
    <row r="52" spans="1:19" ht="18" thickBot="1" x14ac:dyDescent="0.3">
      <c r="A52" s="212"/>
      <c r="B52" s="213"/>
      <c r="C52" s="213"/>
      <c r="D52" s="213"/>
      <c r="E52" s="213"/>
      <c r="F52" s="214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5"/>
      <c r="R52" s="213"/>
      <c r="S52" s="216"/>
    </row>
    <row r="53" spans="1:19" x14ac:dyDescent="0.25">
      <c r="B53" s="6"/>
    </row>
    <row r="54" spans="1:19" x14ac:dyDescent="0.25">
      <c r="B54" s="6"/>
    </row>
  </sheetData>
  <sortState xmlns:xlrd2="http://schemas.microsoft.com/office/spreadsheetml/2017/richdata2" ref="B7:F11">
    <sortCondition ref="F7:F11"/>
  </sortState>
  <mergeCells count="11">
    <mergeCell ref="A1:R1"/>
    <mergeCell ref="A51:R51"/>
    <mergeCell ref="Q48:R48"/>
    <mergeCell ref="O3:P3"/>
    <mergeCell ref="B5:F5"/>
    <mergeCell ref="N5:R5"/>
    <mergeCell ref="H5:L5"/>
    <mergeCell ref="B13:F13"/>
    <mergeCell ref="Q3:R3"/>
    <mergeCell ref="B30:F30"/>
    <mergeCell ref="A50:R50"/>
  </mergeCells>
  <conditionalFormatting sqref="B7:F11">
    <cfRule type="expression" dxfId="185" priority="16">
      <formula>($B7="Chevry")</formula>
    </cfRule>
    <cfRule type="expression" dxfId="184" priority="17">
      <formula>($B7="ASGAF")</formula>
    </cfRule>
    <cfRule type="expression" dxfId="183" priority="18">
      <formula>($B7="Corbuches")</formula>
    </cfRule>
    <cfRule type="expression" dxfId="182" priority="19">
      <formula>($B7="Chevannes")</formula>
    </cfRule>
    <cfRule type="expression" dxfId="181" priority="20">
      <formula>($B7="Réveillon")</formula>
    </cfRule>
  </conditionalFormatting>
  <conditionalFormatting sqref="B15:F27 B32:F42">
    <cfRule type="expression" dxfId="180" priority="36">
      <formula>($C15="Chevry")</formula>
    </cfRule>
    <cfRule type="expression" dxfId="179" priority="37">
      <formula>($C15="ASGAF")</formula>
    </cfRule>
    <cfRule type="expression" dxfId="178" priority="38">
      <formula>($C15="Corbuches")</formula>
    </cfRule>
    <cfRule type="expression" dxfId="177" priority="39">
      <formula>($C15="Chevannes")</formula>
    </cfRule>
    <cfRule type="expression" dxfId="176" priority="40">
      <formula>($C15="Réveillon")</formula>
    </cfRule>
  </conditionalFormatting>
  <conditionalFormatting sqref="H7:L47">
    <cfRule type="expression" dxfId="175" priority="21">
      <formula>($I7="Chevry")</formula>
    </cfRule>
    <cfRule type="expression" dxfId="174" priority="22">
      <formula>($I7="ASGAF")</formula>
    </cfRule>
    <cfRule type="expression" dxfId="173" priority="23">
      <formula>($I7="Corbuches")</formula>
    </cfRule>
    <cfRule type="expression" dxfId="172" priority="24">
      <formula>($I7="Chevannes")</formula>
    </cfRule>
    <cfRule type="expression" dxfId="171" priority="25">
      <formula>($I7="Réveillon")</formula>
    </cfRule>
  </conditionalFormatting>
  <conditionalFormatting sqref="N7:R47">
    <cfRule type="expression" dxfId="170" priority="119">
      <formula>($O7="Chevry")</formula>
    </cfRule>
    <cfRule type="expression" dxfId="169" priority="120">
      <formula>($O7="ASGAF")</formula>
    </cfRule>
    <cfRule type="expression" dxfId="168" priority="121">
      <formula>($O7="Corbuches")</formula>
    </cfRule>
    <cfRule type="expression" dxfId="167" priority="122">
      <formula>($O7="Chevannes")</formula>
    </cfRule>
    <cfRule type="expression" dxfId="166" priority="123">
      <formula>($O7="Réveillon")</formula>
    </cfRule>
  </conditionalFormatting>
  <pageMargins left="0.7" right="0.7" top="0.75" bottom="0.75" header="0.3" footer="0.3"/>
  <pageSetup paperSize="8" scale="6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>
    <pageSetUpPr fitToPage="1"/>
  </sheetPr>
  <dimension ref="B1:P32"/>
  <sheetViews>
    <sheetView showZeros="0" zoomScale="50" zoomScaleNormal="50" workbookViewId="0">
      <selection activeCell="H29" sqref="H29"/>
    </sheetView>
  </sheetViews>
  <sheetFormatPr baseColWidth="10" defaultRowHeight="13.2" x14ac:dyDescent="0.25"/>
  <cols>
    <col min="1" max="1" width="2.44140625" style="9" customWidth="1"/>
    <col min="2" max="2" width="19.6640625" style="35" customWidth="1"/>
    <col min="3" max="13" width="11.77734375" style="9" customWidth="1"/>
    <col min="14" max="14" width="11.77734375" style="106" customWidth="1"/>
    <col min="15" max="15" width="11.77734375" style="269" customWidth="1"/>
    <col min="16" max="16" width="1.77734375" style="9" customWidth="1"/>
    <col min="17" max="16384" width="11.5546875" style="9"/>
  </cols>
  <sheetData>
    <row r="1" spans="2:16" ht="36" customHeight="1" thickBot="1" x14ac:dyDescent="0.3">
      <c r="B1" s="821" t="str">
        <f>+Explications!A1</f>
        <v>CARRE D'AS 2025</v>
      </c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3"/>
    </row>
    <row r="2" spans="2:16" ht="36" customHeight="1" thickBot="1" x14ac:dyDescent="0.3">
      <c r="B2" s="821" t="s">
        <v>199</v>
      </c>
      <c r="C2" s="822"/>
      <c r="D2" s="822"/>
      <c r="E2" s="822"/>
      <c r="F2" s="822"/>
      <c r="G2" s="822"/>
      <c r="H2" s="822"/>
      <c r="I2" s="822"/>
      <c r="J2" s="822"/>
      <c r="K2" s="822"/>
      <c r="L2" s="822"/>
      <c r="M2" s="822"/>
      <c r="N2" s="822"/>
      <c r="O2" s="823"/>
    </row>
    <row r="3" spans="2:16" ht="36" customHeight="1" thickBot="1" x14ac:dyDescent="0.3">
      <c r="B3" s="881" t="str">
        <f>Explications!A2</f>
        <v xml:space="preserve">RESULTATS AU </v>
      </c>
      <c r="C3" s="882"/>
      <c r="D3" s="882"/>
      <c r="E3" s="882"/>
      <c r="F3" s="883">
        <f>+Explications!J2</f>
        <v>45844</v>
      </c>
      <c r="G3" s="883"/>
      <c r="H3" s="883"/>
      <c r="I3" s="883"/>
      <c r="J3" s="883"/>
      <c r="K3" s="883"/>
      <c r="L3" s="883"/>
      <c r="M3" s="883"/>
      <c r="N3" s="884"/>
      <c r="O3" s="885"/>
    </row>
    <row r="4" spans="2:16" ht="20.25" customHeight="1" x14ac:dyDescent="0.25">
      <c r="B4" s="875" t="s">
        <v>16</v>
      </c>
      <c r="C4" s="767" t="str">
        <f>+Explications!A34</f>
        <v>J1</v>
      </c>
      <c r="D4" s="767" t="str">
        <f>+Explications!B34</f>
        <v>J2</v>
      </c>
      <c r="E4" s="767" t="str">
        <f>+Explications!C34</f>
        <v>J3</v>
      </c>
      <c r="F4" s="767" t="str">
        <f>+Explications!D34</f>
        <v>J4</v>
      </c>
      <c r="G4" s="767" t="str">
        <f>+Explications!E34</f>
        <v>J5</v>
      </c>
      <c r="H4" s="767" t="str">
        <f>+Explications!F34</f>
        <v>J6</v>
      </c>
      <c r="I4" s="767" t="str">
        <f>+Explications!G34</f>
        <v>J7</v>
      </c>
      <c r="J4" s="767" t="str">
        <f>+Explications!H34</f>
        <v>J8</v>
      </c>
      <c r="K4" s="767" t="str">
        <f>+Explications!I34</f>
        <v>J9</v>
      </c>
      <c r="L4" s="767" t="str">
        <f>+Explications!J34</f>
        <v>J10</v>
      </c>
      <c r="M4" s="768" t="str">
        <f>+Explications!K34</f>
        <v>Finale</v>
      </c>
      <c r="N4" s="886" t="s">
        <v>64</v>
      </c>
      <c r="O4" s="878" t="s">
        <v>17</v>
      </c>
    </row>
    <row r="5" spans="2:16" ht="20.25" customHeight="1" x14ac:dyDescent="0.25">
      <c r="B5" s="876"/>
      <c r="C5" s="769">
        <f>+Explications!A35</f>
        <v>45748</v>
      </c>
      <c r="D5" s="769">
        <f>+Explications!B35</f>
        <v>45776</v>
      </c>
      <c r="E5" s="769">
        <f>+Explications!C35</f>
        <v>45790</v>
      </c>
      <c r="F5" s="769">
        <f>+Explications!D35</f>
        <v>45797</v>
      </c>
      <c r="G5" s="769">
        <f>+Explications!E35</f>
        <v>45803</v>
      </c>
      <c r="H5" s="769">
        <f>+Explications!F35</f>
        <v>45827</v>
      </c>
      <c r="I5" s="769">
        <f>+Explications!G35</f>
        <v>45839</v>
      </c>
      <c r="J5" s="769">
        <f>+Explications!H35</f>
        <v>45904</v>
      </c>
      <c r="K5" s="769">
        <f>+Explications!I35</f>
        <v>45916</v>
      </c>
      <c r="L5" s="769">
        <f>+Explications!J35</f>
        <v>45923</v>
      </c>
      <c r="M5" s="770">
        <f>+Explications!K35</f>
        <v>45930</v>
      </c>
      <c r="N5" s="887"/>
      <c r="O5" s="879"/>
    </row>
    <row r="6" spans="2:16" s="21" customFormat="1" ht="20.25" customHeight="1" thickBot="1" x14ac:dyDescent="0.4">
      <c r="B6" s="877"/>
      <c r="C6" s="239" t="str">
        <f>+'J1'!$E2</f>
        <v>Lésigny</v>
      </c>
      <c r="D6" s="239" t="str">
        <f>+'J2'!$E2</f>
        <v>Val d'Europe</v>
      </c>
      <c r="E6" s="239" t="str">
        <f>+'J3'!$E2</f>
        <v>Chevannes</v>
      </c>
      <c r="F6" s="239" t="str">
        <f>+'J4'!$E2</f>
        <v>Gif/Chevry</v>
      </c>
      <c r="G6" s="239" t="str">
        <f>+'J5'!$E2</f>
        <v>Lésigny</v>
      </c>
      <c r="H6" s="239" t="str">
        <f>+'J6'!$E2</f>
        <v>Lésigny</v>
      </c>
      <c r="I6" s="239" t="str">
        <f>+'J7'!$E2</f>
        <v>Gif/Chevry</v>
      </c>
      <c r="J6" s="239" t="str">
        <f>+'J8'!$E2</f>
        <v>Val d'Europe</v>
      </c>
      <c r="K6" s="239" t="str">
        <f>+'J9'!$E2</f>
        <v>Chevannes</v>
      </c>
      <c r="L6" s="240" t="str">
        <f>+'J10'!$E2</f>
        <v>Lésigny</v>
      </c>
      <c r="M6" s="280" t="str">
        <f>+F!$E2</f>
        <v>Lésigny</v>
      </c>
      <c r="N6" s="888"/>
      <c r="O6" s="880"/>
    </row>
    <row r="7" spans="2:16" s="56" customFormat="1" ht="36" customHeight="1" x14ac:dyDescent="0.35">
      <c r="B7" s="782" t="str">
        <f>'J1'!$W19</f>
        <v>Réveillon</v>
      </c>
      <c r="C7" s="273">
        <f>'J1'!$Z19</f>
        <v>440</v>
      </c>
      <c r="D7" s="273">
        <f>'J2'!$Z19</f>
        <v>247</v>
      </c>
      <c r="E7" s="273">
        <f>'J3'!$Z19</f>
        <v>248</v>
      </c>
      <c r="F7" s="273">
        <f>'J4'!$Z19</f>
        <v>151</v>
      </c>
      <c r="G7" s="273">
        <f>'J5'!$Z19</f>
        <v>292</v>
      </c>
      <c r="H7" s="273">
        <f>'J6'!$Z19</f>
        <v>312</v>
      </c>
      <c r="I7" s="273">
        <f>'J7'!$Z19</f>
        <v>0</v>
      </c>
      <c r="J7" s="273">
        <f>'J8'!$Z19</f>
        <v>0</v>
      </c>
      <c r="K7" s="273">
        <f>'J9'!$Z19</f>
        <v>0</v>
      </c>
      <c r="L7" s="273">
        <f>'J10'!$Z19</f>
        <v>0</v>
      </c>
      <c r="M7" s="275">
        <f>F!$Z19</f>
        <v>0</v>
      </c>
      <c r="N7" s="281">
        <f>SUM(C7:M7)</f>
        <v>1690</v>
      </c>
      <c r="O7" s="780">
        <f>RANK(N7,$N$7:$N$11,0)</f>
        <v>1</v>
      </c>
      <c r="P7" s="65"/>
    </row>
    <row r="8" spans="2:16" s="65" customFormat="1" ht="36" customHeight="1" x14ac:dyDescent="0.35">
      <c r="B8" s="782" t="str">
        <f>'J1'!$W15</f>
        <v>ASGAF</v>
      </c>
      <c r="C8" s="272">
        <f>'J1'!$Z15</f>
        <v>268</v>
      </c>
      <c r="D8" s="272">
        <f>'J2'!$Z15</f>
        <v>369</v>
      </c>
      <c r="E8" s="272">
        <f>'J3'!$Z15</f>
        <v>124</v>
      </c>
      <c r="F8" s="272">
        <f>'J4'!$Z15</f>
        <v>175</v>
      </c>
      <c r="G8" s="272">
        <f>'J5'!$Z15</f>
        <v>260</v>
      </c>
      <c r="H8" s="272">
        <f>'J6'!$Z15</f>
        <v>265</v>
      </c>
      <c r="I8" s="272">
        <f>'J7'!$Z15</f>
        <v>0</v>
      </c>
      <c r="J8" s="272">
        <f>'J8'!$Z15</f>
        <v>0</v>
      </c>
      <c r="K8" s="272">
        <f>'J9'!$Z15</f>
        <v>0</v>
      </c>
      <c r="L8" s="272">
        <f>'J10'!$Z15</f>
        <v>0</v>
      </c>
      <c r="M8" s="276">
        <f>F!$Z15</f>
        <v>0</v>
      </c>
      <c r="N8" s="282">
        <f>SUM(C8:L8)</f>
        <v>1461</v>
      </c>
      <c r="O8" s="780">
        <f>RANK(N8,$N$7:$N$11,0)</f>
        <v>2</v>
      </c>
      <c r="P8" s="56"/>
    </row>
    <row r="9" spans="2:16" s="771" customFormat="1" ht="36" customHeight="1" x14ac:dyDescent="0.25">
      <c r="B9" s="782" t="str">
        <f>'J1'!$W16</f>
        <v>Chevannes</v>
      </c>
      <c r="C9" s="272">
        <f>'J1'!$Z16</f>
        <v>104</v>
      </c>
      <c r="D9" s="272">
        <f>'J2'!$Z16</f>
        <v>183</v>
      </c>
      <c r="E9" s="272">
        <f>'J3'!$Z16</f>
        <v>444</v>
      </c>
      <c r="F9" s="272">
        <f>'J4'!$Z16</f>
        <v>133</v>
      </c>
      <c r="G9" s="272">
        <f>'J5'!$Z16</f>
        <v>336</v>
      </c>
      <c r="H9" s="272">
        <f>'J6'!$Z16</f>
        <v>157</v>
      </c>
      <c r="I9" s="272">
        <f>'J7'!$Z16</f>
        <v>0</v>
      </c>
      <c r="J9" s="272">
        <f>'J8'!$Z16</f>
        <v>0</v>
      </c>
      <c r="K9" s="272">
        <f>'J9'!$Z16</f>
        <v>0</v>
      </c>
      <c r="L9" s="272">
        <f>'J10'!$Z16</f>
        <v>0</v>
      </c>
      <c r="M9" s="276">
        <f>F!$Z16</f>
        <v>0</v>
      </c>
      <c r="N9" s="282">
        <f>SUM(C9:M9)</f>
        <v>1357</v>
      </c>
      <c r="O9" s="780">
        <f>RANK(N9,$N$7:$N$11,0)</f>
        <v>3</v>
      </c>
    </row>
    <row r="10" spans="2:16" s="21" customFormat="1" ht="36" customHeight="1" x14ac:dyDescent="0.35">
      <c r="B10" s="782" t="str">
        <f>'J1'!$W17</f>
        <v>Chevry</v>
      </c>
      <c r="C10" s="272">
        <f>'J1'!$Z17</f>
        <v>40</v>
      </c>
      <c r="D10" s="272">
        <f>'J2'!$Z17</f>
        <v>50</v>
      </c>
      <c r="E10" s="272">
        <f>'J3'!$Z17</f>
        <v>0</v>
      </c>
      <c r="F10" s="272">
        <f>'J4'!$Z17</f>
        <v>440</v>
      </c>
      <c r="G10" s="272">
        <f>'J5'!$Z17</f>
        <v>56</v>
      </c>
      <c r="H10" s="272">
        <f>'J6'!$Z17</f>
        <v>38</v>
      </c>
      <c r="I10" s="272">
        <f>'J7'!$Z17</f>
        <v>0</v>
      </c>
      <c r="J10" s="272">
        <f>'J8'!$Z17</f>
        <v>0</v>
      </c>
      <c r="K10" s="272">
        <f>'J9'!$Z17</f>
        <v>0</v>
      </c>
      <c r="L10" s="272">
        <f>'J10'!$Z17</f>
        <v>0</v>
      </c>
      <c r="M10" s="276">
        <f>F!$Z17</f>
        <v>0</v>
      </c>
      <c r="N10" s="282">
        <f>SUM(C10:M10)</f>
        <v>624</v>
      </c>
      <c r="O10" s="780">
        <f>RANK(N10,$N$7:$N$11,0)</f>
        <v>4</v>
      </c>
    </row>
    <row r="11" spans="2:16" s="56" customFormat="1" ht="36" customHeight="1" thickBot="1" x14ac:dyDescent="0.4">
      <c r="B11" s="783" t="str">
        <f>'J1'!$W18</f>
        <v>Corbuches</v>
      </c>
      <c r="C11" s="274">
        <f>'J1'!$Z18</f>
        <v>108</v>
      </c>
      <c r="D11" s="274">
        <f>'J2'!$Z18</f>
        <v>140</v>
      </c>
      <c r="E11" s="274">
        <f>'J3'!$Z18</f>
        <v>144</v>
      </c>
      <c r="F11" s="274">
        <f>'J4'!$Z18</f>
        <v>0</v>
      </c>
      <c r="G11" s="274">
        <f>'J5'!$Z18</f>
        <v>0</v>
      </c>
      <c r="H11" s="274">
        <f>'J6'!$Z18</f>
        <v>158</v>
      </c>
      <c r="I11" s="274">
        <f>'J7'!$Z18</f>
        <v>0</v>
      </c>
      <c r="J11" s="274">
        <f>'J8'!$Z18</f>
        <v>0</v>
      </c>
      <c r="K11" s="274">
        <f>'J9'!$Z18</f>
        <v>0</v>
      </c>
      <c r="L11" s="274">
        <f>'J10'!$Z18</f>
        <v>0</v>
      </c>
      <c r="M11" s="277">
        <f>F!$Z18</f>
        <v>0</v>
      </c>
      <c r="N11" s="283">
        <f>SUM(C11:M11)</f>
        <v>550</v>
      </c>
      <c r="O11" s="781">
        <f>RANK(N11,$N$7:$N$11,0)</f>
        <v>5</v>
      </c>
    </row>
    <row r="12" spans="2:16" ht="36.75" customHeight="1" thickBot="1" x14ac:dyDescent="0.3"/>
    <row r="13" spans="2:16" ht="26.25" customHeight="1" thickBot="1" x14ac:dyDescent="0.3">
      <c r="B13" s="869" t="s">
        <v>404</v>
      </c>
      <c r="C13" s="870"/>
      <c r="D13" s="870"/>
      <c r="E13" s="870"/>
      <c r="F13" s="870"/>
      <c r="G13" s="870"/>
      <c r="H13" s="870"/>
      <c r="I13" s="870"/>
      <c r="J13" s="870"/>
      <c r="K13" s="870"/>
      <c r="L13" s="870"/>
      <c r="M13" s="870"/>
      <c r="N13" s="286" t="s">
        <v>154</v>
      </c>
      <c r="O13" s="287">
        <v>6</v>
      </c>
    </row>
    <row r="14" spans="2:16" ht="26.25" customHeight="1" x14ac:dyDescent="0.25">
      <c r="B14" s="774" t="s">
        <v>403</v>
      </c>
      <c r="C14" s="772" t="str">
        <f t="shared" ref="C14:M14" si="0">+C4</f>
        <v>J1</v>
      </c>
      <c r="D14" s="767" t="str">
        <f t="shared" si="0"/>
        <v>J2</v>
      </c>
      <c r="E14" s="767" t="str">
        <f t="shared" si="0"/>
        <v>J3</v>
      </c>
      <c r="F14" s="767" t="str">
        <f t="shared" si="0"/>
        <v>J4</v>
      </c>
      <c r="G14" s="767" t="str">
        <f t="shared" si="0"/>
        <v>J5</v>
      </c>
      <c r="H14" s="767" t="str">
        <f t="shared" si="0"/>
        <v>J6</v>
      </c>
      <c r="I14" s="767" t="str">
        <f t="shared" si="0"/>
        <v>J7</v>
      </c>
      <c r="J14" s="767" t="str">
        <f t="shared" si="0"/>
        <v>J8</v>
      </c>
      <c r="K14" s="767" t="str">
        <f t="shared" si="0"/>
        <v>J9</v>
      </c>
      <c r="L14" s="767" t="str">
        <f t="shared" si="0"/>
        <v>J10</v>
      </c>
      <c r="M14" s="768" t="str">
        <f t="shared" si="0"/>
        <v>Finale</v>
      </c>
      <c r="N14" s="871"/>
      <c r="O14" s="872"/>
    </row>
    <row r="15" spans="2:16" ht="26.25" customHeight="1" thickBot="1" x14ac:dyDescent="0.3">
      <c r="B15" s="726" t="s">
        <v>375</v>
      </c>
      <c r="C15" s="773">
        <f t="shared" ref="C15:M15" si="1">+C5</f>
        <v>45748</v>
      </c>
      <c r="D15" s="769">
        <f t="shared" si="1"/>
        <v>45776</v>
      </c>
      <c r="E15" s="769">
        <f t="shared" si="1"/>
        <v>45790</v>
      </c>
      <c r="F15" s="769">
        <f t="shared" si="1"/>
        <v>45797</v>
      </c>
      <c r="G15" s="769">
        <f t="shared" si="1"/>
        <v>45803</v>
      </c>
      <c r="H15" s="769">
        <f t="shared" si="1"/>
        <v>45827</v>
      </c>
      <c r="I15" s="769">
        <f t="shared" si="1"/>
        <v>45839</v>
      </c>
      <c r="J15" s="769">
        <f t="shared" si="1"/>
        <v>45904</v>
      </c>
      <c r="K15" s="769">
        <f t="shared" si="1"/>
        <v>45916</v>
      </c>
      <c r="L15" s="769">
        <f t="shared" si="1"/>
        <v>45923</v>
      </c>
      <c r="M15" s="770">
        <f t="shared" si="1"/>
        <v>45930</v>
      </c>
      <c r="N15" s="873"/>
      <c r="O15" s="874"/>
    </row>
    <row r="16" spans="2:16" ht="26.25" customHeight="1" thickBot="1" x14ac:dyDescent="0.3">
      <c r="B16" s="775" t="s">
        <v>19</v>
      </c>
      <c r="C16" s="284" t="str">
        <f>+'J1'!$E2</f>
        <v>Lésigny</v>
      </c>
      <c r="D16" s="270" t="str">
        <f>+'J2'!$E2</f>
        <v>Val d'Europe</v>
      </c>
      <c r="E16" s="270" t="str">
        <f>+'J3'!$E2</f>
        <v>Chevannes</v>
      </c>
      <c r="F16" s="270" t="str">
        <f>+'J4'!$E2</f>
        <v>Gif/Chevry</v>
      </c>
      <c r="G16" s="270" t="str">
        <f>+'J5'!$E2</f>
        <v>Lésigny</v>
      </c>
      <c r="H16" s="270" t="str">
        <f>+'J6'!$E2</f>
        <v>Lésigny</v>
      </c>
      <c r="I16" s="270" t="str">
        <f>+'J7'!$E2</f>
        <v>Gif/Chevry</v>
      </c>
      <c r="J16" s="270" t="str">
        <f>+'J8'!$E2</f>
        <v>Val d'Europe</v>
      </c>
      <c r="K16" s="270" t="str">
        <f>+'J9'!$E2</f>
        <v>Chevannes</v>
      </c>
      <c r="L16" s="271" t="str">
        <f>+'J10'!$E2</f>
        <v>Lésigny</v>
      </c>
      <c r="M16" s="285" t="str">
        <f>+F!$E2</f>
        <v>Lésigny</v>
      </c>
      <c r="N16" s="725" t="s">
        <v>64</v>
      </c>
      <c r="O16" s="288" t="s">
        <v>68</v>
      </c>
    </row>
    <row r="17" spans="2:15" ht="28.2" customHeight="1" x14ac:dyDescent="0.25">
      <c r="B17" s="782" t="str">
        <f>+'J1'!W10</f>
        <v>Réveillon</v>
      </c>
      <c r="C17" s="273">
        <f>IFERROR('J1'!X10,"-")</f>
        <v>23</v>
      </c>
      <c r="D17" s="273">
        <f>IFERROR('J2'!X10,"-")</f>
        <v>8</v>
      </c>
      <c r="E17" s="273">
        <f>IFERROR('J3'!X10,"-")</f>
        <v>12</v>
      </c>
      <c r="F17" s="273">
        <f>IFERROR('J4'!X10,"-")</f>
        <v>5</v>
      </c>
      <c r="G17" s="273">
        <f>IFERROR('J5'!X10,"-")</f>
        <v>16</v>
      </c>
      <c r="H17" s="273">
        <f>IFERROR('J6'!X10,"-")</f>
        <v>11</v>
      </c>
      <c r="I17" s="273">
        <f>IFERROR('J7'!$X10,"-")</f>
        <v>0</v>
      </c>
      <c r="J17" s="273">
        <f>IFERROR('J8'!$X10,"-")</f>
        <v>0</v>
      </c>
      <c r="K17" s="273">
        <f>IFERROR('J9'!$X10,"-")</f>
        <v>0</v>
      </c>
      <c r="L17" s="273">
        <f>IFERROR('J10'!$X10,"-")</f>
        <v>0</v>
      </c>
      <c r="M17" s="275"/>
      <c r="N17" s="784">
        <f>SUM(C17:M17)</f>
        <v>75</v>
      </c>
      <c r="O17" s="278">
        <f t="shared" ref="O17:O22" si="2">+N17/O$13</f>
        <v>12.5</v>
      </c>
    </row>
    <row r="18" spans="2:15" ht="28.2" customHeight="1" x14ac:dyDescent="0.25">
      <c r="B18" s="782" t="str">
        <f>+'J1'!W6</f>
        <v>ASGAF</v>
      </c>
      <c r="C18" s="272">
        <f>IFERROR('J1'!X6,"-")</f>
        <v>21</v>
      </c>
      <c r="D18" s="272">
        <f>IFERROR('J2'!X6,"-")</f>
        <v>13</v>
      </c>
      <c r="E18" s="272">
        <f>IFERROR('J3'!X6,"-")</f>
        <v>18</v>
      </c>
      <c r="F18" s="272">
        <f>IFERROR('J4'!X6,"-")</f>
        <v>6</v>
      </c>
      <c r="G18" s="272">
        <f>IFERROR('J5'!X6,"-")</f>
        <v>14</v>
      </c>
      <c r="H18" s="272">
        <f>IFERROR('J6'!X6,"-")</f>
        <v>11</v>
      </c>
      <c r="I18" s="272">
        <f>IFERROR('J7'!$X6,"-")</f>
        <v>0</v>
      </c>
      <c r="J18" s="272">
        <f>IFERROR('J8'!$X6,"-")</f>
        <v>0</v>
      </c>
      <c r="K18" s="272">
        <f>IFERROR('J9'!$X6,"-")</f>
        <v>0</v>
      </c>
      <c r="L18" s="272">
        <f>IFERROR('J10'!$X6,"-")</f>
        <v>0</v>
      </c>
      <c r="M18" s="276"/>
      <c r="N18" s="785">
        <f>SUM(C18:M18)</f>
        <v>83</v>
      </c>
      <c r="O18" s="278">
        <f t="shared" si="2"/>
        <v>13.833333333333334</v>
      </c>
    </row>
    <row r="19" spans="2:15" ht="28.2" customHeight="1" x14ac:dyDescent="0.25">
      <c r="B19" s="782" t="str">
        <f>+'J1'!W7</f>
        <v>Chevannes</v>
      </c>
      <c r="C19" s="272">
        <f>IFERROR('J1'!X7,"-")</f>
        <v>8</v>
      </c>
      <c r="D19" s="272">
        <f>IFERROR('J2'!X7,"-")</f>
        <v>14</v>
      </c>
      <c r="E19" s="272">
        <f>IFERROR('J3'!X7,"-")</f>
        <v>34</v>
      </c>
      <c r="F19" s="272">
        <f>IFERROR('J4'!X7,"-")</f>
        <v>7</v>
      </c>
      <c r="G19" s="272">
        <f>IFERROR('J5'!X7,"-")</f>
        <v>17</v>
      </c>
      <c r="H19" s="272">
        <f>IFERROR('J6'!X7,"-")</f>
        <v>11</v>
      </c>
      <c r="I19" s="272">
        <f>IFERROR('J7'!$X7,"-")</f>
        <v>0</v>
      </c>
      <c r="J19" s="272">
        <f>IFERROR('J8'!$X7,"-")</f>
        <v>0</v>
      </c>
      <c r="K19" s="272">
        <f>IFERROR('J9'!$X7,"-")</f>
        <v>0</v>
      </c>
      <c r="L19" s="272">
        <f>IFERROR('J10'!$X7,"-")</f>
        <v>0</v>
      </c>
      <c r="M19" s="276"/>
      <c r="N19" s="785">
        <f>SUM(C19:M19)</f>
        <v>91</v>
      </c>
      <c r="O19" s="278">
        <f t="shared" si="2"/>
        <v>15.166666666666666</v>
      </c>
    </row>
    <row r="20" spans="2:15" ht="28.2" customHeight="1" x14ac:dyDescent="0.25">
      <c r="B20" s="782" t="str">
        <f>+'J1'!W8</f>
        <v>Chevry</v>
      </c>
      <c r="C20" s="272">
        <f>IFERROR('J1'!X8,"-")</f>
        <v>8</v>
      </c>
      <c r="D20" s="272">
        <f>IFERROR('J2'!X8,"-")</f>
        <v>3</v>
      </c>
      <c r="E20" s="272">
        <f>IFERROR('J3'!X8,"-")</f>
        <v>4</v>
      </c>
      <c r="F20" s="272">
        <f>IFERROR('J4'!X8,"-")</f>
        <v>15</v>
      </c>
      <c r="G20" s="272">
        <f>IFERROR('J5'!X8,"-")</f>
        <v>6</v>
      </c>
      <c r="H20" s="272">
        <f>IFERROR('J6'!X8,"-")</f>
        <v>4</v>
      </c>
      <c r="I20" s="272">
        <f>IFERROR('J7'!$X8,"-")</f>
        <v>0</v>
      </c>
      <c r="J20" s="272">
        <f>IFERROR('J8'!$X8,"-")</f>
        <v>0</v>
      </c>
      <c r="K20" s="272">
        <f>IFERROR('J9'!$X8,"-")</f>
        <v>0</v>
      </c>
      <c r="L20" s="272">
        <f>IFERROR('J10'!$X8,"-")</f>
        <v>0</v>
      </c>
      <c r="M20" s="276"/>
      <c r="N20" s="785">
        <f>SUM(C20:M20)</f>
        <v>40</v>
      </c>
      <c r="O20" s="278">
        <f t="shared" si="2"/>
        <v>6.666666666666667</v>
      </c>
    </row>
    <row r="21" spans="2:15" ht="28.2" customHeight="1" thickBot="1" x14ac:dyDescent="0.3">
      <c r="B21" s="783" t="str">
        <f>+'J1'!W9</f>
        <v>Corbuches</v>
      </c>
      <c r="C21" s="274">
        <f>IFERROR('J1'!X9,"-")</f>
        <v>4</v>
      </c>
      <c r="D21" s="274">
        <f>IFERROR('J2'!X9,"-")</f>
        <v>5</v>
      </c>
      <c r="E21" s="274">
        <f>IFERROR('J3'!X9,"-")</f>
        <v>4</v>
      </c>
      <c r="F21" s="274">
        <f>IFERROR('J4'!X9,"-")</f>
        <v>0</v>
      </c>
      <c r="G21" s="274">
        <f>IFERROR('J5'!X9,"-")</f>
        <v>0</v>
      </c>
      <c r="H21" s="274">
        <f>IFERROR('J6'!X9,"-")</f>
        <v>6</v>
      </c>
      <c r="I21" s="274">
        <f>IFERROR('J7'!$X9,"-")</f>
        <v>0</v>
      </c>
      <c r="J21" s="274">
        <f>IFERROR('J8'!$X9,"-")</f>
        <v>0</v>
      </c>
      <c r="K21" s="274">
        <f>IFERROR('J9'!$X9,"-")</f>
        <v>0</v>
      </c>
      <c r="L21" s="274">
        <f>IFERROR('J10'!$X9,"-")</f>
        <v>0</v>
      </c>
      <c r="M21" s="277"/>
      <c r="N21" s="786">
        <f>SUM(C21:M21)</f>
        <v>19</v>
      </c>
      <c r="O21" s="279">
        <f t="shared" si="2"/>
        <v>3.1666666666666665</v>
      </c>
    </row>
    <row r="22" spans="2:15" ht="28.2" customHeight="1" thickBot="1" x14ac:dyDescent="0.3">
      <c r="B22" s="776" t="str">
        <f>+'J1'!W11</f>
        <v>Total</v>
      </c>
      <c r="C22" s="777">
        <f>SUM(C17:C21)</f>
        <v>64</v>
      </c>
      <c r="D22" s="777">
        <f t="shared" ref="D22:M22" si="3">SUM(D17:D21)</f>
        <v>43</v>
      </c>
      <c r="E22" s="777">
        <f t="shared" si="3"/>
        <v>72</v>
      </c>
      <c r="F22" s="777">
        <f t="shared" si="3"/>
        <v>33</v>
      </c>
      <c r="G22" s="777">
        <f t="shared" si="3"/>
        <v>53</v>
      </c>
      <c r="H22" s="777">
        <f t="shared" si="3"/>
        <v>43</v>
      </c>
      <c r="I22" s="777">
        <f t="shared" si="3"/>
        <v>0</v>
      </c>
      <c r="J22" s="777">
        <f t="shared" si="3"/>
        <v>0</v>
      </c>
      <c r="K22" s="777">
        <f t="shared" si="3"/>
        <v>0</v>
      </c>
      <c r="L22" s="777">
        <f t="shared" si="3"/>
        <v>0</v>
      </c>
      <c r="M22" s="777">
        <f t="shared" si="3"/>
        <v>0</v>
      </c>
      <c r="N22" s="778">
        <f t="shared" ref="N22" si="4">SUM(C22:M22)</f>
        <v>308</v>
      </c>
      <c r="O22" s="779">
        <f t="shared" si="2"/>
        <v>51.333333333333336</v>
      </c>
    </row>
    <row r="26" spans="2:15" s="996" customFormat="1" ht="22.8" x14ac:dyDescent="0.4">
      <c r="B26" s="184"/>
      <c r="N26" s="186"/>
      <c r="O26" s="997"/>
    </row>
    <row r="27" spans="2:15" s="996" customFormat="1" ht="22.8" x14ac:dyDescent="0.4">
      <c r="B27" s="184"/>
      <c r="N27" s="186"/>
      <c r="O27" s="997"/>
    </row>
    <row r="28" spans="2:15" s="996" customFormat="1" ht="22.8" x14ac:dyDescent="0.4">
      <c r="B28" s="184"/>
      <c r="N28" s="186"/>
      <c r="O28" s="997"/>
    </row>
    <row r="29" spans="2:15" s="996" customFormat="1" ht="22.8" x14ac:dyDescent="0.4">
      <c r="B29" s="184"/>
      <c r="N29" s="186"/>
      <c r="O29" s="997"/>
    </row>
    <row r="30" spans="2:15" s="996" customFormat="1" ht="22.8" x14ac:dyDescent="0.4">
      <c r="B30" s="184"/>
      <c r="N30" s="186"/>
      <c r="O30" s="997"/>
    </row>
    <row r="31" spans="2:15" s="996" customFormat="1" ht="22.8" x14ac:dyDescent="0.4">
      <c r="B31" s="184"/>
      <c r="N31" s="186"/>
      <c r="O31" s="997"/>
    </row>
    <row r="32" spans="2:15" s="999" customFormat="1" ht="22.8" x14ac:dyDescent="0.4">
      <c r="B32" s="5"/>
      <c r="C32" s="998"/>
      <c r="N32" s="1000"/>
      <c r="O32" s="1001"/>
    </row>
  </sheetData>
  <sortState xmlns:xlrd2="http://schemas.microsoft.com/office/spreadsheetml/2017/richdata2" ref="B7:O11">
    <sortCondition ref="O7:O11"/>
  </sortState>
  <mergeCells count="9">
    <mergeCell ref="B13:M13"/>
    <mergeCell ref="N14:O15"/>
    <mergeCell ref="B1:O1"/>
    <mergeCell ref="B4:B6"/>
    <mergeCell ref="O4:O6"/>
    <mergeCell ref="B3:E3"/>
    <mergeCell ref="F3:O3"/>
    <mergeCell ref="B2:O2"/>
    <mergeCell ref="N4:N6"/>
  </mergeCells>
  <phoneticPr fontId="0" type="noConversion"/>
  <conditionalFormatting sqref="B7:O11">
    <cfRule type="expression" dxfId="165" priority="6">
      <formula>($B7="Chevry")</formula>
    </cfRule>
    <cfRule type="expression" dxfId="164" priority="7">
      <formula>($B7="ASGAF")</formula>
    </cfRule>
    <cfRule type="expression" dxfId="163" priority="8">
      <formula>($B7="Corbuches")</formula>
    </cfRule>
    <cfRule type="expression" dxfId="162" priority="9">
      <formula>($B7="Chevannes")</formula>
    </cfRule>
    <cfRule type="expression" dxfId="161" priority="10">
      <formula>($B7="Réveillon")</formula>
    </cfRule>
  </conditionalFormatting>
  <conditionalFormatting sqref="B17:O21">
    <cfRule type="expression" dxfId="160" priority="1">
      <formula>($B17="Chevry")</formula>
    </cfRule>
    <cfRule type="expression" dxfId="159" priority="2">
      <formula>($B17="ASGAF")</formula>
    </cfRule>
    <cfRule type="expression" dxfId="158" priority="3">
      <formula>($B17="Corbuches")</formula>
    </cfRule>
    <cfRule type="expression" dxfId="157" priority="4">
      <formula>($B17="Chevannes")</formula>
    </cfRule>
    <cfRule type="expression" dxfId="156" priority="5">
      <formula>($B17="Réveillon")</formula>
    </cfRule>
  </conditionalFormatting>
  <printOptions horizontalCentered="1" verticalCentered="1"/>
  <pageMargins left="0.7" right="0.7" top="0.75" bottom="0.75" header="0.3" footer="0.3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>
    <pageSetUpPr fitToPage="1"/>
  </sheetPr>
  <dimension ref="A1:R205"/>
  <sheetViews>
    <sheetView showZeros="0" zoomScale="90" zoomScaleNormal="90" workbookViewId="0">
      <selection activeCell="E3" sqref="E3"/>
    </sheetView>
  </sheetViews>
  <sheetFormatPr baseColWidth="10" defaultColWidth="11.5546875" defaultRowHeight="13.2" x14ac:dyDescent="0.25"/>
  <cols>
    <col min="1" max="1" width="23" style="27" customWidth="1"/>
    <col min="2" max="2" width="6.44140625" style="6" customWidth="1"/>
    <col min="3" max="3" width="13.21875" style="6" customWidth="1"/>
    <col min="4" max="4" width="11.5546875" style="6"/>
    <col min="5" max="15" width="6.6640625" style="6" customWidth="1"/>
    <col min="16" max="16" width="7.44140625" style="42" customWidth="1"/>
    <col min="17" max="17" width="14.21875" style="5" customWidth="1"/>
    <col min="18" max="18" width="7.44140625" style="6" customWidth="1"/>
    <col min="19" max="16384" width="11.5546875" style="27"/>
  </cols>
  <sheetData>
    <row r="1" spans="1:18" ht="21.6" thickBot="1" x14ac:dyDescent="0.3">
      <c r="A1" s="821" t="str">
        <f>+Explications!A1</f>
        <v>CARRE D'AS 2025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3"/>
      <c r="R1" s="27"/>
    </row>
    <row r="2" spans="1:18" s="40" customFormat="1" ht="18" thickBot="1" x14ac:dyDescent="0.3">
      <c r="A2" s="894" t="str">
        <f>Explications!A2</f>
        <v xml:space="preserve">RESULTATS AU </v>
      </c>
      <c r="B2" s="895"/>
      <c r="C2" s="895"/>
      <c r="D2" s="895"/>
      <c r="E2" s="895"/>
      <c r="F2" s="895"/>
      <c r="G2" s="895"/>
      <c r="H2" s="895"/>
      <c r="I2" s="895"/>
      <c r="J2" s="895"/>
      <c r="K2" s="895"/>
      <c r="L2" s="895"/>
      <c r="M2" s="895"/>
      <c r="N2" s="80"/>
      <c r="O2" s="891">
        <f>+Explications!J2</f>
        <v>45844</v>
      </c>
      <c r="P2" s="892"/>
      <c r="Q2" s="893"/>
    </row>
    <row r="3" spans="1:18" s="40" customFormat="1" ht="17.399999999999999" x14ac:dyDescent="0.25">
      <c r="A3" s="36"/>
      <c r="B3" s="36"/>
      <c r="C3" s="896" t="s">
        <v>66</v>
      </c>
      <c r="D3" s="896"/>
      <c r="E3" s="43">
        <f>+'J1'!$F$36</f>
        <v>416</v>
      </c>
      <c r="F3" s="43">
        <f>+'J2'!$F$36</f>
        <v>465</v>
      </c>
      <c r="G3" s="43">
        <f>+'J3'!$F$36</f>
        <v>416</v>
      </c>
      <c r="H3" s="43">
        <f>+'J4'!$F$36</f>
        <v>465</v>
      </c>
      <c r="I3" s="43">
        <f>+'J5'!$F$36</f>
        <v>432</v>
      </c>
      <c r="J3" s="43">
        <f>+'J6'!$F$36</f>
        <v>465</v>
      </c>
      <c r="K3" s="43">
        <f>+'J7'!$F$36</f>
        <v>416</v>
      </c>
      <c r="L3" s="43">
        <f>+'J8'!$F$36</f>
        <v>416</v>
      </c>
      <c r="M3" s="43">
        <f>+'J9'!$F$36</f>
        <v>465</v>
      </c>
      <c r="N3" s="43">
        <f>+'J10'!$F$36</f>
        <v>465</v>
      </c>
      <c r="O3" s="43"/>
      <c r="P3" s="43">
        <f>SUM(E3:M3)</f>
        <v>3956</v>
      </c>
      <c r="Q3" s="36"/>
      <c r="R3" s="6"/>
    </row>
    <row r="4" spans="1:18" x14ac:dyDescent="0.25">
      <c r="C4" s="896"/>
      <c r="D4" s="896"/>
      <c r="E4" s="43">
        <f>SUM(E9:E222)</f>
        <v>416</v>
      </c>
      <c r="F4" s="43">
        <f>SUM(F9:F222)</f>
        <v>465</v>
      </c>
      <c r="G4" s="43">
        <f>SUM(G9:G222)</f>
        <v>388</v>
      </c>
      <c r="H4" s="43">
        <f>SUM(H9:H222)</f>
        <v>465</v>
      </c>
      <c r="I4" s="43">
        <f>SUM(I9:I222)</f>
        <v>432</v>
      </c>
      <c r="J4" s="43">
        <f>SUM(J9:J222)</f>
        <v>465</v>
      </c>
      <c r="K4" s="43">
        <f>SUM(K9:K222)</f>
        <v>0</v>
      </c>
      <c r="L4" s="43">
        <f>SUM(L9:L222)</f>
        <v>0</v>
      </c>
      <c r="M4" s="43">
        <f>SUM(M9:M222)</f>
        <v>0</v>
      </c>
      <c r="N4" s="43">
        <f>SUM(N9:N222)</f>
        <v>0</v>
      </c>
      <c r="O4" s="43"/>
      <c r="P4" s="43">
        <f>SUM(P9:P222)</f>
        <v>2631</v>
      </c>
    </row>
    <row r="5" spans="1:18" ht="13.8" thickBot="1" x14ac:dyDescent="0.3"/>
    <row r="6" spans="1:18" ht="18" thickBot="1" x14ac:dyDescent="0.3">
      <c r="A6" s="44" t="s">
        <v>52</v>
      </c>
      <c r="B6" s="889" t="s">
        <v>55</v>
      </c>
      <c r="C6" s="889"/>
      <c r="D6" s="889"/>
      <c r="E6" s="889"/>
      <c r="F6" s="889"/>
      <c r="G6" s="889"/>
      <c r="H6" s="889"/>
      <c r="I6" s="889"/>
      <c r="J6" s="889"/>
      <c r="K6" s="889"/>
      <c r="L6" s="889"/>
      <c r="M6" s="889"/>
      <c r="N6" s="73"/>
      <c r="O6" s="889">
        <v>2025</v>
      </c>
      <c r="P6" s="889"/>
      <c r="Q6" s="890"/>
      <c r="R6" s="27"/>
    </row>
    <row r="7" spans="1:18" s="26" customFormat="1" ht="13.8" thickBot="1" x14ac:dyDescent="0.3">
      <c r="A7" s="243"/>
      <c r="B7" s="244"/>
      <c r="C7" s="244"/>
      <c r="D7" s="244"/>
      <c r="E7" s="244" t="str">
        <f>+Explications!A34</f>
        <v>J1</v>
      </c>
      <c r="F7" s="244" t="str">
        <f>+Explications!B34</f>
        <v>J2</v>
      </c>
      <c r="G7" s="244" t="str">
        <f>+Explications!C34</f>
        <v>J3</v>
      </c>
      <c r="H7" s="244" t="str">
        <f>+Explications!D34</f>
        <v>J4</v>
      </c>
      <c r="I7" s="244" t="str">
        <f>+Explications!E34</f>
        <v>J5</v>
      </c>
      <c r="J7" s="244" t="str">
        <f>+Explications!F34</f>
        <v>J6</v>
      </c>
      <c r="K7" s="244" t="str">
        <f>+Explications!G34</f>
        <v>J7</v>
      </c>
      <c r="L7" s="244" t="str">
        <f>+Explications!H34</f>
        <v>J8</v>
      </c>
      <c r="M7" s="244" t="str">
        <f>+Explications!I34</f>
        <v>J9</v>
      </c>
      <c r="N7" s="244" t="str">
        <f>+Explications!J34</f>
        <v>J10</v>
      </c>
      <c r="O7" s="244"/>
      <c r="P7" s="244"/>
      <c r="Q7" s="245"/>
    </row>
    <row r="8" spans="1:18" s="6" customFormat="1" ht="50.25" customHeight="1" x14ac:dyDescent="0.25">
      <c r="A8" s="54" t="s">
        <v>1</v>
      </c>
      <c r="B8" s="34" t="s">
        <v>90</v>
      </c>
      <c r="C8" s="34" t="s">
        <v>77</v>
      </c>
      <c r="D8" s="51" t="s">
        <v>194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45839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34" t="s">
        <v>188</v>
      </c>
      <c r="P8" s="34" t="s">
        <v>8</v>
      </c>
      <c r="Q8" s="53" t="s">
        <v>189</v>
      </c>
    </row>
    <row r="9" spans="1:18" ht="15" customHeight="1" x14ac:dyDescent="0.25">
      <c r="A9" s="28" t="s">
        <v>148</v>
      </c>
      <c r="B9" s="35" t="str">
        <f>IFERROR(VLOOKUP($A9,Liste_J!$C$7:$G$261,5,0),"-")</f>
        <v>H</v>
      </c>
      <c r="C9" s="35" t="str">
        <f>IFERROR(VLOOKUP($A9,Liste_J!$C$7:$G$261,4,0),"-")</f>
        <v>Réveillon</v>
      </c>
      <c r="D9" s="35">
        <f>IFERROR(VLOOKUP($A9,Liste_J!$C$7:$G$261,2,0),"-")</f>
        <v>10.5</v>
      </c>
      <c r="E9" s="35">
        <f>IFERROR(VLOOKUP($A9,'J1'!$B$6:$F$35,5,0),)</f>
        <v>28</v>
      </c>
      <c r="F9" s="35">
        <f>IFERROR(VLOOKUP($A9,'J2'!$B$6:$F$35,5,0),)</f>
        <v>25</v>
      </c>
      <c r="G9" s="35">
        <f>IFERROR(VLOOKUP($A9,'J3'!$B$6:$F$35,5,0),)</f>
        <v>26</v>
      </c>
      <c r="H9" s="35">
        <f>IFERROR(VLOOKUP($A9,'J4'!$B$6:$F$35,5,0),)</f>
        <v>14</v>
      </c>
      <c r="I9" s="35">
        <f>IFERROR(VLOOKUP($A9,'J5'!$B$6:$F$35,5,0),)</f>
        <v>28</v>
      </c>
      <c r="J9" s="35">
        <f>IFERROR(VLOOKUP($A9,'J6'!$B$6:$F$35,5,0),)</f>
        <v>25</v>
      </c>
      <c r="K9" s="35">
        <f>IFERROR(VLOOKUP($A9,'J7'!$B$6:$F$35,5,0),)</f>
        <v>0</v>
      </c>
      <c r="L9" s="35">
        <f>IFERROR(VLOOKUP($A9,'J8'!$B$6:$F$35,5,0),)</f>
        <v>0</v>
      </c>
      <c r="M9" s="35">
        <f>IFERROR(VLOOKUP($A9,'J9'!$B$6:$F$35,5,0),)</f>
        <v>0</v>
      </c>
      <c r="N9" s="35">
        <f>IFERROR(VLOOKUP($A9,'J10'!$B$6:$F$35,5,0),)</f>
        <v>0</v>
      </c>
      <c r="O9" s="35">
        <f t="shared" ref="O9:O39" si="0">COUNTIF(E9:N9,"&gt;0")</f>
        <v>6</v>
      </c>
      <c r="P9" s="35">
        <f t="shared" ref="P9:P39" si="1">IF((B9="H"),SUM(E9:N9),"")</f>
        <v>146</v>
      </c>
      <c r="Q9" s="52">
        <f>IFERROR(RANK(P9,$P$9:$P$206),"")</f>
        <v>1</v>
      </c>
      <c r="R9" s="55"/>
    </row>
    <row r="10" spans="1:18" ht="15" customHeight="1" x14ac:dyDescent="0.25">
      <c r="A10" s="8" t="s">
        <v>155</v>
      </c>
      <c r="B10" s="35" t="str">
        <f>IFERROR(VLOOKUP($A10,Liste_J!$C$7:$G$261,5,0),"-")</f>
        <v>H</v>
      </c>
      <c r="C10" s="35" t="str">
        <f>IFERROR(VLOOKUP($A10,Liste_J!$C$7:$G$261,4,0),"-")</f>
        <v>Chevannes</v>
      </c>
      <c r="D10" s="35">
        <f>IFERROR(VLOOKUP($A10,Liste_J!$C$7:$G$261,2,0),"-")</f>
        <v>10.5</v>
      </c>
      <c r="E10" s="35">
        <f>IFERROR(VLOOKUP($A10,'J1'!$B$6:$F$35,5,0),)</f>
        <v>0</v>
      </c>
      <c r="F10" s="35">
        <f>IFERROR(VLOOKUP($A10,'J2'!$B$6:$F$35,5,0),)</f>
        <v>26</v>
      </c>
      <c r="G10" s="35">
        <f>IFERROR(VLOOKUP($A10,'J3'!$B$6:$F$35,5,0),)</f>
        <v>30</v>
      </c>
      <c r="H10" s="35">
        <f>IFERROR(VLOOKUP($A10,'J4'!$B$6:$F$35,5,0),)</f>
        <v>30</v>
      </c>
      <c r="I10" s="35">
        <f>IFERROR(VLOOKUP($A10,'J5'!$B$6:$F$35,5,0),)</f>
        <v>30</v>
      </c>
      <c r="J10" s="35">
        <f>IFERROR(VLOOKUP($A10,'J6'!$B$6:$F$35,5,0),)</f>
        <v>0</v>
      </c>
      <c r="K10" s="35">
        <f>IFERROR(VLOOKUP($A10,'J7'!$B$6:$F$35,5,0),)</f>
        <v>0</v>
      </c>
      <c r="L10" s="35">
        <f>IFERROR(VLOOKUP($A10,'J8'!$B$6:$F$35,5,0),)</f>
        <v>0</v>
      </c>
      <c r="M10" s="35">
        <f>IFERROR(VLOOKUP($A10,'J9'!$B$6:$F$35,5,0),)</f>
        <v>0</v>
      </c>
      <c r="N10" s="35">
        <f>IFERROR(VLOOKUP($A10,'J10'!$B$6:$F$35,5,0),)</f>
        <v>0</v>
      </c>
      <c r="O10" s="35">
        <f t="shared" si="0"/>
        <v>4</v>
      </c>
      <c r="P10" s="35">
        <f t="shared" si="1"/>
        <v>116</v>
      </c>
      <c r="Q10" s="52">
        <f>IFERROR(RANK(P10,$P$9:$P$206),"")</f>
        <v>2</v>
      </c>
      <c r="R10" s="27"/>
    </row>
    <row r="11" spans="1:18" ht="15" customHeight="1" x14ac:dyDescent="0.25">
      <c r="A11" s="8" t="s">
        <v>157</v>
      </c>
      <c r="B11" s="35" t="str">
        <f>IFERROR(VLOOKUP($A11,Liste_J!$C$7:$G$261,5,0),"-")</f>
        <v>H</v>
      </c>
      <c r="C11" s="35" t="str">
        <f>IFERROR(VLOOKUP($A11,Liste_J!$C$7:$G$261,4,0),"-")</f>
        <v>Chevannes</v>
      </c>
      <c r="D11" s="35">
        <f>IFERROR(VLOOKUP($A11,Liste_J!$C$7:$G$261,2,0),"-")</f>
        <v>14.6</v>
      </c>
      <c r="E11" s="35">
        <f>IFERROR(VLOOKUP($A11,'J1'!$B$6:$F$35,5,0),)</f>
        <v>0</v>
      </c>
      <c r="F11" s="35">
        <f>IFERROR(VLOOKUP($A11,'J2'!$B$6:$F$35,5,0),)</f>
        <v>22</v>
      </c>
      <c r="G11" s="35">
        <f>IFERROR(VLOOKUP($A11,'J3'!$B$6:$F$35,5,0),)</f>
        <v>12</v>
      </c>
      <c r="H11" s="35">
        <f>IFERROR(VLOOKUP($A11,'J4'!$B$6:$F$35,5,0),)</f>
        <v>21</v>
      </c>
      <c r="I11" s="35">
        <f>IFERROR(VLOOKUP($A11,'J5'!$B$6:$F$35,5,0),)</f>
        <v>30</v>
      </c>
      <c r="J11" s="35">
        <f>IFERROR(VLOOKUP($A11,'J6'!$B$6:$F$35,5,0),)</f>
        <v>14</v>
      </c>
      <c r="K11" s="35">
        <f>IFERROR(VLOOKUP($A11,'J7'!$B$6:$F$35,5,0),)</f>
        <v>0</v>
      </c>
      <c r="L11" s="35">
        <f>IFERROR(VLOOKUP($A11,'J8'!$B$6:$F$35,5,0),)</f>
        <v>0</v>
      </c>
      <c r="M11" s="35">
        <f>IFERROR(VLOOKUP($A11,'J9'!$B$6:$F$35,5,0),)</f>
        <v>0</v>
      </c>
      <c r="N11" s="35">
        <f>IFERROR(VLOOKUP($A11,'J10'!$B$6:$F$35,5,0),)</f>
        <v>0</v>
      </c>
      <c r="O11" s="35">
        <f t="shared" si="0"/>
        <v>5</v>
      </c>
      <c r="P11" s="35">
        <f t="shared" si="1"/>
        <v>99</v>
      </c>
      <c r="Q11" s="52">
        <f>IFERROR(RANK(P11,$P$9:$P$206),"")</f>
        <v>3</v>
      </c>
      <c r="R11" s="27"/>
    </row>
    <row r="12" spans="1:18" ht="15" customHeight="1" x14ac:dyDescent="0.25">
      <c r="A12" s="28" t="s">
        <v>204</v>
      </c>
      <c r="B12" s="35" t="str">
        <f>IFERROR(VLOOKUP($A12,Liste_J!$C$7:$G$261,5,0),"-")</f>
        <v>H</v>
      </c>
      <c r="C12" s="35" t="str">
        <f>IFERROR(VLOOKUP($A12,Liste_J!$C$7:$G$261,4,0),"-")</f>
        <v>Corbuches</v>
      </c>
      <c r="D12" s="35">
        <f>IFERROR(VLOOKUP($A12,Liste_J!$C$7:$G$261,2,0),"-")</f>
        <v>13.2</v>
      </c>
      <c r="E12" s="35">
        <f>IFERROR(VLOOKUP($A12,'J1'!$B$6:$F$35,5,0),)</f>
        <v>30</v>
      </c>
      <c r="F12" s="35">
        <f>IFERROR(VLOOKUP($A12,'J2'!$B$6:$F$35,5,0),)</f>
        <v>21</v>
      </c>
      <c r="G12" s="35">
        <f>IFERROR(VLOOKUP($A12,'J3'!$B$6:$F$35,5,0),)</f>
        <v>20</v>
      </c>
      <c r="H12" s="35">
        <f>IFERROR(VLOOKUP($A12,'J4'!$B$6:$F$35,5,0),)</f>
        <v>0</v>
      </c>
      <c r="I12" s="35">
        <f>IFERROR(VLOOKUP($A12,'J5'!$B$6:$F$35,5,0),)</f>
        <v>0</v>
      </c>
      <c r="J12" s="35">
        <f>IFERROR(VLOOKUP($A12,'J6'!$B$6:$F$35,5,0),)</f>
        <v>22</v>
      </c>
      <c r="K12" s="35">
        <f>IFERROR(VLOOKUP($A12,'J7'!$B$6:$F$35,5,0),)</f>
        <v>0</v>
      </c>
      <c r="L12" s="35">
        <f>IFERROR(VLOOKUP($A12,'J8'!$B$6:$F$35,5,0),)</f>
        <v>0</v>
      </c>
      <c r="M12" s="35">
        <f>IFERROR(VLOOKUP($A12,'J9'!$B$6:$F$35,5,0),)</f>
        <v>0</v>
      </c>
      <c r="N12" s="35">
        <f>IFERROR(VLOOKUP($A12,'J10'!$B$6:$F$35,5,0),)</f>
        <v>0</v>
      </c>
      <c r="O12" s="35">
        <f t="shared" si="0"/>
        <v>4</v>
      </c>
      <c r="P12" s="35">
        <f t="shared" si="1"/>
        <v>93</v>
      </c>
      <c r="Q12" s="52">
        <f>IFERROR(RANK(P12,$P$9:$P$206),"")</f>
        <v>4</v>
      </c>
      <c r="R12" s="27"/>
    </row>
    <row r="13" spans="1:18" ht="15" customHeight="1" x14ac:dyDescent="0.25">
      <c r="A13" s="28" t="s">
        <v>435</v>
      </c>
      <c r="B13" s="35" t="str">
        <f>IFERROR(VLOOKUP($A13,Liste_J!$C$7:$G$261,5,0),"-")</f>
        <v>H</v>
      </c>
      <c r="C13" s="35" t="str">
        <f>IFERROR(VLOOKUP($A13,Liste_J!$C$7:$G$261,4,0),"-")</f>
        <v>Réveillon</v>
      </c>
      <c r="D13" s="35">
        <f>IFERROR(VLOOKUP($A13,Liste_J!$C$7:$G$261,2,0),"-")</f>
        <v>13.9</v>
      </c>
      <c r="E13" s="35">
        <f>IFERROR(VLOOKUP($A13,'J1'!$B$6:$F$35,5,0),)</f>
        <v>0</v>
      </c>
      <c r="F13" s="35">
        <f>IFERROR(VLOOKUP($A13,'J2'!$B$6:$F$35,5,0),)</f>
        <v>24</v>
      </c>
      <c r="G13" s="35">
        <f>IFERROR(VLOOKUP($A13,'J3'!$B$6:$F$35,5,0),)</f>
        <v>8</v>
      </c>
      <c r="H13" s="35">
        <f>IFERROR(VLOOKUP($A13,'J4'!$B$6:$F$35,5,0),)</f>
        <v>17</v>
      </c>
      <c r="I13" s="35">
        <f>IFERROR(VLOOKUP($A13,'J5'!$B$6:$F$35,5,0),)</f>
        <v>22</v>
      </c>
      <c r="J13" s="35">
        <f>IFERROR(VLOOKUP($A13,'J6'!$B$6:$F$35,5,0),)</f>
        <v>20</v>
      </c>
      <c r="K13" s="35">
        <f>IFERROR(VLOOKUP($A13,'J7'!$B$6:$F$35,5,0),)</f>
        <v>0</v>
      </c>
      <c r="L13" s="35">
        <f>IFERROR(VLOOKUP($A13,'J8'!$B$6:$F$35,5,0),)</f>
        <v>0</v>
      </c>
      <c r="M13" s="35">
        <f>IFERROR(VLOOKUP($A13,'J9'!$B$6:$F$35,5,0),)</f>
        <v>0</v>
      </c>
      <c r="N13" s="35">
        <f>IFERROR(VLOOKUP($A13,'J10'!$B$6:$F$35,5,0),)</f>
        <v>0</v>
      </c>
      <c r="O13" s="35">
        <f t="shared" si="0"/>
        <v>5</v>
      </c>
      <c r="P13" s="35">
        <f t="shared" si="1"/>
        <v>91</v>
      </c>
      <c r="Q13" s="52">
        <f>IFERROR(RANK(P13,$P$9:$P$206),"")</f>
        <v>5</v>
      </c>
      <c r="R13" s="27"/>
    </row>
    <row r="14" spans="1:18" ht="15" customHeight="1" x14ac:dyDescent="0.25">
      <c r="A14" s="28" t="s">
        <v>274</v>
      </c>
      <c r="B14" s="35" t="str">
        <f>IFERROR(VLOOKUP($A14,Liste_J!$C$7:$G$261,5,0),"-")</f>
        <v>H</v>
      </c>
      <c r="C14" s="35" t="str">
        <f>IFERROR(VLOOKUP($A14,Liste_J!$C$7:$G$261,4,0),"-")</f>
        <v>Corbuches</v>
      </c>
      <c r="D14" s="35">
        <f>IFERROR(VLOOKUP($A14,Liste_J!$C$7:$G$261,2,0),"-")</f>
        <v>10.5</v>
      </c>
      <c r="E14" s="35">
        <f>IFERROR(VLOOKUP($A14,'J1'!$B$6:$F$35,5,0),)</f>
        <v>0</v>
      </c>
      <c r="F14" s="35">
        <f>IFERROR(VLOOKUP($A14,'J2'!$B$6:$F$35,5,0),)</f>
        <v>30</v>
      </c>
      <c r="G14" s="35">
        <f>IFERROR(VLOOKUP($A14,'J3'!$B$6:$F$35,5,0),)</f>
        <v>28</v>
      </c>
      <c r="H14" s="35">
        <f>IFERROR(VLOOKUP($A14,'J4'!$B$6:$F$35,5,0),)</f>
        <v>0</v>
      </c>
      <c r="I14" s="35">
        <f>IFERROR(VLOOKUP($A14,'J5'!$B$6:$F$35,5,0),)</f>
        <v>0</v>
      </c>
      <c r="J14" s="35">
        <f>IFERROR(VLOOKUP($A14,'J6'!$B$6:$F$35,5,0),)</f>
        <v>27</v>
      </c>
      <c r="K14" s="35">
        <f>IFERROR(VLOOKUP($A14,'J7'!$B$6:$F$35,5,0),)</f>
        <v>0</v>
      </c>
      <c r="L14" s="35">
        <f>IFERROR(VLOOKUP($A14,'J8'!$B$6:$F$35,5,0),)</f>
        <v>0</v>
      </c>
      <c r="M14" s="35">
        <f>IFERROR(VLOOKUP($A14,'J9'!$B$6:$F$35,5,0),)</f>
        <v>0</v>
      </c>
      <c r="N14" s="35">
        <f>IFERROR(VLOOKUP($A14,'J10'!$B$6:$F$35,5,0),)</f>
        <v>0</v>
      </c>
      <c r="O14" s="35">
        <f t="shared" si="0"/>
        <v>3</v>
      </c>
      <c r="P14" s="35">
        <f t="shared" si="1"/>
        <v>85</v>
      </c>
      <c r="Q14" s="52">
        <f>IFERROR(RANK(P14,$P$9:$P$206),"")</f>
        <v>6</v>
      </c>
      <c r="R14" s="27"/>
    </row>
    <row r="15" spans="1:18" ht="15" customHeight="1" x14ac:dyDescent="0.25">
      <c r="A15" s="28" t="s">
        <v>363</v>
      </c>
      <c r="B15" s="35" t="str">
        <f>IFERROR(VLOOKUP($A15,Liste_J!$C$7:$G$261,5,0),"-")</f>
        <v>H</v>
      </c>
      <c r="C15" s="35" t="str">
        <f>IFERROR(VLOOKUP($A15,Liste_J!$C$7:$G$261,4,0),"-")</f>
        <v>Réveillon</v>
      </c>
      <c r="D15" s="35" t="str">
        <f>IFERROR(VLOOKUP($A15,Liste_J!$C$7:$G$261,2,0),"-")</f>
        <v>10.1</v>
      </c>
      <c r="E15" s="35">
        <f>IFERROR(VLOOKUP($A15,'J1'!$B$6:$F$35,5,0),)</f>
        <v>0</v>
      </c>
      <c r="F15" s="35">
        <f>IFERROR(VLOOKUP($A15,'J2'!$B$6:$F$35,5,0),)</f>
        <v>0</v>
      </c>
      <c r="G15" s="35">
        <f>IFERROR(VLOOKUP($A15,'J3'!$B$6:$F$35,5,0),)</f>
        <v>26</v>
      </c>
      <c r="H15" s="35">
        <f>IFERROR(VLOOKUP($A15,'J4'!$B$6:$F$35,5,0),)</f>
        <v>0</v>
      </c>
      <c r="I15" s="35">
        <f>IFERROR(VLOOKUP($A15,'J5'!$B$6:$F$35,5,0),)</f>
        <v>28</v>
      </c>
      <c r="J15" s="35">
        <f>IFERROR(VLOOKUP($A15,'J6'!$B$6:$F$35,5,0),)</f>
        <v>26</v>
      </c>
      <c r="K15" s="35">
        <f>IFERROR(VLOOKUP($A15,'J7'!$B$6:$F$35,5,0),)</f>
        <v>0</v>
      </c>
      <c r="L15" s="35">
        <f>IFERROR(VLOOKUP($A15,'J8'!$B$6:$F$35,5,0),)</f>
        <v>0</v>
      </c>
      <c r="M15" s="35">
        <f>IFERROR(VLOOKUP($A15,'J9'!$B$6:$F$35,5,0),)</f>
        <v>0</v>
      </c>
      <c r="N15" s="35">
        <f>IFERROR(VLOOKUP($A15,'J10'!$B$6:$F$35,5,0),)</f>
        <v>0</v>
      </c>
      <c r="O15" s="35">
        <f t="shared" si="0"/>
        <v>3</v>
      </c>
      <c r="P15" s="35">
        <f t="shared" si="1"/>
        <v>80</v>
      </c>
      <c r="Q15" s="52">
        <f>IFERROR(RANK(P15,$P$9:$P$206),"")</f>
        <v>7</v>
      </c>
      <c r="R15" s="27"/>
    </row>
    <row r="16" spans="1:18" ht="15" customHeight="1" x14ac:dyDescent="0.25">
      <c r="A16" s="28" t="s">
        <v>158</v>
      </c>
      <c r="B16" s="35" t="str">
        <f>IFERROR(VLOOKUP($A16,Liste_J!$C$7:$G$261,5,0),"-")</f>
        <v>H</v>
      </c>
      <c r="C16" s="35" t="str">
        <f>IFERROR(VLOOKUP($A16,Liste_J!$C$7:$G$261,4,0),"-")</f>
        <v>Réveillon</v>
      </c>
      <c r="D16" s="35">
        <f>IFERROR(VLOOKUP($A16,Liste_J!$C$7:$G$261,2,0),"-")</f>
        <v>16.2</v>
      </c>
      <c r="E16" s="35">
        <f>IFERROR(VLOOKUP($A16,'J1'!$B$6:$F$35,5,0),)</f>
        <v>0</v>
      </c>
      <c r="F16" s="35">
        <f>IFERROR(VLOOKUP($A16,'J2'!$B$6:$F$35,5,0),)</f>
        <v>28</v>
      </c>
      <c r="G16" s="35">
        <f>IFERROR(VLOOKUP($A16,'J3'!$B$6:$F$35,5,0),)</f>
        <v>0</v>
      </c>
      <c r="H16" s="35">
        <f>IFERROR(VLOOKUP($A16,'J4'!$B$6:$F$35,5,0),)</f>
        <v>29</v>
      </c>
      <c r="I16" s="35">
        <f>IFERROR(VLOOKUP($A16,'J5'!$B$6:$F$35,5,0),)</f>
        <v>22</v>
      </c>
      <c r="J16" s="35">
        <f>IFERROR(VLOOKUP($A16,'J6'!$B$6:$F$35,5,0),)</f>
        <v>0</v>
      </c>
      <c r="K16" s="35">
        <f>IFERROR(VLOOKUP($A16,'J7'!$B$6:$F$35,5,0),)</f>
        <v>0</v>
      </c>
      <c r="L16" s="35">
        <f>IFERROR(VLOOKUP($A16,'J8'!$B$6:$F$35,5,0),)</f>
        <v>0</v>
      </c>
      <c r="M16" s="35">
        <f>IFERROR(VLOOKUP($A16,'J9'!$B$6:$F$35,5,0),)</f>
        <v>0</v>
      </c>
      <c r="N16" s="35">
        <f>IFERROR(VLOOKUP($A16,'J10'!$B$6:$F$35,5,0),)</f>
        <v>0</v>
      </c>
      <c r="O16" s="35">
        <f t="shared" si="0"/>
        <v>3</v>
      </c>
      <c r="P16" s="35">
        <f t="shared" si="1"/>
        <v>79</v>
      </c>
      <c r="Q16" s="52">
        <f>IFERROR(RANK(P16,$P$9:$P$206),"")</f>
        <v>8</v>
      </c>
      <c r="R16" s="27"/>
    </row>
    <row r="17" spans="1:18" ht="15" customHeight="1" x14ac:dyDescent="0.25">
      <c r="A17" s="8" t="s">
        <v>342</v>
      </c>
      <c r="B17" s="35" t="str">
        <f>IFERROR(VLOOKUP($A17,Liste_J!$C$7:$G$261,5,0),"-")</f>
        <v>H</v>
      </c>
      <c r="C17" s="35" t="str">
        <f>IFERROR(VLOOKUP($A17,Liste_J!$C$7:$G$261,4,0),"-")</f>
        <v>ASGAF</v>
      </c>
      <c r="D17" s="35" t="str">
        <f>IFERROR(VLOOKUP($A17,Liste_J!$C$7:$G$261,2,0),"-")</f>
        <v>13.8</v>
      </c>
      <c r="E17" s="35">
        <f>IFERROR(VLOOKUP($A17,'J1'!$B$6:$F$35,5,0),)</f>
        <v>18</v>
      </c>
      <c r="F17" s="35">
        <f>IFERROR(VLOOKUP($A17,'J2'!$B$6:$F$35,5,0),)</f>
        <v>23</v>
      </c>
      <c r="G17" s="35">
        <f>IFERROR(VLOOKUP($A17,'J3'!$B$6:$F$35,5,0),)</f>
        <v>2</v>
      </c>
      <c r="H17" s="35">
        <f>IFERROR(VLOOKUP($A17,'J4'!$B$6:$F$35,5,0),)</f>
        <v>27</v>
      </c>
      <c r="I17" s="35">
        <f>IFERROR(VLOOKUP($A17,'J5'!$B$6:$F$35,5,0),)</f>
        <v>6</v>
      </c>
      <c r="J17" s="35">
        <f>IFERROR(VLOOKUP($A17,'J6'!$B$6:$F$35,5,0),)</f>
        <v>0</v>
      </c>
      <c r="K17" s="35">
        <f>IFERROR(VLOOKUP($A17,'J7'!$B$6:$F$35,5,0),)</f>
        <v>0</v>
      </c>
      <c r="L17" s="35">
        <f>IFERROR(VLOOKUP($A17,'J8'!$B$6:$F$35,5,0),)</f>
        <v>0</v>
      </c>
      <c r="M17" s="35">
        <f>IFERROR(VLOOKUP($A17,'J9'!$B$6:$F$35,5,0),)</f>
        <v>0</v>
      </c>
      <c r="N17" s="35">
        <f>IFERROR(VLOOKUP($A17,'J10'!$B$6:$F$35,5,0),)</f>
        <v>0</v>
      </c>
      <c r="O17" s="35">
        <f t="shared" si="0"/>
        <v>5</v>
      </c>
      <c r="P17" s="35">
        <f t="shared" si="1"/>
        <v>76</v>
      </c>
      <c r="Q17" s="52">
        <f>IFERROR(RANK(P17,$P$9:$P$206),"")</f>
        <v>9</v>
      </c>
      <c r="R17" s="27"/>
    </row>
    <row r="18" spans="1:18" ht="15" customHeight="1" x14ac:dyDescent="0.25">
      <c r="A18" s="8" t="s">
        <v>241</v>
      </c>
      <c r="B18" s="35" t="str">
        <f>IFERROR(VLOOKUP($A18,Liste_J!$C$7:$G$261,5,0),"-")</f>
        <v>H</v>
      </c>
      <c r="C18" s="35" t="str">
        <f>IFERROR(VLOOKUP($A18,Liste_J!$C$7:$G$261,4,0),"-")</f>
        <v>ASGAF</v>
      </c>
      <c r="D18" s="35">
        <f>IFERROR(VLOOKUP($A18,Liste_J!$C$7:$G$261,2,0),"-")</f>
        <v>18.100000000000001</v>
      </c>
      <c r="E18" s="35">
        <f>IFERROR(VLOOKUP($A18,'J1'!$B$6:$F$35,5,0),)</f>
        <v>0</v>
      </c>
      <c r="F18" s="35">
        <f>IFERROR(VLOOKUP($A18,'J2'!$B$6:$F$35,5,0),)</f>
        <v>10</v>
      </c>
      <c r="G18" s="35">
        <f>IFERROR(VLOOKUP($A18,'J3'!$B$6:$F$35,5,0),)</f>
        <v>0</v>
      </c>
      <c r="H18" s="35">
        <f>IFERROR(VLOOKUP($A18,'J4'!$B$6:$F$35,5,0),)</f>
        <v>20</v>
      </c>
      <c r="I18" s="35">
        <f>IFERROR(VLOOKUP($A18,'J5'!$B$6:$F$35,5,0),)</f>
        <v>26</v>
      </c>
      <c r="J18" s="35">
        <f>IFERROR(VLOOKUP($A18,'J6'!$B$6:$F$35,5,0),)</f>
        <v>17</v>
      </c>
      <c r="K18" s="35">
        <f>IFERROR(VLOOKUP($A18,'J7'!$B$6:$F$35,5,0),)</f>
        <v>0</v>
      </c>
      <c r="L18" s="35">
        <f>IFERROR(VLOOKUP($A18,'J8'!$B$6:$F$35,5,0),)</f>
        <v>0</v>
      </c>
      <c r="M18" s="35">
        <f>IFERROR(VLOOKUP($A18,'J9'!$B$6:$F$35,5,0),)</f>
        <v>0</v>
      </c>
      <c r="N18" s="35">
        <f>IFERROR(VLOOKUP($A18,'J10'!$B$6:$F$35,5,0),)</f>
        <v>0</v>
      </c>
      <c r="O18" s="35">
        <f t="shared" si="0"/>
        <v>4</v>
      </c>
      <c r="P18" s="35">
        <f t="shared" si="1"/>
        <v>73</v>
      </c>
      <c r="Q18" s="52">
        <f>IFERROR(RANK(P18,$P$9:$P$206),"")</f>
        <v>10</v>
      </c>
      <c r="R18" s="55"/>
    </row>
    <row r="19" spans="1:18" ht="15" customHeight="1" x14ac:dyDescent="0.25">
      <c r="A19" s="28" t="s">
        <v>407</v>
      </c>
      <c r="B19" s="35" t="str">
        <f>IFERROR(VLOOKUP($A19,Liste_J!$C$7:$G$261,5,0),"-")</f>
        <v>H</v>
      </c>
      <c r="C19" s="35" t="str">
        <f>IFERROR(VLOOKUP($A19,Liste_J!$C$7:$G$261,4,0),"-")</f>
        <v>Corbuches</v>
      </c>
      <c r="D19" s="35">
        <f>IFERROR(VLOOKUP($A19,Liste_J!$C$7:$G$261,2,0),"-")</f>
        <v>11.6</v>
      </c>
      <c r="E19" s="35">
        <f>IFERROR(VLOOKUP($A19,'J1'!$B$6:$F$35,5,0),)</f>
        <v>30</v>
      </c>
      <c r="F19" s="35">
        <f>IFERROR(VLOOKUP($A19,'J2'!$B$6:$F$35,5,0),)</f>
        <v>17</v>
      </c>
      <c r="G19" s="35">
        <f>IFERROR(VLOOKUP($A19,'J3'!$B$6:$F$35,5,0),)</f>
        <v>0</v>
      </c>
      <c r="H19" s="35">
        <f>IFERROR(VLOOKUP($A19,'J4'!$B$6:$F$35,5,0),)</f>
        <v>0</v>
      </c>
      <c r="I19" s="35">
        <f>IFERROR(VLOOKUP($A19,'J5'!$B$6:$F$35,5,0),)</f>
        <v>0</v>
      </c>
      <c r="J19" s="35">
        <f>IFERROR(VLOOKUP($A19,'J6'!$B$6:$F$35,5,0),)</f>
        <v>24</v>
      </c>
      <c r="K19" s="35">
        <f>IFERROR(VLOOKUP($A19,'J7'!$B$6:$F$35,5,0),)</f>
        <v>0</v>
      </c>
      <c r="L19" s="35">
        <f>IFERROR(VLOOKUP($A19,'J8'!$B$6:$F$35,5,0),)</f>
        <v>0</v>
      </c>
      <c r="M19" s="35">
        <f>IFERROR(VLOOKUP($A19,'J9'!$B$6:$F$35,5,0),)</f>
        <v>0</v>
      </c>
      <c r="N19" s="35">
        <f>IFERROR(VLOOKUP($A19,'J10'!$B$6:$F$35,5,0),)</f>
        <v>0</v>
      </c>
      <c r="O19" s="35">
        <f t="shared" si="0"/>
        <v>3</v>
      </c>
      <c r="P19" s="35">
        <f t="shared" si="1"/>
        <v>71</v>
      </c>
      <c r="Q19" s="52">
        <f>IFERROR(RANK(P19,$P$9:$P$206),"")</f>
        <v>11</v>
      </c>
      <c r="R19" s="27"/>
    </row>
    <row r="20" spans="1:18" ht="15" customHeight="1" x14ac:dyDescent="0.25">
      <c r="A20" s="8" t="s">
        <v>205</v>
      </c>
      <c r="B20" s="35" t="str">
        <f>IFERROR(VLOOKUP($A20,Liste_J!$C$7:$G$261,5,0),"-")</f>
        <v>H</v>
      </c>
      <c r="C20" s="35" t="str">
        <f>IFERROR(VLOOKUP($A20,Liste_J!$C$7:$G$261,4,0),"-")</f>
        <v>ASGAF</v>
      </c>
      <c r="D20" s="35">
        <f>IFERROR(VLOOKUP($A20,Liste_J!$C$7:$G$261,2,0),"-")</f>
        <v>20.2</v>
      </c>
      <c r="E20" s="35">
        <f>IFERROR(VLOOKUP($A20,'J1'!$B$6:$F$35,5,0),)</f>
        <v>24</v>
      </c>
      <c r="F20" s="35">
        <f>IFERROR(VLOOKUP($A20,'J2'!$B$6:$F$35,5,0),)</f>
        <v>0</v>
      </c>
      <c r="G20" s="35">
        <f>IFERROR(VLOOKUP($A20,'J3'!$B$6:$F$35,5,0),)</f>
        <v>22</v>
      </c>
      <c r="H20" s="35">
        <f>IFERROR(VLOOKUP($A20,'J4'!$B$6:$F$35,5,0),)</f>
        <v>0</v>
      </c>
      <c r="I20" s="35">
        <f>IFERROR(VLOOKUP($A20,'J5'!$B$6:$F$35,5,0),)</f>
        <v>20</v>
      </c>
      <c r="J20" s="35">
        <f>IFERROR(VLOOKUP($A20,'J6'!$B$6:$F$35,5,0),)</f>
        <v>0</v>
      </c>
      <c r="K20" s="35">
        <f>IFERROR(VLOOKUP($A20,'J7'!$B$6:$F$35,5,0),)</f>
        <v>0</v>
      </c>
      <c r="L20" s="35">
        <f>IFERROR(VLOOKUP($A20,'J8'!$B$6:$F$35,5,0),)</f>
        <v>0</v>
      </c>
      <c r="M20" s="35">
        <f>IFERROR(VLOOKUP($A20,'J9'!$B$6:$F$35,5,0),)</f>
        <v>0</v>
      </c>
      <c r="N20" s="35">
        <f>IFERROR(VLOOKUP($A20,'J10'!$B$6:$F$35,5,0),)</f>
        <v>0</v>
      </c>
      <c r="O20" s="35">
        <f t="shared" si="0"/>
        <v>3</v>
      </c>
      <c r="P20" s="35">
        <f t="shared" si="1"/>
        <v>66</v>
      </c>
      <c r="Q20" s="52">
        <f>IFERROR(RANK(P20,$P$9:$P$206),"")</f>
        <v>12</v>
      </c>
      <c r="R20" s="27"/>
    </row>
    <row r="21" spans="1:18" ht="15" customHeight="1" x14ac:dyDescent="0.25">
      <c r="A21" s="28" t="s">
        <v>409</v>
      </c>
      <c r="B21" s="35" t="str">
        <f>IFERROR(VLOOKUP($A21,Liste_J!$C$7:$G$261,5,0),"-")</f>
        <v>H</v>
      </c>
      <c r="C21" s="35" t="str">
        <f>IFERROR(VLOOKUP($A21,Liste_J!$C$7:$G$261,4,0),"-")</f>
        <v>Réveillon</v>
      </c>
      <c r="D21" s="35">
        <f>IFERROR(VLOOKUP($A21,Liste_J!$C$7:$G$261,2,0),"-")</f>
        <v>23.6</v>
      </c>
      <c r="E21" s="35">
        <f>IFERROR(VLOOKUP($A21,'J1'!$B$6:$F$35,5,0),)</f>
        <v>22</v>
      </c>
      <c r="F21" s="35">
        <f>IFERROR(VLOOKUP($A21,'J2'!$B$6:$F$35,5,0),)</f>
        <v>0</v>
      </c>
      <c r="G21" s="35">
        <f>IFERROR(VLOOKUP($A21,'J3'!$B$6:$F$35,5,0),)</f>
        <v>18</v>
      </c>
      <c r="H21" s="35">
        <f>IFERROR(VLOOKUP($A21,'J4'!$B$6:$F$35,5,0),)</f>
        <v>0</v>
      </c>
      <c r="I21" s="35">
        <f>IFERROR(VLOOKUP($A21,'J5'!$B$6:$F$35,5,0),)</f>
        <v>24</v>
      </c>
      <c r="J21" s="35">
        <f>IFERROR(VLOOKUP($A21,'J6'!$B$6:$F$35,5,0),)</f>
        <v>0</v>
      </c>
      <c r="K21" s="35">
        <f>IFERROR(VLOOKUP($A21,'J7'!$B$6:$F$35,5,0),)</f>
        <v>0</v>
      </c>
      <c r="L21" s="35">
        <f>IFERROR(VLOOKUP($A21,'J8'!$B$6:$F$35,5,0),)</f>
        <v>0</v>
      </c>
      <c r="M21" s="35">
        <f>IFERROR(VLOOKUP($A21,'J9'!$B$6:$F$35,5,0),)</f>
        <v>0</v>
      </c>
      <c r="N21" s="35">
        <f>IFERROR(VLOOKUP($A21,'J10'!$B$6:$F$35,5,0),)</f>
        <v>0</v>
      </c>
      <c r="O21" s="35">
        <f t="shared" si="0"/>
        <v>3</v>
      </c>
      <c r="P21" s="35">
        <f t="shared" si="1"/>
        <v>64</v>
      </c>
      <c r="Q21" s="52">
        <f>IFERROR(RANK(P21,$P$9:$P$206),"")</f>
        <v>13</v>
      </c>
      <c r="R21" s="27"/>
    </row>
    <row r="22" spans="1:18" ht="15" customHeight="1" x14ac:dyDescent="0.25">
      <c r="A22" s="28" t="s">
        <v>410</v>
      </c>
      <c r="B22" s="35" t="str">
        <f>IFERROR(VLOOKUP($A22,Liste_J!$C$7:$G$261,5,0),"-")</f>
        <v>H</v>
      </c>
      <c r="C22" s="35" t="str">
        <f>IFERROR(VLOOKUP($A22,Liste_J!$C$7:$G$261,4,0),"-")</f>
        <v>Réveillon</v>
      </c>
      <c r="D22" s="35">
        <f>IFERROR(VLOOKUP($A22,Liste_J!$C$7:$G$261,2,0),"-")</f>
        <v>12.7</v>
      </c>
      <c r="E22" s="35">
        <f>IFERROR(VLOOKUP($A22,'J1'!$B$6:$F$35,5,0),)</f>
        <v>22</v>
      </c>
      <c r="F22" s="35">
        <f>IFERROR(VLOOKUP($A22,'J2'!$B$6:$F$35,5,0),)</f>
        <v>0</v>
      </c>
      <c r="G22" s="35">
        <f>IFERROR(VLOOKUP($A22,'J3'!$B$6:$F$35,5,0),)</f>
        <v>18</v>
      </c>
      <c r="H22" s="35">
        <f>IFERROR(VLOOKUP($A22,'J4'!$B$6:$F$35,5,0),)</f>
        <v>0</v>
      </c>
      <c r="I22" s="35">
        <f>IFERROR(VLOOKUP($A22,'J5'!$B$6:$F$35,5,0),)</f>
        <v>24</v>
      </c>
      <c r="J22" s="35">
        <f>IFERROR(VLOOKUP($A22,'J6'!$B$6:$F$35,5,0),)</f>
        <v>0</v>
      </c>
      <c r="K22" s="35">
        <f>IFERROR(VLOOKUP($A22,'J7'!$B$6:$F$35,5,0),)</f>
        <v>0</v>
      </c>
      <c r="L22" s="35">
        <f>IFERROR(VLOOKUP($A22,'J8'!$B$6:$F$35,5,0),)</f>
        <v>0</v>
      </c>
      <c r="M22" s="35">
        <f>IFERROR(VLOOKUP($A22,'J9'!$B$6:$F$35,5,0),)</f>
        <v>0</v>
      </c>
      <c r="N22" s="35">
        <f>IFERROR(VLOOKUP($A22,'J10'!$B$6:$F$35,5,0),)</f>
        <v>0</v>
      </c>
      <c r="O22" s="35">
        <f t="shared" si="0"/>
        <v>3</v>
      </c>
      <c r="P22" s="35">
        <f t="shared" si="1"/>
        <v>64</v>
      </c>
      <c r="Q22" s="52">
        <f>IFERROR(RANK(P22,$P$9:$P$206),"")</f>
        <v>13</v>
      </c>
      <c r="R22" s="27"/>
    </row>
    <row r="23" spans="1:18" ht="15" customHeight="1" x14ac:dyDescent="0.25">
      <c r="A23" s="8" t="s">
        <v>365</v>
      </c>
      <c r="B23" s="35" t="str">
        <f>IFERROR(VLOOKUP($A23,Liste_J!$C$7:$G$261,5,0),"-")</f>
        <v>H</v>
      </c>
      <c r="C23" s="35" t="str">
        <f>IFERROR(VLOOKUP($A23,Liste_J!$C$7:$G$261,4,0),"-")</f>
        <v>ASGAF</v>
      </c>
      <c r="D23" s="35">
        <f>IFERROR(VLOOKUP($A23,Liste_J!$C$7:$G$261,2,0),"-")</f>
        <v>17.3</v>
      </c>
      <c r="E23" s="35">
        <f>IFERROR(VLOOKUP($A23,'J1'!$B$6:$F$35,5,0),)</f>
        <v>0</v>
      </c>
      <c r="F23" s="35">
        <f>IFERROR(VLOOKUP($A23,'J2'!$B$6:$F$35,5,0),)</f>
        <v>13</v>
      </c>
      <c r="G23" s="35">
        <f>IFERROR(VLOOKUP($A23,'J3'!$B$6:$F$35,5,0),)</f>
        <v>0</v>
      </c>
      <c r="H23" s="35">
        <f>IFERROR(VLOOKUP($A23,'J4'!$B$6:$F$35,5,0),)</f>
        <v>22</v>
      </c>
      <c r="I23" s="35">
        <f>IFERROR(VLOOKUP($A23,'J5'!$B$6:$F$35,5,0),)</f>
        <v>4</v>
      </c>
      <c r="J23" s="35">
        <f>IFERROR(VLOOKUP($A23,'J6'!$B$6:$F$35,5,0),)</f>
        <v>23</v>
      </c>
      <c r="K23" s="35">
        <f>IFERROR(VLOOKUP($A23,'J7'!$B$6:$F$35,5,0),)</f>
        <v>0</v>
      </c>
      <c r="L23" s="35">
        <f>IFERROR(VLOOKUP($A23,'J8'!$B$6:$F$35,5,0),)</f>
        <v>0</v>
      </c>
      <c r="M23" s="35">
        <f>IFERROR(VLOOKUP($A23,'J9'!$B$6:$F$35,5,0),)</f>
        <v>0</v>
      </c>
      <c r="N23" s="35">
        <f>IFERROR(VLOOKUP($A23,'J10'!$B$6:$F$35,5,0),)</f>
        <v>0</v>
      </c>
      <c r="O23" s="35">
        <f t="shared" si="0"/>
        <v>4</v>
      </c>
      <c r="P23" s="35">
        <f t="shared" si="1"/>
        <v>62</v>
      </c>
      <c r="Q23" s="52">
        <f>IFERROR(RANK(P23,$P$9:$P$206),"")</f>
        <v>15</v>
      </c>
      <c r="R23" s="27"/>
    </row>
    <row r="24" spans="1:18" ht="15" customHeight="1" x14ac:dyDescent="0.25">
      <c r="A24" s="8" t="s">
        <v>180</v>
      </c>
      <c r="B24" s="35" t="str">
        <f>IFERROR(VLOOKUP($A24,Liste_J!$C$7:$G$261,5,0),"-")</f>
        <v>H</v>
      </c>
      <c r="C24" s="35" t="str">
        <f>IFERROR(VLOOKUP($A24,Liste_J!$C$7:$G$261,4,0),"-")</f>
        <v>Chevannes</v>
      </c>
      <c r="D24" s="35">
        <f>IFERROR(VLOOKUP($A24,Liste_J!$C$7:$G$261,2,0),"-")</f>
        <v>16.399999999999999</v>
      </c>
      <c r="E24" s="35">
        <f>IFERROR(VLOOKUP($A24,'J1'!$B$6:$F$35,5,0),)</f>
        <v>20</v>
      </c>
      <c r="F24" s="35">
        <f>IFERROR(VLOOKUP($A24,'J2'!$B$6:$F$35,5,0),)</f>
        <v>5</v>
      </c>
      <c r="G24" s="35">
        <f>IFERROR(VLOOKUP($A24,'J3'!$B$6:$F$35,5,0),)</f>
        <v>14</v>
      </c>
      <c r="H24" s="35">
        <f>IFERROR(VLOOKUP($A24,'J4'!$B$6:$F$35,5,0),)</f>
        <v>0</v>
      </c>
      <c r="I24" s="35">
        <f>IFERROR(VLOOKUP($A24,'J5'!$B$6:$F$35,5,0),)</f>
        <v>18</v>
      </c>
      <c r="J24" s="35">
        <f>IFERROR(VLOOKUP($A24,'J6'!$B$6:$F$35,5,0),)</f>
        <v>0</v>
      </c>
      <c r="K24" s="35">
        <f>IFERROR(VLOOKUP($A24,'J7'!$B$6:$F$35,5,0),)</f>
        <v>0</v>
      </c>
      <c r="L24" s="35">
        <f>IFERROR(VLOOKUP($A24,'J8'!$B$6:$F$35,5,0),)</f>
        <v>0</v>
      </c>
      <c r="M24" s="35">
        <f>IFERROR(VLOOKUP($A24,'J9'!$B$6:$F$35,5,0),)</f>
        <v>0</v>
      </c>
      <c r="N24" s="35">
        <f>IFERROR(VLOOKUP($A24,'J10'!$B$6:$F$35,5,0),)</f>
        <v>0</v>
      </c>
      <c r="O24" s="35">
        <f t="shared" si="0"/>
        <v>4</v>
      </c>
      <c r="P24" s="35">
        <f t="shared" si="1"/>
        <v>57</v>
      </c>
      <c r="Q24" s="52">
        <f>IFERROR(RANK(P24,$P$9:$P$206),"")</f>
        <v>16</v>
      </c>
      <c r="R24" s="27"/>
    </row>
    <row r="25" spans="1:18" ht="15" customHeight="1" x14ac:dyDescent="0.25">
      <c r="A25" s="28" t="s">
        <v>408</v>
      </c>
      <c r="B25" s="35" t="str">
        <f>IFERROR(VLOOKUP($A25,Liste_J!$C$7:$G$261,5,0),"-")</f>
        <v>H</v>
      </c>
      <c r="C25" s="35" t="str">
        <f>IFERROR(VLOOKUP($A25,Liste_J!$C$7:$G$261,4,0),"-")</f>
        <v>Réveillon</v>
      </c>
      <c r="D25" s="35">
        <f>IFERROR(VLOOKUP($A25,Liste_J!$C$7:$G$261,2,0),"-")</f>
        <v>10.1</v>
      </c>
      <c r="E25" s="35">
        <f>IFERROR(VLOOKUP($A25,'J1'!$B$6:$F$35,5,0),)</f>
        <v>28</v>
      </c>
      <c r="F25" s="35">
        <f>IFERROR(VLOOKUP($A25,'J2'!$B$6:$F$35,5,0),)</f>
        <v>0</v>
      </c>
      <c r="G25" s="35">
        <f>IFERROR(VLOOKUP($A25,'J3'!$B$6:$F$35,5,0),)</f>
        <v>0</v>
      </c>
      <c r="H25" s="35">
        <f>IFERROR(VLOOKUP($A25,'J4'!$B$6:$F$35,5,0),)</f>
        <v>0</v>
      </c>
      <c r="I25" s="35">
        <f>IFERROR(VLOOKUP($A25,'J5'!$B$6:$F$35,5,0),)</f>
        <v>0</v>
      </c>
      <c r="J25" s="35">
        <f>IFERROR(VLOOKUP($A25,'J6'!$B$6:$F$35,5,0),)</f>
        <v>29</v>
      </c>
      <c r="K25" s="35">
        <f>IFERROR(VLOOKUP($A25,'J7'!$B$6:$F$35,5,0),)</f>
        <v>0</v>
      </c>
      <c r="L25" s="35">
        <f>IFERROR(VLOOKUP($A25,'J8'!$B$6:$F$35,5,0),)</f>
        <v>0</v>
      </c>
      <c r="M25" s="35">
        <f>IFERROR(VLOOKUP($A25,'J9'!$B$6:$F$35,5,0),)</f>
        <v>0</v>
      </c>
      <c r="N25" s="35">
        <f>IFERROR(VLOOKUP($A25,'J10'!$B$6:$F$35,5,0),)</f>
        <v>0</v>
      </c>
      <c r="O25" s="35">
        <f t="shared" si="0"/>
        <v>2</v>
      </c>
      <c r="P25" s="35">
        <f t="shared" si="1"/>
        <v>57</v>
      </c>
      <c r="Q25" s="52">
        <f>IFERROR(RANK(P25,$P$9:$P$206),"")</f>
        <v>16</v>
      </c>
      <c r="R25" s="27"/>
    </row>
    <row r="26" spans="1:18" ht="15" customHeight="1" x14ac:dyDescent="0.25">
      <c r="A26" s="8" t="s">
        <v>183</v>
      </c>
      <c r="B26" s="35" t="str">
        <f>IFERROR(VLOOKUP($A26,Liste_J!$C$7:$G$261,5,0),"-")</f>
        <v>H</v>
      </c>
      <c r="C26" s="35" t="str">
        <f>IFERROR(VLOOKUP($A26,Liste_J!$C$7:$G$261,4,0),"-")</f>
        <v>Chevannes</v>
      </c>
      <c r="D26" s="35">
        <f>IFERROR(VLOOKUP($A26,Liste_J!$C$7:$G$261,2,0),"-")</f>
        <v>18.7</v>
      </c>
      <c r="E26" s="35">
        <f>IFERROR(VLOOKUP($A26,'J1'!$B$6:$F$35,5,0),)</f>
        <v>0</v>
      </c>
      <c r="F26" s="35">
        <f>IFERROR(VLOOKUP($A26,'J2'!$B$6:$F$35,5,0),)</f>
        <v>19</v>
      </c>
      <c r="G26" s="35">
        <f>IFERROR(VLOOKUP($A26,'J3'!$B$6:$F$35,5,0),)</f>
        <v>24</v>
      </c>
      <c r="H26" s="35">
        <f>IFERROR(VLOOKUP($A26,'J4'!$B$6:$F$35,5,0),)</f>
        <v>0</v>
      </c>
      <c r="I26" s="35">
        <f>IFERROR(VLOOKUP($A26,'J5'!$B$6:$F$35,5,0),)</f>
        <v>12</v>
      </c>
      <c r="J26" s="35">
        <f>IFERROR(VLOOKUP($A26,'J6'!$B$6:$F$35,5,0),)</f>
        <v>0</v>
      </c>
      <c r="K26" s="35">
        <f>IFERROR(VLOOKUP($A26,'J7'!$B$6:$F$35,5,0),)</f>
        <v>0</v>
      </c>
      <c r="L26" s="35">
        <f>IFERROR(VLOOKUP($A26,'J8'!$B$6:$F$35,5,0),)</f>
        <v>0</v>
      </c>
      <c r="M26" s="35">
        <f>IFERROR(VLOOKUP($A26,'J9'!$B$6:$F$35,5,0),)</f>
        <v>0</v>
      </c>
      <c r="N26" s="35">
        <f>IFERROR(VLOOKUP($A26,'J10'!$B$6:$F$35,5,0),)</f>
        <v>0</v>
      </c>
      <c r="O26" s="35">
        <f t="shared" si="0"/>
        <v>3</v>
      </c>
      <c r="P26" s="35">
        <f t="shared" si="1"/>
        <v>55</v>
      </c>
      <c r="Q26" s="52">
        <f>IFERROR(RANK(P26,$P$9:$P$206),"")</f>
        <v>18</v>
      </c>
      <c r="R26" s="27"/>
    </row>
    <row r="27" spans="1:18" ht="15" customHeight="1" x14ac:dyDescent="0.25">
      <c r="A27" s="28" t="s">
        <v>141</v>
      </c>
      <c r="B27" s="35" t="str">
        <f>IFERROR(VLOOKUP($A27,Liste_J!$C$7:$G$261,5,0),"-")</f>
        <v>H</v>
      </c>
      <c r="C27" s="35" t="str">
        <f>IFERROR(VLOOKUP($A27,Liste_J!$C$7:$G$261,4,0),"-")</f>
        <v>Réveillon</v>
      </c>
      <c r="D27" s="35">
        <f>IFERROR(VLOOKUP($A27,Liste_J!$C$7:$G$261,2,0),"-")</f>
        <v>16</v>
      </c>
      <c r="E27" s="35">
        <f>IFERROR(VLOOKUP($A27,'J1'!$B$6:$F$35,5,0),)</f>
        <v>12</v>
      </c>
      <c r="F27" s="35">
        <f>IFERROR(VLOOKUP($A27,'J2'!$B$6:$F$35,5,0),)</f>
        <v>0</v>
      </c>
      <c r="G27" s="35">
        <f>IFERROR(VLOOKUP($A27,'J3'!$B$6:$F$35,5,0),)</f>
        <v>0</v>
      </c>
      <c r="H27" s="35">
        <f>IFERROR(VLOOKUP($A27,'J4'!$B$6:$F$35,5,0),)</f>
        <v>18</v>
      </c>
      <c r="I27" s="35">
        <f>IFERROR(VLOOKUP($A27,'J5'!$B$6:$F$35,5,0),)</f>
        <v>0</v>
      </c>
      <c r="J27" s="35">
        <f>IFERROR(VLOOKUP($A27,'J6'!$B$6:$F$35,5,0),)</f>
        <v>16</v>
      </c>
      <c r="K27" s="35">
        <f>IFERROR(VLOOKUP($A27,'J7'!$B$6:$F$35,5,0),)</f>
        <v>0</v>
      </c>
      <c r="L27" s="35">
        <f>IFERROR(VLOOKUP($A27,'J8'!$B$6:$F$35,5,0),)</f>
        <v>0</v>
      </c>
      <c r="M27" s="35">
        <f>IFERROR(VLOOKUP($A27,'J9'!$B$6:$F$35,5,0),)</f>
        <v>0</v>
      </c>
      <c r="N27" s="35">
        <f>IFERROR(VLOOKUP($A27,'J10'!$B$6:$F$35,5,0),)</f>
        <v>0</v>
      </c>
      <c r="O27" s="35">
        <f t="shared" si="0"/>
        <v>3</v>
      </c>
      <c r="P27" s="35">
        <f t="shared" si="1"/>
        <v>46</v>
      </c>
      <c r="Q27" s="52">
        <f>IFERROR(RANK(P27,$P$9:$P$206),"")</f>
        <v>19</v>
      </c>
      <c r="R27" s="27"/>
    </row>
    <row r="28" spans="1:18" ht="15" customHeight="1" x14ac:dyDescent="0.25">
      <c r="A28" s="8" t="s">
        <v>411</v>
      </c>
      <c r="B28" s="35" t="str">
        <f>IFERROR(VLOOKUP($A28,Liste_J!$C$7:$G$261,5,0),"-")</f>
        <v>H</v>
      </c>
      <c r="C28" s="35" t="str">
        <f>IFERROR(VLOOKUP($A28,Liste_J!$C$7:$G$261,4,0),"-")</f>
        <v>ASGAF</v>
      </c>
      <c r="D28" s="35">
        <f>IFERROR(VLOOKUP($A28,Liste_J!$C$7:$G$261,2,0),"-")</f>
        <v>13</v>
      </c>
      <c r="E28" s="35">
        <f>IFERROR(VLOOKUP($A28,'J1'!$B$6:$F$35,5,0),)</f>
        <v>18</v>
      </c>
      <c r="F28" s="35">
        <f>IFERROR(VLOOKUP($A28,'J2'!$B$6:$F$35,5,0),)</f>
        <v>9</v>
      </c>
      <c r="G28" s="35">
        <f>IFERROR(VLOOKUP($A28,'J3'!$B$6:$F$35,5,0),)</f>
        <v>0</v>
      </c>
      <c r="H28" s="35">
        <f>IFERROR(VLOOKUP($A28,'J4'!$B$6:$F$35,5,0),)</f>
        <v>0</v>
      </c>
      <c r="I28" s="35">
        <f>IFERROR(VLOOKUP($A28,'J5'!$B$6:$F$35,5,0),)</f>
        <v>6</v>
      </c>
      <c r="J28" s="35">
        <f>IFERROR(VLOOKUP($A28,'J6'!$B$6:$F$35,5,0),)</f>
        <v>11</v>
      </c>
      <c r="K28" s="35">
        <f>IFERROR(VLOOKUP($A28,'J7'!$B$6:$F$35,5,0),)</f>
        <v>0</v>
      </c>
      <c r="L28" s="35">
        <f>IFERROR(VLOOKUP($A28,'J8'!$B$6:$F$35,5,0),)</f>
        <v>0</v>
      </c>
      <c r="M28" s="35">
        <f>IFERROR(VLOOKUP($A28,'J9'!$B$6:$F$35,5,0),)</f>
        <v>0</v>
      </c>
      <c r="N28" s="35">
        <f>IFERROR(VLOOKUP($A28,'J10'!$B$6:$F$35,5,0),)</f>
        <v>0</v>
      </c>
      <c r="O28" s="35">
        <f t="shared" si="0"/>
        <v>4</v>
      </c>
      <c r="P28" s="35">
        <f t="shared" si="1"/>
        <v>44</v>
      </c>
      <c r="Q28" s="52">
        <f>IFERROR(RANK(P28,$P$9:$P$206),"")</f>
        <v>20</v>
      </c>
      <c r="R28" s="55"/>
    </row>
    <row r="29" spans="1:18" ht="15" customHeight="1" x14ac:dyDescent="0.25">
      <c r="A29" s="28" t="s">
        <v>209</v>
      </c>
      <c r="B29" s="35" t="str">
        <f>IFERROR(VLOOKUP($A29,Liste_J!$C$7:$G$261,5,0),"-")</f>
        <v>H</v>
      </c>
      <c r="C29" s="35" t="str">
        <f>IFERROR(VLOOKUP($A29,Liste_J!$C$7:$G$261,4,0),"-")</f>
        <v>Chevry</v>
      </c>
      <c r="D29" s="35">
        <f>IFERROR(VLOOKUP($A29,Liste_J!$C$7:$G$261,2,0),"-")</f>
        <v>14.6</v>
      </c>
      <c r="E29" s="35">
        <f>IFERROR(VLOOKUP($A29,'J1'!$B$6:$F$35,5,0),)</f>
        <v>0</v>
      </c>
      <c r="F29" s="35">
        <f>IFERROR(VLOOKUP($A29,'J2'!$B$6:$F$35,5,0),)</f>
        <v>16</v>
      </c>
      <c r="G29" s="35">
        <f>IFERROR(VLOOKUP($A29,'J3'!$B$6:$F$35,5,0),)</f>
        <v>0</v>
      </c>
      <c r="H29" s="35">
        <f>IFERROR(VLOOKUP($A29,'J4'!$B$6:$F$35,5,0),)</f>
        <v>28</v>
      </c>
      <c r="I29" s="35">
        <f>IFERROR(VLOOKUP($A29,'J5'!$B$6:$F$35,5,0),)</f>
        <v>0</v>
      </c>
      <c r="J29" s="35">
        <f>IFERROR(VLOOKUP($A29,'J6'!$B$6:$F$35,5,0),)</f>
        <v>0</v>
      </c>
      <c r="K29" s="35">
        <f>IFERROR(VLOOKUP($A29,'J7'!$B$6:$F$35,5,0),)</f>
        <v>0</v>
      </c>
      <c r="L29" s="35">
        <f>IFERROR(VLOOKUP($A29,'J8'!$B$6:$F$35,5,0),)</f>
        <v>0</v>
      </c>
      <c r="M29" s="35">
        <f>IFERROR(VLOOKUP($A29,'J9'!$B$6:$F$35,5,0),)</f>
        <v>0</v>
      </c>
      <c r="N29" s="35">
        <f>IFERROR(VLOOKUP($A29,'J10'!$B$6:$F$35,5,0),)</f>
        <v>0</v>
      </c>
      <c r="O29" s="35">
        <f t="shared" si="0"/>
        <v>2</v>
      </c>
      <c r="P29" s="35">
        <f t="shared" si="1"/>
        <v>44</v>
      </c>
      <c r="Q29" s="52">
        <f>IFERROR(RANK(P29,$P$9:$P$206),"")</f>
        <v>20</v>
      </c>
      <c r="R29" s="27"/>
    </row>
    <row r="30" spans="1:18" ht="15" customHeight="1" x14ac:dyDescent="0.25">
      <c r="A30" s="28" t="s">
        <v>443</v>
      </c>
      <c r="B30" s="35" t="str">
        <f>IFERROR(VLOOKUP($A30,Liste_J!$C$7:$G$261,5,0),"-")</f>
        <v>H</v>
      </c>
      <c r="C30" s="35" t="str">
        <f>IFERROR(VLOOKUP($A30,Liste_J!$C$7:$G$261,4,0),"-")</f>
        <v>Corbuches</v>
      </c>
      <c r="D30" s="35">
        <f>IFERROR(VLOOKUP($A30,Liste_J!$C$7:$G$261,2,0),"-")</f>
        <v>9.9</v>
      </c>
      <c r="E30" s="35">
        <f>IFERROR(VLOOKUP($A30,'J1'!$B$6:$F$35,5,0),)</f>
        <v>0</v>
      </c>
      <c r="F30" s="35">
        <f>IFERROR(VLOOKUP($A30,'J2'!$B$6:$F$35,5,0),)</f>
        <v>0</v>
      </c>
      <c r="G30" s="35">
        <f>IFERROR(VLOOKUP($A30,'J3'!$B$6:$F$35,5,0),)</f>
        <v>20</v>
      </c>
      <c r="H30" s="35">
        <f>IFERROR(VLOOKUP($A30,'J4'!$B$6:$F$35,5,0),)</f>
        <v>0</v>
      </c>
      <c r="I30" s="35">
        <f>IFERROR(VLOOKUP($A30,'J5'!$B$6:$F$35,5,0),)</f>
        <v>0</v>
      </c>
      <c r="J30" s="35">
        <f>IFERROR(VLOOKUP($A30,'J6'!$B$6:$F$35,5,0),)</f>
        <v>21</v>
      </c>
      <c r="K30" s="35">
        <f>IFERROR(VLOOKUP($A30,'J7'!$B$6:$F$35,5,0),)</f>
        <v>0</v>
      </c>
      <c r="L30" s="35">
        <f>IFERROR(VLOOKUP($A30,'J8'!$B$6:$F$35,5,0),)</f>
        <v>0</v>
      </c>
      <c r="M30" s="35">
        <f>IFERROR(VLOOKUP($A30,'J9'!$B$6:$F$35,5,0),)</f>
        <v>0</v>
      </c>
      <c r="N30" s="35">
        <f>IFERROR(VLOOKUP($A30,'J10'!$B$6:$F$35,5,0),)</f>
        <v>0</v>
      </c>
      <c r="O30" s="35">
        <f t="shared" si="0"/>
        <v>2</v>
      </c>
      <c r="P30" s="35">
        <f t="shared" si="1"/>
        <v>41</v>
      </c>
      <c r="Q30" s="52">
        <f>IFERROR(RANK(P30,$P$9:$P$206),"")</f>
        <v>22</v>
      </c>
      <c r="R30" s="27"/>
    </row>
    <row r="31" spans="1:18" ht="15" customHeight="1" x14ac:dyDescent="0.25">
      <c r="A31" s="8" t="s">
        <v>309</v>
      </c>
      <c r="B31" s="35" t="str">
        <f>IFERROR(VLOOKUP($A31,Liste_J!$C$7:$G$261,5,0),"-")</f>
        <v>H</v>
      </c>
      <c r="C31" s="35" t="str">
        <f>IFERROR(VLOOKUP($A31,Liste_J!$C$7:$G$261,4,0),"-")</f>
        <v>ASGAF</v>
      </c>
      <c r="D31" s="35">
        <f>IFERROR(VLOOKUP($A31,Liste_J!$C$7:$G$261,2,0),"-")</f>
        <v>12.2</v>
      </c>
      <c r="E31" s="35">
        <f>IFERROR(VLOOKUP($A31,'J1'!$B$6:$F$35,5,0),)</f>
        <v>10</v>
      </c>
      <c r="F31" s="35">
        <f>IFERROR(VLOOKUP($A31,'J2'!$B$6:$F$35,5,0),)</f>
        <v>0</v>
      </c>
      <c r="G31" s="35">
        <f>IFERROR(VLOOKUP($A31,'J3'!$B$6:$F$35,5,0),)</f>
        <v>0</v>
      </c>
      <c r="H31" s="35">
        <f>IFERROR(VLOOKUP($A31,'J4'!$B$6:$F$35,5,0),)</f>
        <v>0</v>
      </c>
      <c r="I31" s="35">
        <f>IFERROR(VLOOKUP($A31,'J5'!$B$6:$F$35,5,0),)</f>
        <v>0</v>
      </c>
      <c r="J31" s="35">
        <f>IFERROR(VLOOKUP($A31,'J6'!$B$6:$F$35,5,0),)</f>
        <v>28</v>
      </c>
      <c r="K31" s="35">
        <f>IFERROR(VLOOKUP($A31,'J7'!$B$6:$F$35,5,0),)</f>
        <v>0</v>
      </c>
      <c r="L31" s="35">
        <f>IFERROR(VLOOKUP($A31,'J8'!$B$6:$F$35,5,0),)</f>
        <v>0</v>
      </c>
      <c r="M31" s="35">
        <f>IFERROR(VLOOKUP($A31,'J9'!$B$6:$F$35,5,0),)</f>
        <v>0</v>
      </c>
      <c r="N31" s="35">
        <f>IFERROR(VLOOKUP($A31,'J10'!$B$6:$F$35,5,0),)</f>
        <v>0</v>
      </c>
      <c r="O31" s="35">
        <f t="shared" si="0"/>
        <v>2</v>
      </c>
      <c r="P31" s="35">
        <f t="shared" si="1"/>
        <v>38</v>
      </c>
      <c r="Q31" s="52">
        <f>IFERROR(RANK(P31,$P$9:$P$206),"")</f>
        <v>23</v>
      </c>
      <c r="R31" s="27"/>
    </row>
    <row r="32" spans="1:18" ht="15" customHeight="1" x14ac:dyDescent="0.25">
      <c r="A32" s="28" t="s">
        <v>146</v>
      </c>
      <c r="B32" s="35" t="str">
        <f>IFERROR(VLOOKUP($A32,Liste_J!$C$7:$G$261,5,0),"-")</f>
        <v>H</v>
      </c>
      <c r="C32" s="35" t="str">
        <f>IFERROR(VLOOKUP($A32,Liste_J!$C$7:$G$261,4,0),"-")</f>
        <v>Chevry</v>
      </c>
      <c r="D32" s="35">
        <f>IFERROR(VLOOKUP($A32,Liste_J!$C$7:$G$261,2,0),"-")</f>
        <v>24.5</v>
      </c>
      <c r="E32" s="35">
        <f>IFERROR(VLOOKUP($A32,'J1'!$B$6:$F$35,5,0),)</f>
        <v>0</v>
      </c>
      <c r="F32" s="35">
        <f>IFERROR(VLOOKUP($A32,'J2'!$B$6:$F$35,5,0),)</f>
        <v>0</v>
      </c>
      <c r="G32" s="35">
        <f>IFERROR(VLOOKUP($A32,'J3'!$B$6:$F$35,5,0),)</f>
        <v>0</v>
      </c>
      <c r="H32" s="35">
        <f>IFERROR(VLOOKUP($A32,'J4'!$B$6:$F$35,5,0),)</f>
        <v>15</v>
      </c>
      <c r="I32" s="35">
        <f>IFERROR(VLOOKUP($A32,'J5'!$B$6:$F$35,5,0),)</f>
        <v>8</v>
      </c>
      <c r="J32" s="35">
        <f>IFERROR(VLOOKUP($A32,'J6'!$B$6:$F$35,5,0),)</f>
        <v>13</v>
      </c>
      <c r="K32" s="35">
        <f>IFERROR(VLOOKUP($A32,'J7'!$B$6:$F$35,5,0),)</f>
        <v>0</v>
      </c>
      <c r="L32" s="35">
        <f>IFERROR(VLOOKUP($A32,'J8'!$B$6:$F$35,5,0),)</f>
        <v>0</v>
      </c>
      <c r="M32" s="35">
        <f>IFERROR(VLOOKUP($A32,'J9'!$B$6:$F$35,5,0),)</f>
        <v>0</v>
      </c>
      <c r="N32" s="35">
        <f>IFERROR(VLOOKUP($A32,'J10'!$B$6:$F$35,5,0),)</f>
        <v>0</v>
      </c>
      <c r="O32" s="35">
        <f t="shared" si="0"/>
        <v>3</v>
      </c>
      <c r="P32" s="35">
        <f t="shared" si="1"/>
        <v>36</v>
      </c>
      <c r="Q32" s="52">
        <f>IFERROR(RANK(P32,$P$9:$P$206),"")</f>
        <v>24</v>
      </c>
      <c r="R32" s="27"/>
    </row>
    <row r="33" spans="1:18" ht="15" customHeight="1" x14ac:dyDescent="0.25">
      <c r="A33" s="28" t="s">
        <v>245</v>
      </c>
      <c r="B33" s="35" t="str">
        <f>IFERROR(VLOOKUP($A33,Liste_J!$C$7:$G$261,5,0),"-")</f>
        <v>H</v>
      </c>
      <c r="C33" s="35" t="str">
        <f>IFERROR(VLOOKUP($A33,Liste_J!$C$7:$G$261,4,0),"-")</f>
        <v>Chevry</v>
      </c>
      <c r="D33" s="35">
        <f>IFERROR(VLOOKUP($A33,Liste_J!$C$7:$G$261,2,0),"-")</f>
        <v>17</v>
      </c>
      <c r="E33" s="35">
        <f>IFERROR(VLOOKUP($A33,'J1'!$B$6:$F$35,5,0),)</f>
        <v>0</v>
      </c>
      <c r="F33" s="35">
        <f>IFERROR(VLOOKUP($A33,'J2'!$B$6:$F$35,5,0),)</f>
        <v>0</v>
      </c>
      <c r="G33" s="35">
        <f>IFERROR(VLOOKUP($A33,'J3'!$B$6:$F$35,5,0),)</f>
        <v>0</v>
      </c>
      <c r="H33" s="35">
        <f>IFERROR(VLOOKUP($A33,'J4'!$B$6:$F$35,5,0),)</f>
        <v>26</v>
      </c>
      <c r="I33" s="35">
        <f>IFERROR(VLOOKUP($A33,'J5'!$B$6:$F$35,5,0),)</f>
        <v>0</v>
      </c>
      <c r="J33" s="35">
        <f>IFERROR(VLOOKUP($A33,'J6'!$B$6:$F$35,5,0),)</f>
        <v>9</v>
      </c>
      <c r="K33" s="35">
        <f>IFERROR(VLOOKUP($A33,'J7'!$B$6:$F$35,5,0),)</f>
        <v>0</v>
      </c>
      <c r="L33" s="35">
        <f>IFERROR(VLOOKUP($A33,'J8'!$B$6:$F$35,5,0),)</f>
        <v>0</v>
      </c>
      <c r="M33" s="35">
        <f>IFERROR(VLOOKUP($A33,'J9'!$B$6:$F$35,5,0),)</f>
        <v>0</v>
      </c>
      <c r="N33" s="35">
        <f>IFERROR(VLOOKUP($A33,'J10'!$B$6:$F$35,5,0),)</f>
        <v>0</v>
      </c>
      <c r="O33" s="35">
        <f t="shared" si="0"/>
        <v>2</v>
      </c>
      <c r="P33" s="35">
        <f t="shared" si="1"/>
        <v>35</v>
      </c>
      <c r="Q33" s="52">
        <f>IFERROR(RANK(P33,$P$9:$P$206),"")</f>
        <v>25</v>
      </c>
      <c r="R33" s="27"/>
    </row>
    <row r="34" spans="1:18" ht="15" customHeight="1" x14ac:dyDescent="0.25">
      <c r="A34" s="8" t="s">
        <v>178</v>
      </c>
      <c r="B34" s="35" t="str">
        <f>IFERROR(VLOOKUP($A34,Liste_J!$C$7:$G$261,5,0),"-")</f>
        <v>H</v>
      </c>
      <c r="C34" s="35" t="str">
        <f>IFERROR(VLOOKUP($A34,Liste_J!$C$7:$G$261,4,0),"-")</f>
        <v>Chevannes</v>
      </c>
      <c r="D34" s="35">
        <f>IFERROR(VLOOKUP($A34,Liste_J!$C$7:$G$261,2,0),"-")</f>
        <v>15</v>
      </c>
      <c r="E34" s="35">
        <f>IFERROR(VLOOKUP($A34,'J1'!$B$6:$F$35,5,0),)</f>
        <v>0</v>
      </c>
      <c r="F34" s="35">
        <f>IFERROR(VLOOKUP($A34,'J2'!$B$6:$F$35,5,0),)</f>
        <v>20</v>
      </c>
      <c r="G34" s="35">
        <f>IFERROR(VLOOKUP($A34,'J3'!$B$6:$F$35,5,0),)</f>
        <v>14</v>
      </c>
      <c r="H34" s="35">
        <f>IFERROR(VLOOKUP($A34,'J4'!$B$6:$F$35,5,0),)</f>
        <v>0</v>
      </c>
      <c r="I34" s="35">
        <f>IFERROR(VLOOKUP($A34,'J5'!$B$6:$F$35,5,0),)</f>
        <v>0</v>
      </c>
      <c r="J34" s="35">
        <f>IFERROR(VLOOKUP($A34,'J6'!$B$6:$F$35,5,0),)</f>
        <v>0</v>
      </c>
      <c r="K34" s="35">
        <f>IFERROR(VLOOKUP($A34,'J7'!$B$6:$F$35,5,0),)</f>
        <v>0</v>
      </c>
      <c r="L34" s="35">
        <f>IFERROR(VLOOKUP($A34,'J8'!$B$6:$F$35,5,0),)</f>
        <v>0</v>
      </c>
      <c r="M34" s="35">
        <f>IFERROR(VLOOKUP($A34,'J9'!$B$6:$F$35,5,0),)</f>
        <v>0</v>
      </c>
      <c r="N34" s="35">
        <f>IFERROR(VLOOKUP($A34,'J10'!$B$6:$F$35,5,0),)</f>
        <v>0</v>
      </c>
      <c r="O34" s="35">
        <f t="shared" si="0"/>
        <v>2</v>
      </c>
      <c r="P34" s="35">
        <f t="shared" si="1"/>
        <v>34</v>
      </c>
      <c r="Q34" s="52">
        <f>IFERROR(RANK(P34,$P$9:$P$206),"")</f>
        <v>26</v>
      </c>
      <c r="R34" s="27"/>
    </row>
    <row r="35" spans="1:18" ht="15" customHeight="1" x14ac:dyDescent="0.25">
      <c r="A35" s="8" t="s">
        <v>246</v>
      </c>
      <c r="B35" s="35" t="str">
        <f>IFERROR(VLOOKUP($A35,Liste_J!$C$7:$G$261,5,0),"-")</f>
        <v>H</v>
      </c>
      <c r="C35" s="35" t="str">
        <f>IFERROR(VLOOKUP($A35,Liste_J!$C$7:$G$261,4,0),"-")</f>
        <v>ASGAF</v>
      </c>
      <c r="D35" s="35">
        <f>IFERROR(VLOOKUP($A35,Liste_J!$C$7:$G$261,2,0),"-")</f>
        <v>17.8</v>
      </c>
      <c r="E35" s="35">
        <f>IFERROR(VLOOKUP($A35,'J1'!$B$6:$F$35,5,0),)</f>
        <v>0</v>
      </c>
      <c r="F35" s="35">
        <f>IFERROR(VLOOKUP($A35,'J2'!$B$6:$F$35,5,0),)</f>
        <v>14</v>
      </c>
      <c r="G35" s="35">
        <f>IFERROR(VLOOKUP($A35,'J3'!$B$6:$F$35,5,0),)</f>
        <v>0</v>
      </c>
      <c r="H35" s="35">
        <f>IFERROR(VLOOKUP($A35,'J4'!$B$6:$F$35,5,0),)</f>
        <v>0</v>
      </c>
      <c r="I35" s="35">
        <f>IFERROR(VLOOKUP($A35,'J5'!$B$6:$F$35,5,0),)</f>
        <v>0</v>
      </c>
      <c r="J35" s="35">
        <f>IFERROR(VLOOKUP($A35,'J6'!$B$6:$F$35,5,0),)</f>
        <v>18</v>
      </c>
      <c r="K35" s="35">
        <f>IFERROR(VLOOKUP($A35,'J7'!$B$6:$F$35,5,0),)</f>
        <v>0</v>
      </c>
      <c r="L35" s="35">
        <f>IFERROR(VLOOKUP($A35,'J8'!$B$6:$F$35,5,0),)</f>
        <v>0</v>
      </c>
      <c r="M35" s="35">
        <f>IFERROR(VLOOKUP($A35,'J9'!$B$6:$F$35,5,0),)</f>
        <v>0</v>
      </c>
      <c r="N35" s="35">
        <f>IFERROR(VLOOKUP($A35,'J10'!$B$6:$F$35,5,0),)</f>
        <v>0</v>
      </c>
      <c r="O35" s="35">
        <f t="shared" si="0"/>
        <v>2</v>
      </c>
      <c r="P35" s="35">
        <f t="shared" si="1"/>
        <v>32</v>
      </c>
      <c r="Q35" s="52">
        <f>IFERROR(RANK(P35,$P$9:$P$206),"")</f>
        <v>27</v>
      </c>
      <c r="R35" s="27"/>
    </row>
    <row r="36" spans="1:18" ht="15" customHeight="1" x14ac:dyDescent="0.25">
      <c r="A36" s="8" t="s">
        <v>297</v>
      </c>
      <c r="B36" s="35" t="str">
        <f>IFERROR(VLOOKUP($A36,Liste_J!$C$7:$G$261,5,0),"-")</f>
        <v>H</v>
      </c>
      <c r="C36" s="35" t="str">
        <f>IFERROR(VLOOKUP($A36,Liste_J!$C$7:$G$261,4,0),"-")</f>
        <v>ASGAF</v>
      </c>
      <c r="D36" s="35">
        <f>IFERROR(VLOOKUP($A36,Liste_J!$C$7:$G$261,2,0),"-")</f>
        <v>15.5</v>
      </c>
      <c r="E36" s="35">
        <f>IFERROR(VLOOKUP($A36,'J1'!$B$6:$F$35,5,0),)</f>
        <v>2</v>
      </c>
      <c r="F36" s="35">
        <f>IFERROR(VLOOKUP($A36,'J2'!$B$6:$F$35,5,0),)</f>
        <v>29</v>
      </c>
      <c r="G36" s="35">
        <f>IFERROR(VLOOKUP($A36,'J3'!$B$6:$F$35,5,0),)</f>
        <v>0</v>
      </c>
      <c r="H36" s="35">
        <f>IFERROR(VLOOKUP($A36,'J4'!$B$6:$F$35,5,0),)</f>
        <v>0</v>
      </c>
      <c r="I36" s="35">
        <f>IFERROR(VLOOKUP($A36,'J5'!$B$6:$F$35,5,0),)</f>
        <v>0</v>
      </c>
      <c r="J36" s="35">
        <f>IFERROR(VLOOKUP($A36,'J6'!$B$6:$F$35,5,0),)</f>
        <v>0</v>
      </c>
      <c r="K36" s="35">
        <f>IFERROR(VLOOKUP($A36,'J7'!$B$6:$F$35,5,0),)</f>
        <v>0</v>
      </c>
      <c r="L36" s="35">
        <f>IFERROR(VLOOKUP($A36,'J8'!$B$6:$F$35,5,0),)</f>
        <v>0</v>
      </c>
      <c r="M36" s="35">
        <f>IFERROR(VLOOKUP($A36,'J9'!$B$6:$F$35,5,0),)</f>
        <v>0</v>
      </c>
      <c r="N36" s="35">
        <f>IFERROR(VLOOKUP($A36,'J10'!$B$6:$F$35,5,0),)</f>
        <v>0</v>
      </c>
      <c r="O36" s="35">
        <f t="shared" si="0"/>
        <v>2</v>
      </c>
      <c r="P36" s="35">
        <f t="shared" si="1"/>
        <v>31</v>
      </c>
      <c r="Q36" s="52">
        <f>IFERROR(RANK(P36,$P$9:$P$206),"")</f>
        <v>28</v>
      </c>
      <c r="R36" s="55"/>
    </row>
    <row r="37" spans="1:18" ht="15" customHeight="1" x14ac:dyDescent="0.25">
      <c r="A37" s="8" t="s">
        <v>210</v>
      </c>
      <c r="B37" s="35" t="str">
        <f>IFERROR(VLOOKUP($A37,Liste_J!$C$7:$G$261,5,0),"-")</f>
        <v>H</v>
      </c>
      <c r="C37" s="35" t="str">
        <f>IFERROR(VLOOKUP($A37,Liste_J!$C$7:$G$261,4,0),"-")</f>
        <v>Chevannes</v>
      </c>
      <c r="D37" s="35">
        <f>IFERROR(VLOOKUP($A37,Liste_J!$C$7:$G$261,2,0),"-")</f>
        <v>20.7</v>
      </c>
      <c r="E37" s="35">
        <f>IFERROR(VLOOKUP($A37,'J1'!$B$6:$F$35,5,0),)</f>
        <v>0</v>
      </c>
      <c r="F37" s="35">
        <f>IFERROR(VLOOKUP($A37,'J2'!$B$6:$F$35,5,0),)</f>
        <v>0</v>
      </c>
      <c r="G37" s="35">
        <f>IFERROR(VLOOKUP($A37,'J3'!$B$6:$F$35,5,0),)</f>
        <v>0</v>
      </c>
      <c r="H37" s="35">
        <f>IFERROR(VLOOKUP($A37,'J4'!$B$6:$F$35,5,0),)</f>
        <v>0</v>
      </c>
      <c r="I37" s="35">
        <f>IFERROR(VLOOKUP($A37,'J5'!$B$6:$F$35,5,0),)</f>
        <v>16</v>
      </c>
      <c r="J37" s="35">
        <f>IFERROR(VLOOKUP($A37,'J6'!$B$6:$F$35,5,0),)</f>
        <v>15</v>
      </c>
      <c r="K37" s="35">
        <f>IFERROR(VLOOKUP($A37,'J7'!$B$6:$F$35,5,0),)</f>
        <v>0</v>
      </c>
      <c r="L37" s="35">
        <f>IFERROR(VLOOKUP($A37,'J8'!$B$6:$F$35,5,0),)</f>
        <v>0</v>
      </c>
      <c r="M37" s="35">
        <f>IFERROR(VLOOKUP($A37,'J9'!$B$6:$F$35,5,0),)</f>
        <v>0</v>
      </c>
      <c r="N37" s="35">
        <f>IFERROR(VLOOKUP($A37,'J10'!$B$6:$F$35,5,0),)</f>
        <v>0</v>
      </c>
      <c r="O37" s="35">
        <f t="shared" si="0"/>
        <v>2</v>
      </c>
      <c r="P37" s="35">
        <f t="shared" si="1"/>
        <v>31</v>
      </c>
      <c r="Q37" s="52">
        <f>IFERROR(RANK(P37,$P$9:$P$206),"")</f>
        <v>28</v>
      </c>
      <c r="R37" s="27"/>
    </row>
    <row r="38" spans="1:18" ht="15" customHeight="1" x14ac:dyDescent="0.25">
      <c r="A38" s="28" t="s">
        <v>441</v>
      </c>
      <c r="B38" s="35" t="str">
        <f>IFERROR(VLOOKUP($A38,Liste_J!$C$7:$G$261,5,0),"-")</f>
        <v>H</v>
      </c>
      <c r="C38" s="35" t="str">
        <f>IFERROR(VLOOKUP($A38,Liste_J!$C$7:$G$261,4,0),"-")</f>
        <v>Chevannes</v>
      </c>
      <c r="D38" s="35">
        <f>IFERROR(VLOOKUP($A38,Liste_J!$C$7:$G$261,2,0),"-")</f>
        <v>11.4</v>
      </c>
      <c r="E38" s="35">
        <f>IFERROR(VLOOKUP($A38,'J1'!$B$6:$F$35,5,0),)</f>
        <v>0</v>
      </c>
      <c r="F38" s="35">
        <f>IFERROR(VLOOKUP($A38,'J2'!$B$6:$F$35,5,0),)</f>
        <v>0</v>
      </c>
      <c r="G38" s="35">
        <f>IFERROR(VLOOKUP($A38,'J3'!$B$6:$F$35,5,0),)</f>
        <v>30</v>
      </c>
      <c r="H38" s="35">
        <f>IFERROR(VLOOKUP($A38,'J4'!$B$6:$F$35,5,0),)</f>
        <v>0</v>
      </c>
      <c r="I38" s="35">
        <f>IFERROR(VLOOKUP($A38,'J5'!$B$6:$F$35,5,0),)</f>
        <v>0</v>
      </c>
      <c r="J38" s="35">
        <f>IFERROR(VLOOKUP($A38,'J6'!$B$6:$F$35,5,0),)</f>
        <v>0</v>
      </c>
      <c r="K38" s="35">
        <f>IFERROR(VLOOKUP($A38,'J7'!$B$6:$F$35,5,0),)</f>
        <v>0</v>
      </c>
      <c r="L38" s="35">
        <f>IFERROR(VLOOKUP($A38,'J8'!$B$6:$F$35,5,0),)</f>
        <v>0</v>
      </c>
      <c r="M38" s="35">
        <f>IFERROR(VLOOKUP($A38,'J9'!$B$6:$F$35,5,0),)</f>
        <v>0</v>
      </c>
      <c r="N38" s="35">
        <f>IFERROR(VLOOKUP($A38,'J10'!$B$6:$F$35,5,0),)</f>
        <v>0</v>
      </c>
      <c r="O38" s="35">
        <f t="shared" si="0"/>
        <v>1</v>
      </c>
      <c r="P38" s="35">
        <f t="shared" si="1"/>
        <v>30</v>
      </c>
      <c r="Q38" s="52">
        <f>IFERROR(RANK(P38,$P$9:$P$206),"")</f>
        <v>30</v>
      </c>
      <c r="R38" s="27"/>
    </row>
    <row r="39" spans="1:18" ht="15" customHeight="1" x14ac:dyDescent="0.25">
      <c r="A39" s="28" t="s">
        <v>465</v>
      </c>
      <c r="B39" s="35" t="str">
        <f>IFERROR(VLOOKUP($A39,Liste_J!$C$7:$G$261,5,0),"-")</f>
        <v>H</v>
      </c>
      <c r="C39" s="35" t="str">
        <f>IFERROR(VLOOKUP($A39,Liste_J!$C$7:$G$261,4,0),"-")</f>
        <v>Réveillon</v>
      </c>
      <c r="D39" s="35">
        <f>IFERROR(VLOOKUP($A39,Liste_J!$C$7:$G$261,2,0),"-")</f>
        <v>8.6</v>
      </c>
      <c r="E39" s="35">
        <f>IFERROR(VLOOKUP($A39,'J1'!$B$6:$F$35,5,0),)</f>
        <v>0</v>
      </c>
      <c r="F39" s="35">
        <f>IFERROR(VLOOKUP($A39,'J2'!$B$6:$F$35,5,0),)</f>
        <v>0</v>
      </c>
      <c r="G39" s="35">
        <f>IFERROR(VLOOKUP($A39,'J3'!$B$6:$F$35,5,0),)</f>
        <v>0</v>
      </c>
      <c r="H39" s="35">
        <f>IFERROR(VLOOKUP($A39,'J4'!$B$6:$F$35,5,0),)</f>
        <v>0</v>
      </c>
      <c r="I39" s="35">
        <f>IFERROR(VLOOKUP($A39,'J5'!$B$6:$F$35,5,0),)</f>
        <v>0</v>
      </c>
      <c r="J39" s="35">
        <f>IFERROR(VLOOKUP($A39,'J6'!$B$6:$F$35,5,0),)</f>
        <v>30</v>
      </c>
      <c r="K39" s="35">
        <f>IFERROR(VLOOKUP($A39,'J7'!$B$6:$F$35,5,0),)</f>
        <v>0</v>
      </c>
      <c r="L39" s="35">
        <f>IFERROR(VLOOKUP($A39,'J8'!$B$6:$F$35,5,0),)</f>
        <v>0</v>
      </c>
      <c r="M39" s="35">
        <f>IFERROR(VLOOKUP($A39,'J9'!$B$6:$F$35,5,0),)</f>
        <v>0</v>
      </c>
      <c r="N39" s="35">
        <f>IFERROR(VLOOKUP($A39,'J10'!$B$6:$F$35,5,0),)</f>
        <v>0</v>
      </c>
      <c r="O39" s="35">
        <f t="shared" si="0"/>
        <v>1</v>
      </c>
      <c r="P39" s="35">
        <f t="shared" si="1"/>
        <v>30</v>
      </c>
      <c r="Q39" s="52">
        <f>IFERROR(RANK(P39,$P$9:$P$206),"")</f>
        <v>30</v>
      </c>
      <c r="R39" s="27"/>
    </row>
    <row r="40" spans="1:18" ht="15" customHeight="1" x14ac:dyDescent="0.25">
      <c r="A40" s="28" t="s">
        <v>442</v>
      </c>
      <c r="B40" s="35" t="str">
        <f>IFERROR(VLOOKUP($A40,Liste_J!$C$7:$G$261,5,0),"-")</f>
        <v>H</v>
      </c>
      <c r="C40" s="35" t="str">
        <f>IFERROR(VLOOKUP($A40,Liste_J!$C$7:$G$261,4,0),"-")</f>
        <v>Corbuches</v>
      </c>
      <c r="D40" s="35">
        <f>IFERROR(VLOOKUP($A40,Liste_J!$C$7:$G$261,2,0),"-")</f>
        <v>10.8</v>
      </c>
      <c r="E40" s="35">
        <f>IFERROR(VLOOKUP($A40,'J1'!$B$6:$F$35,5,0),)</f>
        <v>0</v>
      </c>
      <c r="F40" s="35">
        <f>IFERROR(VLOOKUP($A40,'J2'!$B$6:$F$35,5,0),)</f>
        <v>0</v>
      </c>
      <c r="G40" s="35">
        <f>IFERROR(VLOOKUP($A40,'J3'!$B$6:$F$35,5,0),)</f>
        <v>28</v>
      </c>
      <c r="H40" s="35">
        <f>IFERROR(VLOOKUP($A40,'J4'!$B$6:$F$35,5,0),)</f>
        <v>0</v>
      </c>
      <c r="I40" s="35">
        <f>IFERROR(VLOOKUP($A40,'J5'!$B$6:$F$35,5,0),)</f>
        <v>0</v>
      </c>
      <c r="J40" s="35">
        <f>IFERROR(VLOOKUP($A40,'J6'!$B$6:$F$35,5,0),)</f>
        <v>0</v>
      </c>
      <c r="K40" s="35">
        <f>IFERROR(VLOOKUP($A40,'J7'!$B$6:$F$35,5,0),)</f>
        <v>0</v>
      </c>
      <c r="L40" s="35">
        <f>IFERROR(VLOOKUP($A40,'J8'!$B$6:$F$35,5,0),)</f>
        <v>0</v>
      </c>
      <c r="M40" s="35">
        <f>IFERROR(VLOOKUP($A40,'J9'!$B$6:$F$35,5,0),)</f>
        <v>0</v>
      </c>
      <c r="N40" s="35">
        <f>IFERROR(VLOOKUP($A40,'J10'!$B$6:$F$35,5,0),)</f>
        <v>0</v>
      </c>
      <c r="O40" s="35">
        <f t="shared" ref="O40:O71" si="2">COUNTIF(E40:N40,"&gt;0")</f>
        <v>1</v>
      </c>
      <c r="P40" s="35">
        <f t="shared" ref="P40:P71" si="3">IF((B40="H"),SUM(E40:N40),"")</f>
        <v>28</v>
      </c>
      <c r="Q40" s="52">
        <f>IFERROR(RANK(P40,$P$9:$P$206),"")</f>
        <v>32</v>
      </c>
      <c r="R40" s="27"/>
    </row>
    <row r="41" spans="1:18" ht="15" customHeight="1" x14ac:dyDescent="0.25">
      <c r="A41" s="28" t="s">
        <v>242</v>
      </c>
      <c r="B41" s="35" t="str">
        <f>IFERROR(VLOOKUP($A41,Liste_J!$C$7:$G$261,5,0),"-")</f>
        <v>H</v>
      </c>
      <c r="C41" s="35" t="str">
        <f>IFERROR(VLOOKUP($A41,Liste_J!$C$7:$G$261,4,0),"-")</f>
        <v>Réveillon</v>
      </c>
      <c r="D41" s="35">
        <f>IFERROR(VLOOKUP($A41,Liste_J!$C$7:$G$261,2,0),"-")</f>
        <v>17</v>
      </c>
      <c r="E41" s="35">
        <f>IFERROR(VLOOKUP($A41,'J1'!$B$6:$F$35,5,0),)</f>
        <v>14</v>
      </c>
      <c r="F41" s="35">
        <f>IFERROR(VLOOKUP($A41,'J2'!$B$6:$F$35,5,0),)</f>
        <v>12</v>
      </c>
      <c r="G41" s="35">
        <f>IFERROR(VLOOKUP($A41,'J3'!$B$6:$F$35,5,0),)</f>
        <v>0</v>
      </c>
      <c r="H41" s="35">
        <f>IFERROR(VLOOKUP($A41,'J4'!$B$6:$F$35,5,0),)</f>
        <v>0</v>
      </c>
      <c r="I41" s="35">
        <f>IFERROR(VLOOKUP($A41,'J5'!$B$6:$F$35,5,0),)</f>
        <v>0</v>
      </c>
      <c r="J41" s="35">
        <f>IFERROR(VLOOKUP($A41,'J6'!$B$6:$F$35,5,0),)</f>
        <v>2</v>
      </c>
      <c r="K41" s="35">
        <f>IFERROR(VLOOKUP($A41,'J7'!$B$6:$F$35,5,0),)</f>
        <v>0</v>
      </c>
      <c r="L41" s="35">
        <f>IFERROR(VLOOKUP($A41,'J8'!$B$6:$F$35,5,0),)</f>
        <v>0</v>
      </c>
      <c r="M41" s="35">
        <f>IFERROR(VLOOKUP($A41,'J9'!$B$6:$F$35,5,0),)</f>
        <v>0</v>
      </c>
      <c r="N41" s="35">
        <f>IFERROR(VLOOKUP($A41,'J10'!$B$6:$F$35,5,0),)</f>
        <v>0</v>
      </c>
      <c r="O41" s="35">
        <f t="shared" si="2"/>
        <v>3</v>
      </c>
      <c r="P41" s="35">
        <f t="shared" si="3"/>
        <v>28</v>
      </c>
      <c r="Q41" s="52">
        <f>IFERROR(RANK(P41,$P$9:$P$206),"")</f>
        <v>32</v>
      </c>
      <c r="R41" s="27"/>
    </row>
    <row r="42" spans="1:18" ht="15" customHeight="1" x14ac:dyDescent="0.25">
      <c r="A42" s="28" t="s">
        <v>264</v>
      </c>
      <c r="B42" s="35" t="str">
        <f>IFERROR(VLOOKUP($A42,Liste_J!$C$7:$G$261,5,0),"-")</f>
        <v>H</v>
      </c>
      <c r="C42" s="35" t="str">
        <f>IFERROR(VLOOKUP($A42,Liste_J!$C$7:$G$261,4,0),"-")</f>
        <v>Corbuches</v>
      </c>
      <c r="D42" s="35">
        <f>IFERROR(VLOOKUP($A42,Liste_J!$C$7:$G$261,2,0),"-")</f>
        <v>12.1</v>
      </c>
      <c r="E42" s="35">
        <f>IFERROR(VLOOKUP($A42,'J1'!$B$6:$F$35,5,0),)</f>
        <v>0</v>
      </c>
      <c r="F42" s="35">
        <f>IFERROR(VLOOKUP($A42,'J2'!$B$6:$F$35,5,0),)</f>
        <v>27</v>
      </c>
      <c r="G42" s="35">
        <f>IFERROR(VLOOKUP($A42,'J3'!$B$6:$F$35,5,0),)</f>
        <v>0</v>
      </c>
      <c r="H42" s="35">
        <f>IFERROR(VLOOKUP($A42,'J4'!$B$6:$F$35,5,0),)</f>
        <v>0</v>
      </c>
      <c r="I42" s="35">
        <f>IFERROR(VLOOKUP($A42,'J5'!$B$6:$F$35,5,0),)</f>
        <v>0</v>
      </c>
      <c r="J42" s="35">
        <f>IFERROR(VLOOKUP($A42,'J6'!$B$6:$F$35,5,0),)</f>
        <v>0</v>
      </c>
      <c r="K42" s="35">
        <f>IFERROR(VLOOKUP($A42,'J7'!$B$6:$F$35,5,0),)</f>
        <v>0</v>
      </c>
      <c r="L42" s="35">
        <f>IFERROR(VLOOKUP($A42,'J8'!$B$6:$F$35,5,0),)</f>
        <v>0</v>
      </c>
      <c r="M42" s="35">
        <f>IFERROR(VLOOKUP($A42,'J9'!$B$6:$F$35,5,0),)</f>
        <v>0</v>
      </c>
      <c r="N42" s="35">
        <f>IFERROR(VLOOKUP($A42,'J10'!$B$6:$F$35,5,0),)</f>
        <v>0</v>
      </c>
      <c r="O42" s="35">
        <f t="shared" si="2"/>
        <v>1</v>
      </c>
      <c r="P42" s="35">
        <f t="shared" si="3"/>
        <v>27</v>
      </c>
      <c r="Q42" s="52">
        <f>IFERROR(RANK(P42,$P$9:$P$206),"")</f>
        <v>34</v>
      </c>
      <c r="R42" s="27"/>
    </row>
    <row r="43" spans="1:18" ht="15" customHeight="1" x14ac:dyDescent="0.25">
      <c r="A43" s="8" t="s">
        <v>372</v>
      </c>
      <c r="B43" s="35" t="str">
        <f>IFERROR(VLOOKUP($A43,Liste_J!$C$7:$G$261,5,0),"-")</f>
        <v>H</v>
      </c>
      <c r="C43" s="35" t="str">
        <f>IFERROR(VLOOKUP($A43,Liste_J!$C$7:$G$261,4,0),"-")</f>
        <v>ASGAF</v>
      </c>
      <c r="D43" s="35" t="str">
        <f>IFERROR(VLOOKUP($A43,Liste_J!$C$7:$G$261,2,0),"-")</f>
        <v>7.2</v>
      </c>
      <c r="E43" s="35">
        <f>IFERROR(VLOOKUP($A43,'J1'!$B$6:$F$35,5,0),)</f>
        <v>0</v>
      </c>
      <c r="F43" s="35">
        <f>IFERROR(VLOOKUP($A43,'J2'!$B$6:$F$35,5,0),)</f>
        <v>0</v>
      </c>
      <c r="G43" s="35">
        <f>IFERROR(VLOOKUP($A43,'J3'!$B$6:$F$35,5,0),)</f>
        <v>0</v>
      </c>
      <c r="H43" s="35">
        <f>IFERROR(VLOOKUP($A43,'J4'!$B$6:$F$35,5,0),)</f>
        <v>0</v>
      </c>
      <c r="I43" s="35">
        <f>IFERROR(VLOOKUP($A43,'J5'!$B$6:$F$35,5,0),)</f>
        <v>26</v>
      </c>
      <c r="J43" s="35">
        <f>IFERROR(VLOOKUP($A43,'J6'!$B$6:$F$35,5,0),)</f>
        <v>0</v>
      </c>
      <c r="K43" s="35">
        <f>IFERROR(VLOOKUP($A43,'J7'!$B$6:$F$35,5,0),)</f>
        <v>0</v>
      </c>
      <c r="L43" s="35">
        <f>IFERROR(VLOOKUP($A43,'J8'!$B$6:$F$35,5,0),)</f>
        <v>0</v>
      </c>
      <c r="M43" s="35">
        <f>IFERROR(VLOOKUP($A43,'J9'!$B$6:$F$35,5,0),)</f>
        <v>0</v>
      </c>
      <c r="N43" s="35">
        <f>IFERROR(VLOOKUP($A43,'J10'!$B$6:$F$35,5,0),)</f>
        <v>0</v>
      </c>
      <c r="O43" s="35">
        <f t="shared" si="2"/>
        <v>1</v>
      </c>
      <c r="P43" s="35">
        <f t="shared" si="3"/>
        <v>26</v>
      </c>
      <c r="Q43" s="52">
        <f>IFERROR(RANK(P43,$P$9:$P$206),"")</f>
        <v>35</v>
      </c>
      <c r="R43" s="27"/>
    </row>
    <row r="44" spans="1:18" ht="15" customHeight="1" x14ac:dyDescent="0.25">
      <c r="A44" s="28" t="s">
        <v>345</v>
      </c>
      <c r="B44" s="35" t="str">
        <f>IFERROR(VLOOKUP($A44,Liste_J!$C$7:$G$261,5,0),"-")</f>
        <v>H</v>
      </c>
      <c r="C44" s="35" t="str">
        <f>IFERROR(VLOOKUP($A44,Liste_J!$C$7:$G$261,4,0),"-")</f>
        <v>Réveillon</v>
      </c>
      <c r="D44" s="35" t="str">
        <f>IFERROR(VLOOKUP($A44,Liste_J!$C$7:$G$261,2,0),"-")</f>
        <v>25.1</v>
      </c>
      <c r="E44" s="35">
        <f>IFERROR(VLOOKUP($A44,'J1'!$B$6:$F$35,5,0),)</f>
        <v>26</v>
      </c>
      <c r="F44" s="35">
        <f>IFERROR(VLOOKUP($A44,'J2'!$B$6:$F$35,5,0),)</f>
        <v>0</v>
      </c>
      <c r="G44" s="35">
        <f>IFERROR(VLOOKUP($A44,'J3'!$B$6:$F$35,5,0),)</f>
        <v>0</v>
      </c>
      <c r="H44" s="35">
        <f>IFERROR(VLOOKUP($A44,'J4'!$B$6:$F$35,5,0),)</f>
        <v>0</v>
      </c>
      <c r="I44" s="35">
        <f>IFERROR(VLOOKUP($A44,'J5'!$B$6:$F$35,5,0),)</f>
        <v>0</v>
      </c>
      <c r="J44" s="35">
        <f>IFERROR(VLOOKUP($A44,'J6'!$B$6:$F$35,5,0),)</f>
        <v>0</v>
      </c>
      <c r="K44" s="35">
        <f>IFERROR(VLOOKUP($A44,'J7'!$B$6:$F$35,5,0),)</f>
        <v>0</v>
      </c>
      <c r="L44" s="35">
        <f>IFERROR(VLOOKUP($A44,'J8'!$B$6:$F$35,5,0),)</f>
        <v>0</v>
      </c>
      <c r="M44" s="35">
        <f>IFERROR(VLOOKUP($A44,'J9'!$B$6:$F$35,5,0),)</f>
        <v>0</v>
      </c>
      <c r="N44" s="35">
        <f>IFERROR(VLOOKUP($A44,'J10'!$B$6:$F$35,5,0),)</f>
        <v>0</v>
      </c>
      <c r="O44" s="35">
        <f t="shared" si="2"/>
        <v>1</v>
      </c>
      <c r="P44" s="35">
        <f t="shared" si="3"/>
        <v>26</v>
      </c>
      <c r="Q44" s="52">
        <f>IFERROR(RANK(P44,$P$9:$P$206),"")</f>
        <v>35</v>
      </c>
      <c r="R44" s="27"/>
    </row>
    <row r="45" spans="1:18" ht="15" customHeight="1" x14ac:dyDescent="0.25">
      <c r="A45" s="28" t="s">
        <v>151</v>
      </c>
      <c r="B45" s="35" t="str">
        <f>IFERROR(VLOOKUP($A45,Liste_J!$C$7:$G$261,5,0),"-")</f>
        <v>H</v>
      </c>
      <c r="C45" s="35" t="str">
        <f>IFERROR(VLOOKUP($A45,Liste_J!$C$7:$G$261,4,0),"-")</f>
        <v>Chevry</v>
      </c>
      <c r="D45" s="35">
        <f>IFERROR(VLOOKUP($A45,Liste_J!$C$7:$G$261,2,0),"-")</f>
        <v>26.8</v>
      </c>
      <c r="E45" s="35">
        <f>IFERROR(VLOOKUP($A45,'J1'!$B$6:$F$35,5,0),)</f>
        <v>0</v>
      </c>
      <c r="F45" s="35">
        <f>IFERROR(VLOOKUP($A45,'J2'!$B$6:$F$35,5,0),)</f>
        <v>0</v>
      </c>
      <c r="G45" s="35">
        <f>IFERROR(VLOOKUP($A45,'J3'!$B$6:$F$35,5,0),)</f>
        <v>0</v>
      </c>
      <c r="H45" s="35">
        <f>IFERROR(VLOOKUP($A45,'J4'!$B$6:$F$35,5,0),)</f>
        <v>25</v>
      </c>
      <c r="I45" s="35">
        <f>IFERROR(VLOOKUP($A45,'J5'!$B$6:$F$35,5,0),)</f>
        <v>0</v>
      </c>
      <c r="J45" s="35">
        <f>IFERROR(VLOOKUP($A45,'J6'!$B$6:$F$35,5,0),)</f>
        <v>0</v>
      </c>
      <c r="K45" s="35">
        <f>IFERROR(VLOOKUP($A45,'J7'!$B$6:$F$35,5,0),)</f>
        <v>0</v>
      </c>
      <c r="L45" s="35">
        <f>IFERROR(VLOOKUP($A45,'J8'!$B$6:$F$35,5,0),)</f>
        <v>0</v>
      </c>
      <c r="M45" s="35">
        <f>IFERROR(VLOOKUP($A45,'J9'!$B$6:$F$35,5,0),)</f>
        <v>0</v>
      </c>
      <c r="N45" s="35">
        <f>IFERROR(VLOOKUP($A45,'J10'!$B$6:$F$35,5,0),)</f>
        <v>0</v>
      </c>
      <c r="O45" s="35">
        <f t="shared" si="2"/>
        <v>1</v>
      </c>
      <c r="P45" s="35">
        <f t="shared" si="3"/>
        <v>25</v>
      </c>
      <c r="Q45" s="52">
        <f>IFERROR(RANK(P45,$P$9:$P$206),"")</f>
        <v>37</v>
      </c>
      <c r="R45" s="27"/>
    </row>
    <row r="46" spans="1:18" ht="15" customHeight="1" x14ac:dyDescent="0.25">
      <c r="A46" s="28" t="s">
        <v>280</v>
      </c>
      <c r="B46" s="35" t="str">
        <f>IFERROR(VLOOKUP($A46,Liste_J!$C$7:$G$261,5,0),"-")</f>
        <v>H</v>
      </c>
      <c r="C46" s="35" t="str">
        <f>IFERROR(VLOOKUP($A46,Liste_J!$C$7:$G$261,4,0),"-")</f>
        <v>Réveillon</v>
      </c>
      <c r="D46" s="35">
        <f>IFERROR(VLOOKUP($A46,Liste_J!$C$7:$G$261,2,0),"-")</f>
        <v>26.9</v>
      </c>
      <c r="E46" s="35">
        <f>IFERROR(VLOOKUP($A46,'J1'!$B$6:$F$35,5,0),)</f>
        <v>0</v>
      </c>
      <c r="F46" s="35">
        <f>IFERROR(VLOOKUP($A46,'J2'!$B$6:$F$35,5,0),)</f>
        <v>0</v>
      </c>
      <c r="G46" s="35">
        <f>IFERROR(VLOOKUP($A46,'J3'!$B$6:$F$35,5,0),)</f>
        <v>0</v>
      </c>
      <c r="H46" s="35">
        <f>IFERROR(VLOOKUP($A46,'J4'!$B$6:$F$35,5,0),)</f>
        <v>24</v>
      </c>
      <c r="I46" s="35">
        <f>IFERROR(VLOOKUP($A46,'J5'!$B$6:$F$35,5,0),)</f>
        <v>0</v>
      </c>
      <c r="J46" s="35">
        <f>IFERROR(VLOOKUP($A46,'J6'!$B$6:$F$35,5,0),)</f>
        <v>0</v>
      </c>
      <c r="K46" s="35">
        <f>IFERROR(VLOOKUP($A46,'J7'!$B$6:$F$35,5,0),)</f>
        <v>0</v>
      </c>
      <c r="L46" s="35">
        <f>IFERROR(VLOOKUP($A46,'J8'!$B$6:$F$35,5,0),)</f>
        <v>0</v>
      </c>
      <c r="M46" s="35">
        <f>IFERROR(VLOOKUP($A46,'J9'!$B$6:$F$35,5,0),)</f>
        <v>0</v>
      </c>
      <c r="N46" s="35">
        <f>IFERROR(VLOOKUP($A46,'J10'!$B$6:$F$35,5,0),)</f>
        <v>0</v>
      </c>
      <c r="O46" s="35">
        <f t="shared" si="2"/>
        <v>1</v>
      </c>
      <c r="P46" s="35">
        <f t="shared" si="3"/>
        <v>24</v>
      </c>
      <c r="Q46" s="52">
        <f>IFERROR(RANK(P46,$P$9:$P$206),"")</f>
        <v>38</v>
      </c>
      <c r="R46" s="55"/>
    </row>
    <row r="47" spans="1:18" ht="15" customHeight="1" x14ac:dyDescent="0.25">
      <c r="A47" s="8" t="s">
        <v>352</v>
      </c>
      <c r="B47" s="35" t="str">
        <f>IFERROR(VLOOKUP($A47,Liste_J!$C$7:$G$261,5,0),"-")</f>
        <v>H</v>
      </c>
      <c r="C47" s="35" t="str">
        <f>IFERROR(VLOOKUP($A47,Liste_J!$C$7:$G$261,4,0),"-")</f>
        <v>ASGAF</v>
      </c>
      <c r="D47" s="35">
        <f>IFERROR(VLOOKUP($A47,Liste_J!$C$7:$G$261,2,0),"-")</f>
        <v>21.3</v>
      </c>
      <c r="E47" s="35">
        <f>IFERROR(VLOOKUP($A47,'J1'!$B$6:$F$35,5,0),)</f>
        <v>0</v>
      </c>
      <c r="F47" s="35">
        <f>IFERROR(VLOOKUP($A47,'J2'!$B$6:$F$35,5,0),)</f>
        <v>0</v>
      </c>
      <c r="G47" s="35">
        <f>IFERROR(VLOOKUP($A47,'J3'!$B$6:$F$35,5,0),)</f>
        <v>0</v>
      </c>
      <c r="H47" s="35">
        <f>IFERROR(VLOOKUP($A47,'J4'!$B$6:$F$35,5,0),)</f>
        <v>23</v>
      </c>
      <c r="I47" s="35">
        <f>IFERROR(VLOOKUP($A47,'J5'!$B$6:$F$35,5,0),)</f>
        <v>0</v>
      </c>
      <c r="J47" s="35">
        <f>IFERROR(VLOOKUP($A47,'J6'!$B$6:$F$35,5,0),)</f>
        <v>0</v>
      </c>
      <c r="K47" s="35">
        <f>IFERROR(VLOOKUP($A47,'J7'!$B$6:$F$35,5,0),)</f>
        <v>0</v>
      </c>
      <c r="L47" s="35">
        <f>IFERROR(VLOOKUP($A47,'J8'!$B$6:$F$35,5,0),)</f>
        <v>0</v>
      </c>
      <c r="M47" s="35">
        <f>IFERROR(VLOOKUP($A47,'J9'!$B$6:$F$35,5,0),)</f>
        <v>0</v>
      </c>
      <c r="N47" s="35">
        <f>IFERROR(VLOOKUP($A47,'J10'!$B$6:$F$35,5,0),)</f>
        <v>0</v>
      </c>
      <c r="O47" s="35">
        <f t="shared" si="2"/>
        <v>1</v>
      </c>
      <c r="P47" s="35">
        <f t="shared" si="3"/>
        <v>23</v>
      </c>
      <c r="Q47" s="52">
        <f>IFERROR(RANK(P47,$P$9:$P$206),"")</f>
        <v>39</v>
      </c>
      <c r="R47" s="27"/>
    </row>
    <row r="48" spans="1:18" ht="15" customHeight="1" x14ac:dyDescent="0.25">
      <c r="A48" s="28" t="s">
        <v>346</v>
      </c>
      <c r="B48" s="35" t="str">
        <f>IFERROR(VLOOKUP($A48,Liste_J!$C$7:$G$261,5,0),"-")</f>
        <v>H</v>
      </c>
      <c r="C48" s="35" t="str">
        <f>IFERROR(VLOOKUP($A48,Liste_J!$C$7:$G$261,4,0),"-")</f>
        <v>Réveillon</v>
      </c>
      <c r="D48" s="35" t="str">
        <f>IFERROR(VLOOKUP($A48,Liste_J!$C$7:$G$261,2,0),"-")</f>
        <v>33.7</v>
      </c>
      <c r="E48" s="35">
        <f>IFERROR(VLOOKUP($A48,'J1'!$B$6:$F$35,5,0),)</f>
        <v>0</v>
      </c>
      <c r="F48" s="35">
        <f>IFERROR(VLOOKUP($A48,'J2'!$B$6:$F$35,5,0),)</f>
        <v>15</v>
      </c>
      <c r="G48" s="35">
        <f>IFERROR(VLOOKUP($A48,'J3'!$B$6:$F$35,5,0),)</f>
        <v>4</v>
      </c>
      <c r="H48" s="35">
        <f>IFERROR(VLOOKUP($A48,'J4'!$B$6:$F$35,5,0),)</f>
        <v>0</v>
      </c>
      <c r="I48" s="35">
        <f>IFERROR(VLOOKUP($A48,'J5'!$B$6:$F$35,5,0),)</f>
        <v>2</v>
      </c>
      <c r="J48" s="35">
        <f>IFERROR(VLOOKUP($A48,'J6'!$B$6:$F$35,5,0),)</f>
        <v>0</v>
      </c>
      <c r="K48" s="35">
        <f>IFERROR(VLOOKUP($A48,'J7'!$B$6:$F$35,5,0),)</f>
        <v>0</v>
      </c>
      <c r="L48" s="35">
        <f>IFERROR(VLOOKUP($A48,'J8'!$B$6:$F$35,5,0),)</f>
        <v>0</v>
      </c>
      <c r="M48" s="35">
        <f>IFERROR(VLOOKUP($A48,'J9'!$B$6:$F$35,5,0),)</f>
        <v>0</v>
      </c>
      <c r="N48" s="35">
        <f>IFERROR(VLOOKUP($A48,'J10'!$B$6:$F$35,5,0),)</f>
        <v>0</v>
      </c>
      <c r="O48" s="35">
        <f t="shared" si="2"/>
        <v>3</v>
      </c>
      <c r="P48" s="35">
        <f t="shared" si="3"/>
        <v>21</v>
      </c>
      <c r="Q48" s="52">
        <f>IFERROR(RANK(P48,$P$9:$P$206),"")</f>
        <v>40</v>
      </c>
      <c r="R48" s="27"/>
    </row>
    <row r="49" spans="1:18" ht="15" customHeight="1" x14ac:dyDescent="0.25">
      <c r="A49" s="8" t="s">
        <v>179</v>
      </c>
      <c r="B49" s="35" t="str">
        <f>IFERROR(VLOOKUP($A49,Liste_J!$C$7:$G$261,5,0),"-")</f>
        <v>H</v>
      </c>
      <c r="C49" s="35" t="str">
        <f>IFERROR(VLOOKUP($A49,Liste_J!$C$7:$G$261,4,0),"-")</f>
        <v>Chevannes</v>
      </c>
      <c r="D49" s="35">
        <f>IFERROR(VLOOKUP($A49,Liste_J!$C$7:$G$261,2,0),"-")</f>
        <v>15.1</v>
      </c>
      <c r="E49" s="35">
        <f>IFERROR(VLOOKUP($A49,'J1'!$B$6:$F$35,5,0),)</f>
        <v>20</v>
      </c>
      <c r="F49" s="35">
        <f>IFERROR(VLOOKUP($A49,'J2'!$B$6:$F$35,5,0),)</f>
        <v>0</v>
      </c>
      <c r="G49" s="35">
        <f>IFERROR(VLOOKUP($A49,'J3'!$B$6:$F$35,5,0),)</f>
        <v>0</v>
      </c>
      <c r="H49" s="35">
        <f>IFERROR(VLOOKUP($A49,'J4'!$B$6:$F$35,5,0),)</f>
        <v>0</v>
      </c>
      <c r="I49" s="35">
        <f>IFERROR(VLOOKUP($A49,'J5'!$B$6:$F$35,5,0),)</f>
        <v>0</v>
      </c>
      <c r="J49" s="35">
        <f>IFERROR(VLOOKUP($A49,'J6'!$B$6:$F$35,5,0),)</f>
        <v>0</v>
      </c>
      <c r="K49" s="35">
        <f>IFERROR(VLOOKUP($A49,'J7'!$B$6:$F$35,5,0),)</f>
        <v>0</v>
      </c>
      <c r="L49" s="35">
        <f>IFERROR(VLOOKUP($A49,'J8'!$B$6:$F$35,5,0),)</f>
        <v>0</v>
      </c>
      <c r="M49" s="35">
        <f>IFERROR(VLOOKUP($A49,'J9'!$B$6:$F$35,5,0),)</f>
        <v>0</v>
      </c>
      <c r="N49" s="35">
        <f>IFERROR(VLOOKUP($A49,'J10'!$B$6:$F$35,5,0),)</f>
        <v>0</v>
      </c>
      <c r="O49" s="35">
        <f t="shared" si="2"/>
        <v>1</v>
      </c>
      <c r="P49" s="35">
        <f t="shared" si="3"/>
        <v>20</v>
      </c>
      <c r="Q49" s="52">
        <f>IFERROR(RANK(P49,$P$9:$P$206),"")</f>
        <v>41</v>
      </c>
      <c r="R49" s="27"/>
    </row>
    <row r="50" spans="1:18" ht="15" customHeight="1" x14ac:dyDescent="0.25">
      <c r="A50" s="28" t="s">
        <v>262</v>
      </c>
      <c r="B50" s="35" t="str">
        <f>IFERROR(VLOOKUP($A50,Liste_J!$C$7:$G$261,5,0),"-")</f>
        <v>H</v>
      </c>
      <c r="C50" s="35" t="str">
        <f>IFERROR(VLOOKUP($A50,Liste_J!$C$7:$G$261,4,0),"-")</f>
        <v>Chevry</v>
      </c>
      <c r="D50" s="35">
        <f>IFERROR(VLOOKUP($A50,Liste_J!$C$7:$G$261,2,0),"-")</f>
        <v>31.8</v>
      </c>
      <c r="E50" s="35">
        <f>IFERROR(VLOOKUP($A50,'J1'!$B$6:$F$35,5,0),)</f>
        <v>0</v>
      </c>
      <c r="F50" s="35">
        <f>IFERROR(VLOOKUP($A50,'J2'!$B$6:$F$35,5,0),)</f>
        <v>0</v>
      </c>
      <c r="G50" s="35">
        <f>IFERROR(VLOOKUP($A50,'J3'!$B$6:$F$35,5,0),)</f>
        <v>0</v>
      </c>
      <c r="H50" s="35">
        <f>IFERROR(VLOOKUP($A50,'J4'!$B$6:$F$35,5,0),)</f>
        <v>19</v>
      </c>
      <c r="I50" s="35">
        <f>IFERROR(VLOOKUP($A50,'J5'!$B$6:$F$35,5,0),)</f>
        <v>0</v>
      </c>
      <c r="J50" s="35">
        <f>IFERROR(VLOOKUP($A50,'J6'!$B$6:$F$35,5,0),)</f>
        <v>0</v>
      </c>
      <c r="K50" s="35">
        <f>IFERROR(VLOOKUP($A50,'J7'!$B$6:$F$35,5,0),)</f>
        <v>0</v>
      </c>
      <c r="L50" s="35">
        <f>IFERROR(VLOOKUP($A50,'J8'!$B$6:$F$35,5,0),)</f>
        <v>0</v>
      </c>
      <c r="M50" s="35">
        <f>IFERROR(VLOOKUP($A50,'J9'!$B$6:$F$35,5,0),)</f>
        <v>0</v>
      </c>
      <c r="N50" s="35">
        <f>IFERROR(VLOOKUP($A50,'J10'!$B$6:$F$35,5,0),)</f>
        <v>0</v>
      </c>
      <c r="O50" s="35">
        <f t="shared" si="2"/>
        <v>1</v>
      </c>
      <c r="P50" s="35">
        <f t="shared" si="3"/>
        <v>19</v>
      </c>
      <c r="Q50" s="52">
        <f>IFERROR(RANK(P50,$P$9:$P$206),"")</f>
        <v>42</v>
      </c>
      <c r="R50" s="27"/>
    </row>
    <row r="51" spans="1:18" ht="15" customHeight="1" x14ac:dyDescent="0.25">
      <c r="A51" s="28" t="s">
        <v>366</v>
      </c>
      <c r="B51" s="35" t="str">
        <f>IFERROR(VLOOKUP($A51,Liste_J!$C$7:$G$261,5,0),"-")</f>
        <v>H</v>
      </c>
      <c r="C51" s="35" t="str">
        <f>IFERROR(VLOOKUP($A51,Liste_J!$C$7:$G$261,4,0),"-")</f>
        <v>Réveillon</v>
      </c>
      <c r="D51" s="35">
        <f>IFERROR(VLOOKUP($A51,Liste_J!$C$7:$G$261,2,0),"-")</f>
        <v>15.1</v>
      </c>
      <c r="E51" s="35">
        <f>IFERROR(VLOOKUP($A51,'J1'!$B$6:$F$35,5,0),)</f>
        <v>0</v>
      </c>
      <c r="F51" s="35">
        <f>IFERROR(VLOOKUP($A51,'J2'!$B$6:$F$35,5,0),)</f>
        <v>0</v>
      </c>
      <c r="G51" s="35">
        <f>IFERROR(VLOOKUP($A51,'J3'!$B$6:$F$35,5,0),)</f>
        <v>0</v>
      </c>
      <c r="H51" s="35">
        <f>IFERROR(VLOOKUP($A51,'J4'!$B$6:$F$35,5,0),)</f>
        <v>0</v>
      </c>
      <c r="I51" s="35">
        <f>IFERROR(VLOOKUP($A51,'J5'!$B$6:$F$35,5,0),)</f>
        <v>0</v>
      </c>
      <c r="J51" s="35">
        <f>IFERROR(VLOOKUP($A51,'J6'!$B$6:$F$35,5,0),)</f>
        <v>19</v>
      </c>
      <c r="K51" s="35">
        <f>IFERROR(VLOOKUP($A51,'J7'!$B$6:$F$35,5,0),)</f>
        <v>0</v>
      </c>
      <c r="L51" s="35">
        <f>IFERROR(VLOOKUP($A51,'J8'!$B$6:$F$35,5,0),)</f>
        <v>0</v>
      </c>
      <c r="M51" s="35">
        <f>IFERROR(VLOOKUP($A51,'J9'!$B$6:$F$35,5,0),)</f>
        <v>0</v>
      </c>
      <c r="N51" s="35">
        <f>IFERROR(VLOOKUP($A51,'J10'!$B$6:$F$35,5,0),)</f>
        <v>0</v>
      </c>
      <c r="O51" s="35">
        <f t="shared" si="2"/>
        <v>1</v>
      </c>
      <c r="P51" s="35">
        <f t="shared" si="3"/>
        <v>19</v>
      </c>
      <c r="Q51" s="52">
        <f>IFERROR(RANK(P51,$P$9:$P$206),"")</f>
        <v>42</v>
      </c>
      <c r="R51" s="27"/>
    </row>
    <row r="52" spans="1:18" ht="15" customHeight="1" x14ac:dyDescent="0.25">
      <c r="A52" s="8" t="s">
        <v>436</v>
      </c>
      <c r="B52" s="35" t="str">
        <f>IFERROR(VLOOKUP($A52,Liste_J!$C$7:$G$261,5,0),"-")</f>
        <v>H</v>
      </c>
      <c r="C52" s="35" t="str">
        <f>IFERROR(VLOOKUP($A52,Liste_J!$C$7:$G$261,4,0),"-")</f>
        <v>ASGAF</v>
      </c>
      <c r="D52" s="35">
        <f>IFERROR(VLOOKUP($A52,Liste_J!$C$7:$G$261,2,0),"-")</f>
        <v>6.9</v>
      </c>
      <c r="E52" s="35">
        <f>IFERROR(VLOOKUP($A52,'J1'!$B$6:$F$35,5,0),)</f>
        <v>0</v>
      </c>
      <c r="F52" s="35">
        <f>IFERROR(VLOOKUP($A52,'J2'!$B$6:$F$35,5,0),)</f>
        <v>18</v>
      </c>
      <c r="G52" s="35">
        <f>IFERROR(VLOOKUP($A52,'J3'!$B$6:$F$35,5,0),)</f>
        <v>0</v>
      </c>
      <c r="H52" s="35">
        <f>IFERROR(VLOOKUP($A52,'J4'!$B$6:$F$35,5,0),)</f>
        <v>0</v>
      </c>
      <c r="I52" s="35">
        <f>IFERROR(VLOOKUP($A52,'J5'!$B$6:$F$35,5,0),)</f>
        <v>0</v>
      </c>
      <c r="J52" s="35">
        <f>IFERROR(VLOOKUP($A52,'J6'!$B$6:$F$35,5,0),)</f>
        <v>0</v>
      </c>
      <c r="K52" s="35">
        <f>IFERROR(VLOOKUP($A52,'J7'!$B$6:$F$35,5,0),)</f>
        <v>0</v>
      </c>
      <c r="L52" s="35">
        <f>IFERROR(VLOOKUP($A52,'J8'!$B$6:$F$35,5,0),)</f>
        <v>0</v>
      </c>
      <c r="M52" s="35">
        <f>IFERROR(VLOOKUP($A52,'J9'!$B$6:$F$35,5,0),)</f>
        <v>0</v>
      </c>
      <c r="N52" s="35">
        <f>IFERROR(VLOOKUP($A52,'J10'!$B$6:$F$35,5,0),)</f>
        <v>0</v>
      </c>
      <c r="O52" s="35">
        <f t="shared" si="2"/>
        <v>1</v>
      </c>
      <c r="P52" s="35">
        <f t="shared" si="3"/>
        <v>18</v>
      </c>
      <c r="Q52" s="52">
        <f>IFERROR(RANK(P52,$P$9:$P$206),"")</f>
        <v>44</v>
      </c>
      <c r="R52" s="55"/>
    </row>
    <row r="53" spans="1:18" ht="15" customHeight="1" x14ac:dyDescent="0.25">
      <c r="A53" s="8" t="s">
        <v>185</v>
      </c>
      <c r="B53" s="35" t="str">
        <f>IFERROR(VLOOKUP($A53,Liste_J!$C$7:$G$261,5,0),"-")</f>
        <v>H</v>
      </c>
      <c r="C53" s="35" t="str">
        <f>IFERROR(VLOOKUP($A53,Liste_J!$C$7:$G$261,4,0),"-")</f>
        <v>Chevannes</v>
      </c>
      <c r="D53" s="35">
        <f>IFERROR(VLOOKUP($A53,Liste_J!$C$7:$G$261,2,0),"-")</f>
        <v>17.899999999999999</v>
      </c>
      <c r="E53" s="35">
        <f>IFERROR(VLOOKUP($A53,'J1'!$B$6:$F$35,5,0),)</f>
        <v>0</v>
      </c>
      <c r="F53" s="35">
        <f>IFERROR(VLOOKUP($A53,'J2'!$B$6:$F$35,5,0),)</f>
        <v>0</v>
      </c>
      <c r="G53" s="35">
        <f>IFERROR(VLOOKUP($A53,'J3'!$B$6:$F$35,5,0),)</f>
        <v>0</v>
      </c>
      <c r="H53" s="35">
        <f>IFERROR(VLOOKUP($A53,'J4'!$B$6:$F$35,5,0),)</f>
        <v>0</v>
      </c>
      <c r="I53" s="35">
        <f>IFERROR(VLOOKUP($A53,'J5'!$B$6:$F$35,5,0),)</f>
        <v>18</v>
      </c>
      <c r="J53" s="35">
        <f>IFERROR(VLOOKUP($A53,'J6'!$B$6:$F$35,5,0),)</f>
        <v>0</v>
      </c>
      <c r="K53" s="35">
        <f>IFERROR(VLOOKUP($A53,'J7'!$B$6:$F$35,5,0),)</f>
        <v>0</v>
      </c>
      <c r="L53" s="35">
        <f>IFERROR(VLOOKUP($A53,'J8'!$B$6:$F$35,5,0),)</f>
        <v>0</v>
      </c>
      <c r="M53" s="35">
        <f>IFERROR(VLOOKUP($A53,'J9'!$B$6:$F$35,5,0),)</f>
        <v>0</v>
      </c>
      <c r="N53" s="35">
        <f>IFERROR(VLOOKUP($A53,'J10'!$B$6:$F$35,5,0),)</f>
        <v>0</v>
      </c>
      <c r="O53" s="35">
        <f t="shared" si="2"/>
        <v>1</v>
      </c>
      <c r="P53" s="35">
        <f t="shared" si="3"/>
        <v>18</v>
      </c>
      <c r="Q53" s="52">
        <f>IFERROR(RANK(P53,$P$9:$P$206),"")</f>
        <v>44</v>
      </c>
      <c r="R53" s="27"/>
    </row>
    <row r="54" spans="1:18" ht="15" customHeight="1" x14ac:dyDescent="0.25">
      <c r="A54" s="8" t="s">
        <v>412</v>
      </c>
      <c r="B54" s="35" t="str">
        <f>IFERROR(VLOOKUP($A54,Liste_J!$C$7:$G$261,5,0),"-")</f>
        <v>H</v>
      </c>
      <c r="C54" s="35" t="str">
        <f>IFERROR(VLOOKUP($A54,Liste_J!$C$7:$G$261,4,0),"-")</f>
        <v>ASGAF</v>
      </c>
      <c r="D54" s="35">
        <f>IFERROR(VLOOKUP($A54,Liste_J!$C$7:$G$261,2,0),"-")</f>
        <v>22.9</v>
      </c>
      <c r="E54" s="35">
        <f>IFERROR(VLOOKUP($A54,'J1'!$B$6:$F$35,5,0),)</f>
        <v>16</v>
      </c>
      <c r="F54" s="35">
        <f>IFERROR(VLOOKUP($A54,'J2'!$B$6:$F$35,5,0),)</f>
        <v>0</v>
      </c>
      <c r="G54" s="35">
        <f>IFERROR(VLOOKUP($A54,'J3'!$B$6:$F$35,5,0),)</f>
        <v>0</v>
      </c>
      <c r="H54" s="35">
        <f>IFERROR(VLOOKUP($A54,'J4'!$B$6:$F$35,5,0),)</f>
        <v>0</v>
      </c>
      <c r="I54" s="35">
        <f>IFERROR(VLOOKUP($A54,'J5'!$B$6:$F$35,5,0),)</f>
        <v>0</v>
      </c>
      <c r="J54" s="35">
        <f>IFERROR(VLOOKUP($A54,'J6'!$B$6:$F$35,5,0),)</f>
        <v>0</v>
      </c>
      <c r="K54" s="35">
        <f>IFERROR(VLOOKUP($A54,'J7'!$B$6:$F$35,5,0),)</f>
        <v>0</v>
      </c>
      <c r="L54" s="35">
        <f>IFERROR(VLOOKUP($A54,'J8'!$B$6:$F$35,5,0),)</f>
        <v>0</v>
      </c>
      <c r="M54" s="35">
        <f>IFERROR(VLOOKUP($A54,'J9'!$B$6:$F$35,5,0),)</f>
        <v>0</v>
      </c>
      <c r="N54" s="35">
        <f>IFERROR(VLOOKUP($A54,'J10'!$B$6:$F$35,5,0),)</f>
        <v>0</v>
      </c>
      <c r="O54" s="35">
        <f t="shared" si="2"/>
        <v>1</v>
      </c>
      <c r="P54" s="35">
        <f t="shared" si="3"/>
        <v>16</v>
      </c>
      <c r="Q54" s="52">
        <f>IFERROR(RANK(P54,$P$9:$P$206),"")</f>
        <v>46</v>
      </c>
      <c r="R54" s="27"/>
    </row>
    <row r="55" spans="1:18" ht="15" customHeight="1" x14ac:dyDescent="0.25">
      <c r="A55" s="8" t="s">
        <v>413</v>
      </c>
      <c r="B55" s="35" t="str">
        <f>IFERROR(VLOOKUP($A55,Liste_J!$C$7:$G$261,5,0),"-")</f>
        <v>H</v>
      </c>
      <c r="C55" s="35" t="str">
        <f>IFERROR(VLOOKUP($A55,Liste_J!$C$7:$G$261,4,0),"-")</f>
        <v>ASGAF</v>
      </c>
      <c r="D55" s="35">
        <f>IFERROR(VLOOKUP($A55,Liste_J!$C$7:$G$261,2,0),"-")</f>
        <v>13.3</v>
      </c>
      <c r="E55" s="35">
        <f>IFERROR(VLOOKUP($A55,'J1'!$B$6:$F$35,5,0),)</f>
        <v>16</v>
      </c>
      <c r="F55" s="35">
        <f>IFERROR(VLOOKUP($A55,'J2'!$B$6:$F$35,5,0),)</f>
        <v>0</v>
      </c>
      <c r="G55" s="35">
        <f>IFERROR(VLOOKUP($A55,'J3'!$B$6:$F$35,5,0),)</f>
        <v>0</v>
      </c>
      <c r="H55" s="35">
        <f>IFERROR(VLOOKUP($A55,'J4'!$B$6:$F$35,5,0),)</f>
        <v>0</v>
      </c>
      <c r="I55" s="35">
        <f>IFERROR(VLOOKUP($A55,'J5'!$B$6:$F$35,5,0),)</f>
        <v>0</v>
      </c>
      <c r="J55" s="35">
        <f>IFERROR(VLOOKUP($A55,'J6'!$B$6:$F$35,5,0),)</f>
        <v>0</v>
      </c>
      <c r="K55" s="35">
        <f>IFERROR(VLOOKUP($A55,'J7'!$B$6:$F$35,5,0),)</f>
        <v>0</v>
      </c>
      <c r="L55" s="35">
        <f>IFERROR(VLOOKUP($A55,'J8'!$B$6:$F$35,5,0),)</f>
        <v>0</v>
      </c>
      <c r="M55" s="35">
        <f>IFERROR(VLOOKUP($A55,'J9'!$B$6:$F$35,5,0),)</f>
        <v>0</v>
      </c>
      <c r="N55" s="35">
        <f>IFERROR(VLOOKUP($A55,'J10'!$B$6:$F$35,5,0),)</f>
        <v>0</v>
      </c>
      <c r="O55" s="35">
        <f t="shared" si="2"/>
        <v>1</v>
      </c>
      <c r="P55" s="35">
        <f t="shared" si="3"/>
        <v>16</v>
      </c>
      <c r="Q55" s="52">
        <f>IFERROR(RANK(P55,$P$9:$P$206),"")</f>
        <v>46</v>
      </c>
      <c r="R55" s="27"/>
    </row>
    <row r="56" spans="1:18" ht="15" customHeight="1" x14ac:dyDescent="0.25">
      <c r="A56" s="8" t="s">
        <v>278</v>
      </c>
      <c r="B56" s="35" t="str">
        <f>IFERROR(VLOOKUP($A56,Liste_J!$C$7:$G$261,5,0),"-")</f>
        <v>H</v>
      </c>
      <c r="C56" s="35" t="str">
        <f>IFERROR(VLOOKUP($A56,Liste_J!$C$7:$G$261,4,0),"-")</f>
        <v>Chevannes</v>
      </c>
      <c r="D56" s="35">
        <f>IFERROR(VLOOKUP($A56,Liste_J!$C$7:$G$261,2,0),"-")</f>
        <v>19.3</v>
      </c>
      <c r="E56" s="35">
        <f>IFERROR(VLOOKUP($A56,'J1'!$B$6:$F$35,5,0),)</f>
        <v>0</v>
      </c>
      <c r="F56" s="35">
        <f>IFERROR(VLOOKUP($A56,'J2'!$B$6:$F$35,5,0),)</f>
        <v>0</v>
      </c>
      <c r="G56" s="35">
        <f>IFERROR(VLOOKUP($A56,'J3'!$B$6:$F$35,5,0),)</f>
        <v>16</v>
      </c>
      <c r="H56" s="35">
        <f>IFERROR(VLOOKUP($A56,'J4'!$B$6:$F$35,5,0),)</f>
        <v>0</v>
      </c>
      <c r="I56" s="35">
        <f>IFERROR(VLOOKUP($A56,'J5'!$B$6:$F$35,5,0),)</f>
        <v>0</v>
      </c>
      <c r="J56" s="35">
        <f>IFERROR(VLOOKUP($A56,'J6'!$B$6:$F$35,5,0),)</f>
        <v>0</v>
      </c>
      <c r="K56" s="35">
        <f>IFERROR(VLOOKUP($A56,'J7'!$B$6:$F$35,5,0),)</f>
        <v>0</v>
      </c>
      <c r="L56" s="35">
        <f>IFERROR(VLOOKUP($A56,'J8'!$B$6:$F$35,5,0),)</f>
        <v>0</v>
      </c>
      <c r="M56" s="35">
        <f>IFERROR(VLOOKUP($A56,'J9'!$B$6:$F$35,5,0),)</f>
        <v>0</v>
      </c>
      <c r="N56" s="35">
        <f>IFERROR(VLOOKUP($A56,'J10'!$B$6:$F$35,5,0),)</f>
        <v>0</v>
      </c>
      <c r="O56" s="35">
        <f t="shared" si="2"/>
        <v>1</v>
      </c>
      <c r="P56" s="35">
        <f t="shared" si="3"/>
        <v>16</v>
      </c>
      <c r="Q56" s="52">
        <f>IFERROR(RANK(P56,$P$9:$P$206),"")</f>
        <v>46</v>
      </c>
      <c r="R56" s="27"/>
    </row>
    <row r="57" spans="1:18" ht="15" customHeight="1" x14ac:dyDescent="0.25">
      <c r="A57" s="28" t="s">
        <v>160</v>
      </c>
      <c r="B57" s="35" t="str">
        <f>IFERROR(VLOOKUP($A57,Liste_J!$C$7:$G$261,5,0),"-")</f>
        <v>H</v>
      </c>
      <c r="C57" s="35" t="str">
        <f>IFERROR(VLOOKUP($A57,Liste_J!$C$7:$G$261,4,0),"-")</f>
        <v>Chevry</v>
      </c>
      <c r="D57" s="35">
        <f>IFERROR(VLOOKUP($A57,Liste_J!$C$7:$G$261,2,0),"-")</f>
        <v>23.1</v>
      </c>
      <c r="E57" s="35">
        <f>IFERROR(VLOOKUP($A57,'J1'!$B$6:$F$35,5,0),)</f>
        <v>0</v>
      </c>
      <c r="F57" s="35">
        <f>IFERROR(VLOOKUP($A57,'J2'!$B$6:$F$35,5,0),)</f>
        <v>0</v>
      </c>
      <c r="G57" s="35">
        <f>IFERROR(VLOOKUP($A57,'J3'!$B$6:$F$35,5,0),)</f>
        <v>0</v>
      </c>
      <c r="H57" s="35">
        <f>IFERROR(VLOOKUP($A57,'J4'!$B$6:$F$35,5,0),)</f>
        <v>16</v>
      </c>
      <c r="I57" s="35">
        <f>IFERROR(VLOOKUP($A57,'J5'!$B$6:$F$35,5,0),)</f>
        <v>0</v>
      </c>
      <c r="J57" s="35">
        <f>IFERROR(VLOOKUP($A57,'J6'!$B$6:$F$35,5,0),)</f>
        <v>0</v>
      </c>
      <c r="K57" s="35">
        <f>IFERROR(VLOOKUP($A57,'J7'!$B$6:$F$35,5,0),)</f>
        <v>0</v>
      </c>
      <c r="L57" s="35">
        <f>IFERROR(VLOOKUP($A57,'J8'!$B$6:$F$35,5,0),)</f>
        <v>0</v>
      </c>
      <c r="M57" s="35">
        <f>IFERROR(VLOOKUP($A57,'J9'!$B$6:$F$35,5,0),)</f>
        <v>0</v>
      </c>
      <c r="N57" s="35">
        <f>IFERROR(VLOOKUP($A57,'J10'!$B$6:$F$35,5,0),)</f>
        <v>0</v>
      </c>
      <c r="O57" s="35">
        <f t="shared" si="2"/>
        <v>1</v>
      </c>
      <c r="P57" s="35">
        <f t="shared" si="3"/>
        <v>16</v>
      </c>
      <c r="Q57" s="52">
        <f>IFERROR(RANK(P57,$P$9:$P$206),"")</f>
        <v>46</v>
      </c>
      <c r="R57" s="27"/>
    </row>
    <row r="58" spans="1:18" ht="15" customHeight="1" x14ac:dyDescent="0.25">
      <c r="A58" s="8" t="s">
        <v>362</v>
      </c>
      <c r="B58" s="35" t="str">
        <f>IFERROR(VLOOKUP($A58,Liste_J!$C$7:$G$261,5,0),"-")</f>
        <v>H</v>
      </c>
      <c r="C58" s="35" t="str">
        <f>IFERROR(VLOOKUP($A58,Liste_J!$C$7:$G$261,4,0),"-")</f>
        <v>ASGAF</v>
      </c>
      <c r="D58" s="35">
        <f>IFERROR(VLOOKUP($A58,Liste_J!$C$7:$G$261,2,0),"-")</f>
        <v>14.9</v>
      </c>
      <c r="E58" s="35">
        <f>IFERROR(VLOOKUP($A58,'J1'!$B$6:$F$35,5,0),)</f>
        <v>0</v>
      </c>
      <c r="F58" s="35">
        <f>IFERROR(VLOOKUP($A58,'J2'!$B$6:$F$35,5,0),)</f>
        <v>0</v>
      </c>
      <c r="G58" s="35">
        <f>IFERROR(VLOOKUP($A58,'J3'!$B$6:$F$35,5,0),)</f>
        <v>0</v>
      </c>
      <c r="H58" s="35">
        <f>IFERROR(VLOOKUP($A58,'J4'!$B$6:$F$35,5,0),)</f>
        <v>0</v>
      </c>
      <c r="I58" s="35">
        <f>IFERROR(VLOOKUP($A58,'J5'!$B$6:$F$35,5,0),)</f>
        <v>14</v>
      </c>
      <c r="J58" s="35">
        <f>IFERROR(VLOOKUP($A58,'J6'!$B$6:$F$35,5,0),)</f>
        <v>0</v>
      </c>
      <c r="K58" s="35">
        <f>IFERROR(VLOOKUP($A58,'J7'!$B$6:$F$35,5,0),)</f>
        <v>0</v>
      </c>
      <c r="L58" s="35">
        <f>IFERROR(VLOOKUP($A58,'J8'!$B$6:$F$35,5,0),)</f>
        <v>0</v>
      </c>
      <c r="M58" s="35">
        <f>IFERROR(VLOOKUP($A58,'J9'!$B$6:$F$35,5,0),)</f>
        <v>0</v>
      </c>
      <c r="N58" s="35">
        <f>IFERROR(VLOOKUP($A58,'J10'!$B$6:$F$35,5,0),)</f>
        <v>0</v>
      </c>
      <c r="O58" s="35">
        <f t="shared" si="2"/>
        <v>1</v>
      </c>
      <c r="P58" s="35">
        <f t="shared" si="3"/>
        <v>14</v>
      </c>
      <c r="Q58" s="52">
        <f>IFERROR(RANK(P58,$P$9:$P$206),"")</f>
        <v>50</v>
      </c>
      <c r="R58" s="27"/>
    </row>
    <row r="59" spans="1:18" ht="15" customHeight="1" x14ac:dyDescent="0.25">
      <c r="A59" s="8" t="s">
        <v>457</v>
      </c>
      <c r="B59" s="35" t="str">
        <f>IFERROR(VLOOKUP($A59,Liste_J!$C$7:$G$261,5,0),"-")</f>
        <v>H</v>
      </c>
      <c r="C59" s="35" t="str">
        <f>IFERROR(VLOOKUP($A59,Liste_J!$C$7:$G$261,4,0),"-")</f>
        <v>ASGAF</v>
      </c>
      <c r="D59" s="35">
        <f>IFERROR(VLOOKUP($A59,Liste_J!$C$7:$G$261,2,0),"-")</f>
        <v>14.3</v>
      </c>
      <c r="E59" s="35">
        <f>IFERROR(VLOOKUP($A59,'J1'!$B$6:$F$35,5,0),)</f>
        <v>0</v>
      </c>
      <c r="F59" s="35">
        <f>IFERROR(VLOOKUP($A59,'J2'!$B$6:$F$35,5,0),)</f>
        <v>0</v>
      </c>
      <c r="G59" s="35">
        <f>IFERROR(VLOOKUP($A59,'J3'!$B$6:$F$35,5,0),)</f>
        <v>0</v>
      </c>
      <c r="H59" s="35">
        <f>IFERROR(VLOOKUP($A59,'J4'!$B$6:$F$35,5,0),)</f>
        <v>0</v>
      </c>
      <c r="I59" s="35">
        <f>IFERROR(VLOOKUP($A59,'J5'!$B$6:$F$35,5,0),)</f>
        <v>14</v>
      </c>
      <c r="J59" s="35">
        <f>IFERROR(VLOOKUP($A59,'J6'!$B$6:$F$35,5,0),)</f>
        <v>0</v>
      </c>
      <c r="K59" s="35">
        <f>IFERROR(VLOOKUP($A59,'J7'!$B$6:$F$35,5,0),)</f>
        <v>0</v>
      </c>
      <c r="L59" s="35">
        <f>IFERROR(VLOOKUP($A59,'J8'!$B$6:$F$35,5,0),)</f>
        <v>0</v>
      </c>
      <c r="M59" s="35">
        <f>IFERROR(VLOOKUP($A59,'J9'!$B$6:$F$35,5,0),)</f>
        <v>0</v>
      </c>
      <c r="N59" s="35">
        <f>IFERROR(VLOOKUP($A59,'J10'!$B$6:$F$35,5,0),)</f>
        <v>0</v>
      </c>
      <c r="O59" s="35">
        <f t="shared" si="2"/>
        <v>1</v>
      </c>
      <c r="P59" s="35">
        <f t="shared" si="3"/>
        <v>14</v>
      </c>
      <c r="Q59" s="52">
        <f>IFERROR(RANK(P59,$P$9:$P$206),"")</f>
        <v>50</v>
      </c>
      <c r="R59" s="27"/>
    </row>
    <row r="60" spans="1:18" ht="15" customHeight="1" x14ac:dyDescent="0.25">
      <c r="A60" s="28" t="s">
        <v>272</v>
      </c>
      <c r="B60" s="35" t="str">
        <f>IFERROR(VLOOKUP($A60,Liste_J!$C$7:$G$261,5,0),"-")</f>
        <v>H</v>
      </c>
      <c r="C60" s="35" t="str">
        <f>IFERROR(VLOOKUP($A60,Liste_J!$C$7:$G$261,4,0),"-")</f>
        <v>Chevry</v>
      </c>
      <c r="D60" s="35">
        <f>IFERROR(VLOOKUP($A60,Liste_J!$C$7:$G$261,2,0),"-")</f>
        <v>39.6</v>
      </c>
      <c r="E60" s="35">
        <f>IFERROR(VLOOKUP($A60,'J1'!$B$6:$F$35,5,0),)</f>
        <v>0</v>
      </c>
      <c r="F60" s="35">
        <f>IFERROR(VLOOKUP($A60,'J2'!$B$6:$F$35,5,0),)</f>
        <v>0</v>
      </c>
      <c r="G60" s="35">
        <f>IFERROR(VLOOKUP($A60,'J3'!$B$6:$F$35,5,0),)</f>
        <v>0</v>
      </c>
      <c r="H60" s="35">
        <f>IFERROR(VLOOKUP($A60,'J4'!$B$6:$F$35,5,0),)</f>
        <v>13</v>
      </c>
      <c r="I60" s="35">
        <f>IFERROR(VLOOKUP($A60,'J5'!$B$6:$F$35,5,0),)</f>
        <v>0</v>
      </c>
      <c r="J60" s="35">
        <f>IFERROR(VLOOKUP($A60,'J6'!$B$6:$F$35,5,0),)</f>
        <v>0</v>
      </c>
      <c r="K60" s="35">
        <f>IFERROR(VLOOKUP($A60,'J7'!$B$6:$F$35,5,0),)</f>
        <v>0</v>
      </c>
      <c r="L60" s="35">
        <f>IFERROR(VLOOKUP($A60,'J8'!$B$6:$F$35,5,0),)</f>
        <v>0</v>
      </c>
      <c r="M60" s="35">
        <f>IFERROR(VLOOKUP($A60,'J9'!$B$6:$F$35,5,0),)</f>
        <v>0</v>
      </c>
      <c r="N60" s="35">
        <f>IFERROR(VLOOKUP($A60,'J10'!$B$6:$F$35,5,0),)</f>
        <v>0</v>
      </c>
      <c r="O60" s="35">
        <f t="shared" si="2"/>
        <v>1</v>
      </c>
      <c r="P60" s="35">
        <f t="shared" si="3"/>
        <v>13</v>
      </c>
      <c r="Q60" s="52">
        <f>IFERROR(RANK(P60,$P$9:$P$206),"")</f>
        <v>52</v>
      </c>
      <c r="R60" s="55"/>
    </row>
    <row r="61" spans="1:18" ht="15" customHeight="1" x14ac:dyDescent="0.25">
      <c r="A61" s="28" t="s">
        <v>448</v>
      </c>
      <c r="B61" s="35" t="str">
        <f>IFERROR(VLOOKUP($A61,Liste_J!$C$7:$G$261,5,0),"-")</f>
        <v>H</v>
      </c>
      <c r="C61" s="35" t="str">
        <f>IFERROR(VLOOKUP($A61,Liste_J!$C$7:$G$261,4,0),"-")</f>
        <v>Chevry</v>
      </c>
      <c r="D61" s="35" t="str">
        <f>IFERROR(VLOOKUP($A61,Liste_J!$C$7:$G$261,2,0),"-")</f>
        <v>35.0</v>
      </c>
      <c r="E61" s="35">
        <f>IFERROR(VLOOKUP($A61,'J1'!$B$6:$F$35,5,0),)</f>
        <v>0</v>
      </c>
      <c r="F61" s="35">
        <f>IFERROR(VLOOKUP($A61,'J2'!$B$6:$F$35,5,0),)</f>
        <v>0</v>
      </c>
      <c r="G61" s="35">
        <f>IFERROR(VLOOKUP($A61,'J3'!$B$6:$F$35,5,0),)</f>
        <v>0</v>
      </c>
      <c r="H61" s="35">
        <f>IFERROR(VLOOKUP($A61,'J4'!$B$6:$F$35,5,0),)</f>
        <v>12</v>
      </c>
      <c r="I61" s="35">
        <f>IFERROR(VLOOKUP($A61,'J5'!$B$6:$F$35,5,0),)</f>
        <v>0</v>
      </c>
      <c r="J61" s="35">
        <f>IFERROR(VLOOKUP($A61,'J6'!$B$6:$F$35,5,0),)</f>
        <v>0</v>
      </c>
      <c r="K61" s="35">
        <f>IFERROR(VLOOKUP($A61,'J7'!$B$6:$F$35,5,0),)</f>
        <v>0</v>
      </c>
      <c r="L61" s="35">
        <f>IFERROR(VLOOKUP($A61,'J8'!$B$6:$F$35,5,0),)</f>
        <v>0</v>
      </c>
      <c r="M61" s="35">
        <f>IFERROR(VLOOKUP($A61,'J9'!$B$6:$F$35,5,0),)</f>
        <v>0</v>
      </c>
      <c r="N61" s="35">
        <f>IFERROR(VLOOKUP($A61,'J10'!$B$6:$F$35,5,0),)</f>
        <v>0</v>
      </c>
      <c r="O61" s="35">
        <f t="shared" si="2"/>
        <v>1</v>
      </c>
      <c r="P61" s="35">
        <f t="shared" si="3"/>
        <v>12</v>
      </c>
      <c r="Q61" s="52">
        <f>IFERROR(RANK(P61,$P$9:$P$206),"")</f>
        <v>53</v>
      </c>
      <c r="R61" s="27"/>
    </row>
    <row r="62" spans="1:18" ht="15" customHeight="1" x14ac:dyDescent="0.25">
      <c r="A62" s="28" t="s">
        <v>238</v>
      </c>
      <c r="B62" s="35" t="str">
        <f>IFERROR(VLOOKUP($A62,Liste_J!$C$7:$G$261,5,0),"-")</f>
        <v>H</v>
      </c>
      <c r="C62" s="35" t="str">
        <f>IFERROR(VLOOKUP($A62,Liste_J!$C$7:$G$261,4,0),"-")</f>
        <v>Corbuches</v>
      </c>
      <c r="D62" s="35">
        <f>IFERROR(VLOOKUP($A62,Liste_J!$C$7:$G$261,2,0),"-")</f>
        <v>18.8</v>
      </c>
      <c r="E62" s="35">
        <f>IFERROR(VLOOKUP($A62,'J1'!$B$6:$F$35,5,0),)</f>
        <v>0</v>
      </c>
      <c r="F62" s="35">
        <f>IFERROR(VLOOKUP($A62,'J2'!$B$6:$F$35,5,0),)</f>
        <v>0</v>
      </c>
      <c r="G62" s="35">
        <f>IFERROR(VLOOKUP($A62,'J3'!$B$6:$F$35,5,0),)</f>
        <v>0</v>
      </c>
      <c r="H62" s="35">
        <f>IFERROR(VLOOKUP($A62,'J4'!$B$6:$F$35,5,0),)</f>
        <v>0</v>
      </c>
      <c r="I62" s="35">
        <f>IFERROR(VLOOKUP($A62,'J5'!$B$6:$F$35,5,0),)</f>
        <v>0</v>
      </c>
      <c r="J62" s="35">
        <f>IFERROR(VLOOKUP($A62,'J6'!$B$6:$F$35,5,0),)</f>
        <v>12</v>
      </c>
      <c r="K62" s="35">
        <f>IFERROR(VLOOKUP($A62,'J7'!$B$6:$F$35,5,0),)</f>
        <v>0</v>
      </c>
      <c r="L62" s="35">
        <f>IFERROR(VLOOKUP($A62,'J8'!$B$6:$F$35,5,0),)</f>
        <v>0</v>
      </c>
      <c r="M62" s="35">
        <f>IFERROR(VLOOKUP($A62,'J9'!$B$6:$F$35,5,0),)</f>
        <v>0</v>
      </c>
      <c r="N62" s="35">
        <f>IFERROR(VLOOKUP($A62,'J10'!$B$6:$F$35,5,0),)</f>
        <v>0</v>
      </c>
      <c r="O62" s="35">
        <f t="shared" si="2"/>
        <v>1</v>
      </c>
      <c r="P62" s="35">
        <f t="shared" si="3"/>
        <v>12</v>
      </c>
      <c r="Q62" s="52">
        <f>IFERROR(RANK(P62,$P$9:$P$206),"")</f>
        <v>53</v>
      </c>
      <c r="R62" s="27"/>
    </row>
    <row r="63" spans="1:18" ht="15" customHeight="1" x14ac:dyDescent="0.25">
      <c r="A63" s="28" t="s">
        <v>249</v>
      </c>
      <c r="B63" s="35" t="str">
        <f>IFERROR(VLOOKUP($A63,Liste_J!$C$7:$G$261,5,0),"-")</f>
        <v>H</v>
      </c>
      <c r="C63" s="35" t="str">
        <f>IFERROR(VLOOKUP($A63,Liste_J!$C$7:$G$261,4,0),"-")</f>
        <v>Réveillon</v>
      </c>
      <c r="D63" s="35">
        <f>IFERROR(VLOOKUP($A63,Liste_J!$C$7:$G$261,2,0),"-")</f>
        <v>28.3</v>
      </c>
      <c r="E63" s="35">
        <f>IFERROR(VLOOKUP($A63,'J1'!$B$6:$F$35,5,0),)</f>
        <v>12</v>
      </c>
      <c r="F63" s="35">
        <f>IFERROR(VLOOKUP($A63,'J2'!$B$6:$F$35,5,0),)</f>
        <v>0</v>
      </c>
      <c r="G63" s="35">
        <f>IFERROR(VLOOKUP($A63,'J3'!$B$6:$F$35,5,0),)</f>
        <v>0</v>
      </c>
      <c r="H63" s="35">
        <f>IFERROR(VLOOKUP($A63,'J4'!$B$6:$F$35,5,0),)</f>
        <v>0</v>
      </c>
      <c r="I63" s="35">
        <f>IFERROR(VLOOKUP($A63,'J5'!$B$6:$F$35,5,0),)</f>
        <v>0</v>
      </c>
      <c r="J63" s="35">
        <f>IFERROR(VLOOKUP($A63,'J6'!$B$6:$F$35,5,0),)</f>
        <v>0</v>
      </c>
      <c r="K63" s="35">
        <f>IFERROR(VLOOKUP($A63,'J7'!$B$6:$F$35,5,0),)</f>
        <v>0</v>
      </c>
      <c r="L63" s="35">
        <f>IFERROR(VLOOKUP($A63,'J8'!$B$6:$F$35,5,0),)</f>
        <v>0</v>
      </c>
      <c r="M63" s="35">
        <f>IFERROR(VLOOKUP($A63,'J9'!$B$6:$F$35,5,0),)</f>
        <v>0</v>
      </c>
      <c r="N63" s="35">
        <f>IFERROR(VLOOKUP($A63,'J10'!$B$6:$F$35,5,0),)</f>
        <v>0</v>
      </c>
      <c r="O63" s="35">
        <f t="shared" si="2"/>
        <v>1</v>
      </c>
      <c r="P63" s="35">
        <f t="shared" si="3"/>
        <v>12</v>
      </c>
      <c r="Q63" s="52">
        <f>IFERROR(RANK(P63,$P$9:$P$206),"")</f>
        <v>53</v>
      </c>
      <c r="R63" s="27"/>
    </row>
    <row r="64" spans="1:18" ht="15" customHeight="1" x14ac:dyDescent="0.25">
      <c r="A64" s="28" t="s">
        <v>424</v>
      </c>
      <c r="B64" s="35" t="str">
        <f>IFERROR(VLOOKUP($A64,Liste_J!$C$7:$G$261,5,0),"-")</f>
        <v>H</v>
      </c>
      <c r="C64" s="35" t="str">
        <f>IFERROR(VLOOKUP($A64,Liste_J!$C$7:$G$261,4,0),"-")</f>
        <v>Réveillon</v>
      </c>
      <c r="D64" s="35">
        <f>IFERROR(VLOOKUP($A64,Liste_J!$C$7:$G$261,2,0),"-")</f>
        <v>28.8</v>
      </c>
      <c r="E64" s="35">
        <f>IFERROR(VLOOKUP($A64,'J1'!$B$6:$F$35,5,0),)</f>
        <v>0</v>
      </c>
      <c r="F64" s="35">
        <f>IFERROR(VLOOKUP($A64,'J2'!$B$6:$F$35,5,0),)</f>
        <v>6</v>
      </c>
      <c r="G64" s="35">
        <f>IFERROR(VLOOKUP($A64,'J3'!$B$6:$F$35,5,0),)</f>
        <v>4</v>
      </c>
      <c r="H64" s="35">
        <f>IFERROR(VLOOKUP($A64,'J4'!$B$6:$F$35,5,0),)</f>
        <v>0</v>
      </c>
      <c r="I64" s="35">
        <f>IFERROR(VLOOKUP($A64,'J5'!$B$6:$F$35,5,0),)</f>
        <v>2</v>
      </c>
      <c r="J64" s="35">
        <f>IFERROR(VLOOKUP($A64,'J6'!$B$6:$F$35,5,0),)</f>
        <v>0</v>
      </c>
      <c r="K64" s="35">
        <f>IFERROR(VLOOKUP($A64,'J7'!$B$6:$F$35,5,0),)</f>
        <v>0</v>
      </c>
      <c r="L64" s="35">
        <f>IFERROR(VLOOKUP($A64,'J8'!$B$6:$F$35,5,0),)</f>
        <v>0</v>
      </c>
      <c r="M64" s="35">
        <f>IFERROR(VLOOKUP($A64,'J9'!$B$6:$F$35,5,0),)</f>
        <v>0</v>
      </c>
      <c r="N64" s="35">
        <f>IFERROR(VLOOKUP($A64,'J10'!$B$6:$F$35,5,0),)</f>
        <v>0</v>
      </c>
      <c r="O64" s="35">
        <f t="shared" si="2"/>
        <v>3</v>
      </c>
      <c r="P64" s="35">
        <f t="shared" si="3"/>
        <v>12</v>
      </c>
      <c r="Q64" s="52">
        <f>IFERROR(RANK(P64,$P$9:$P$206),"")</f>
        <v>53</v>
      </c>
      <c r="R64" s="27"/>
    </row>
    <row r="65" spans="1:18" ht="15" customHeight="1" x14ac:dyDescent="0.25">
      <c r="A65" s="8" t="s">
        <v>349</v>
      </c>
      <c r="B65" s="35" t="str">
        <f>IFERROR(VLOOKUP($A65,Liste_J!$C$7:$G$261,5,0),"-")</f>
        <v>H</v>
      </c>
      <c r="C65" s="35" t="str">
        <f>IFERROR(VLOOKUP($A65,Liste_J!$C$7:$G$261,4,0),"-")</f>
        <v>ASGAF</v>
      </c>
      <c r="D65" s="35">
        <f>IFERROR(VLOOKUP($A65,Liste_J!$C$7:$G$261,2,0),"-")</f>
        <v>29</v>
      </c>
      <c r="E65" s="35">
        <f>IFERROR(VLOOKUP($A65,'J1'!$B$6:$F$35,5,0),)</f>
        <v>0</v>
      </c>
      <c r="F65" s="35">
        <f>IFERROR(VLOOKUP($A65,'J2'!$B$6:$F$35,5,0),)</f>
        <v>0</v>
      </c>
      <c r="G65" s="35">
        <f>IFERROR(VLOOKUP($A65,'J3'!$B$6:$F$35,5,0),)</f>
        <v>2</v>
      </c>
      <c r="H65" s="35">
        <f>IFERROR(VLOOKUP($A65,'J4'!$B$6:$F$35,5,0),)</f>
        <v>9</v>
      </c>
      <c r="I65" s="35">
        <f>IFERROR(VLOOKUP($A65,'J5'!$B$6:$F$35,5,0),)</f>
        <v>0</v>
      </c>
      <c r="J65" s="35">
        <f>IFERROR(VLOOKUP($A65,'J6'!$B$6:$F$35,5,0),)</f>
        <v>0</v>
      </c>
      <c r="K65" s="35">
        <f>IFERROR(VLOOKUP($A65,'J7'!$B$6:$F$35,5,0),)</f>
        <v>0</v>
      </c>
      <c r="L65" s="35">
        <f>IFERROR(VLOOKUP($A65,'J8'!$B$6:$F$35,5,0),)</f>
        <v>0</v>
      </c>
      <c r="M65" s="35">
        <f>IFERROR(VLOOKUP($A65,'J9'!$B$6:$F$35,5,0),)</f>
        <v>0</v>
      </c>
      <c r="N65" s="35">
        <f>IFERROR(VLOOKUP($A65,'J10'!$B$6:$F$35,5,0),)</f>
        <v>0</v>
      </c>
      <c r="O65" s="35">
        <f t="shared" si="2"/>
        <v>2</v>
      </c>
      <c r="P65" s="35">
        <f t="shared" si="3"/>
        <v>11</v>
      </c>
      <c r="Q65" s="52">
        <f>IFERROR(RANK(P65,$P$9:$P$206),"")</f>
        <v>57</v>
      </c>
      <c r="R65" s="27"/>
    </row>
    <row r="66" spans="1:18" ht="15" customHeight="1" x14ac:dyDescent="0.25">
      <c r="A66" s="28" t="s">
        <v>450</v>
      </c>
      <c r="B66" s="35" t="str">
        <f>IFERROR(VLOOKUP($A66,Liste_J!$C$7:$G$261,5,0),"-")</f>
        <v>H</v>
      </c>
      <c r="C66" s="35" t="str">
        <f>IFERROR(VLOOKUP($A66,Liste_J!$C$7:$G$261,4,0),"-")</f>
        <v>Chevry</v>
      </c>
      <c r="D66" s="35" t="str">
        <f>IFERROR(VLOOKUP($A66,Liste_J!$C$7:$G$261,2,0),"-")</f>
        <v>37.7</v>
      </c>
      <c r="E66" s="35">
        <f>IFERROR(VLOOKUP($A66,'J1'!$B$6:$F$35,5,0),)</f>
        <v>0</v>
      </c>
      <c r="F66" s="35">
        <f>IFERROR(VLOOKUP($A66,'J2'!$B$6:$F$35,5,0),)</f>
        <v>0</v>
      </c>
      <c r="G66" s="35">
        <f>IFERROR(VLOOKUP($A66,'J3'!$B$6:$F$35,5,0),)</f>
        <v>0</v>
      </c>
      <c r="H66" s="35">
        <f>IFERROR(VLOOKUP($A66,'J4'!$B$6:$F$35,5,0),)</f>
        <v>11</v>
      </c>
      <c r="I66" s="35">
        <f>IFERROR(VLOOKUP($A66,'J5'!$B$6:$F$35,5,0),)</f>
        <v>0</v>
      </c>
      <c r="J66" s="35">
        <f>IFERROR(VLOOKUP($A66,'J6'!$B$6:$F$35,5,0),)</f>
        <v>0</v>
      </c>
      <c r="K66" s="35">
        <f>IFERROR(VLOOKUP($A66,'J7'!$B$6:$F$35,5,0),)</f>
        <v>0</v>
      </c>
      <c r="L66" s="35">
        <f>IFERROR(VLOOKUP($A66,'J8'!$B$6:$F$35,5,0),)</f>
        <v>0</v>
      </c>
      <c r="M66" s="35">
        <f>IFERROR(VLOOKUP($A66,'J9'!$B$6:$F$35,5,0),)</f>
        <v>0</v>
      </c>
      <c r="N66" s="35">
        <f>IFERROR(VLOOKUP($A66,'J10'!$B$6:$F$35,5,0),)</f>
        <v>0</v>
      </c>
      <c r="O66" s="35">
        <f t="shared" si="2"/>
        <v>1</v>
      </c>
      <c r="P66" s="35">
        <f t="shared" si="3"/>
        <v>11</v>
      </c>
      <c r="Q66" s="52">
        <f>IFERROR(RANK(P66,$P$9:$P$206),"")</f>
        <v>57</v>
      </c>
      <c r="R66" s="27"/>
    </row>
    <row r="67" spans="1:18" ht="15" customHeight="1" x14ac:dyDescent="0.25">
      <c r="A67" s="28" t="s">
        <v>370</v>
      </c>
      <c r="B67" s="35" t="str">
        <f>IFERROR(VLOOKUP($A67,Liste_J!$C$7:$G$261,5,0),"-")</f>
        <v>H</v>
      </c>
      <c r="C67" s="35" t="str">
        <f>IFERROR(VLOOKUP($A67,Liste_J!$C$7:$G$261,4,0),"-")</f>
        <v>Corbuches</v>
      </c>
      <c r="D67" s="35">
        <f>IFERROR(VLOOKUP($A67,Liste_J!$C$7:$G$261,2,0),"-")</f>
        <v>21.8</v>
      </c>
      <c r="E67" s="35">
        <f>IFERROR(VLOOKUP($A67,'J1'!$B$6:$F$35,5,0),)</f>
        <v>0</v>
      </c>
      <c r="F67" s="35">
        <f>IFERROR(VLOOKUP($A67,'J2'!$B$6:$F$35,5,0),)</f>
        <v>11</v>
      </c>
      <c r="G67" s="35">
        <f>IFERROR(VLOOKUP($A67,'J3'!$B$6:$F$35,5,0),)</f>
        <v>0</v>
      </c>
      <c r="H67" s="35">
        <f>IFERROR(VLOOKUP($A67,'J4'!$B$6:$F$35,5,0),)</f>
        <v>0</v>
      </c>
      <c r="I67" s="35">
        <f>IFERROR(VLOOKUP($A67,'J5'!$B$6:$F$35,5,0),)</f>
        <v>0</v>
      </c>
      <c r="J67" s="35">
        <f>IFERROR(VLOOKUP($A67,'J6'!$B$6:$F$35,5,0),)</f>
        <v>0</v>
      </c>
      <c r="K67" s="35">
        <f>IFERROR(VLOOKUP($A67,'J7'!$B$6:$F$35,5,0),)</f>
        <v>0</v>
      </c>
      <c r="L67" s="35">
        <f>IFERROR(VLOOKUP($A67,'J8'!$B$6:$F$35,5,0),)</f>
        <v>0</v>
      </c>
      <c r="M67" s="35">
        <f>IFERROR(VLOOKUP($A67,'J9'!$B$6:$F$35,5,0),)</f>
        <v>0</v>
      </c>
      <c r="N67" s="35">
        <f>IFERROR(VLOOKUP($A67,'J10'!$B$6:$F$35,5,0),)</f>
        <v>0</v>
      </c>
      <c r="O67" s="35">
        <f t="shared" si="2"/>
        <v>1</v>
      </c>
      <c r="P67" s="35">
        <f t="shared" si="3"/>
        <v>11</v>
      </c>
      <c r="Q67" s="52">
        <f>IFERROR(RANK(P67,$P$9:$P$206),"")</f>
        <v>57</v>
      </c>
      <c r="R67" s="27"/>
    </row>
    <row r="68" spans="1:18" ht="15" customHeight="1" x14ac:dyDescent="0.25">
      <c r="A68" s="8" t="s">
        <v>379</v>
      </c>
      <c r="B68" s="35" t="str">
        <f>IFERROR(VLOOKUP($A68,Liste_J!$C$7:$G$261,5,0),"-")</f>
        <v>H</v>
      </c>
      <c r="C68" s="35" t="str">
        <f>IFERROR(VLOOKUP($A68,Liste_J!$C$7:$G$261,4,0),"-")</f>
        <v>ASGAF</v>
      </c>
      <c r="D68" s="35">
        <f>IFERROR(VLOOKUP($A68,Liste_J!$C$7:$G$261,2,0),"-")</f>
        <v>20.100000000000001</v>
      </c>
      <c r="E68" s="35">
        <f>IFERROR(VLOOKUP($A68,'J1'!$B$6:$F$35,5,0),)</f>
        <v>0</v>
      </c>
      <c r="F68" s="35">
        <f>IFERROR(VLOOKUP($A68,'J2'!$B$6:$F$35,5,0),)</f>
        <v>0</v>
      </c>
      <c r="G68" s="35">
        <f>IFERROR(VLOOKUP($A68,'J3'!$B$6:$F$35,5,0),)</f>
        <v>0</v>
      </c>
      <c r="H68" s="35">
        <f>IFERROR(VLOOKUP($A68,'J4'!$B$6:$F$35,5,0),)</f>
        <v>0</v>
      </c>
      <c r="I68" s="35">
        <f>IFERROR(VLOOKUP($A68,'J5'!$B$6:$F$35,5,0),)</f>
        <v>0</v>
      </c>
      <c r="J68" s="35">
        <f>IFERROR(VLOOKUP($A68,'J6'!$B$6:$F$35,5,0),)</f>
        <v>10</v>
      </c>
      <c r="K68" s="35">
        <f>IFERROR(VLOOKUP($A68,'J7'!$B$6:$F$35,5,0),)</f>
        <v>0</v>
      </c>
      <c r="L68" s="35">
        <f>IFERROR(VLOOKUP($A68,'J8'!$B$6:$F$35,5,0),)</f>
        <v>0</v>
      </c>
      <c r="M68" s="35">
        <f>IFERROR(VLOOKUP($A68,'J9'!$B$6:$F$35,5,0),)</f>
        <v>0</v>
      </c>
      <c r="N68" s="35">
        <f>IFERROR(VLOOKUP($A68,'J10'!$B$6:$F$35,5,0),)</f>
        <v>0</v>
      </c>
      <c r="O68" s="35">
        <f t="shared" si="2"/>
        <v>1</v>
      </c>
      <c r="P68" s="35">
        <f t="shared" si="3"/>
        <v>10</v>
      </c>
      <c r="Q68" s="52">
        <f>IFERROR(RANK(P68,$P$9:$P$206),"")</f>
        <v>60</v>
      </c>
      <c r="R68" s="27"/>
    </row>
    <row r="69" spans="1:18" ht="15" customHeight="1" x14ac:dyDescent="0.25">
      <c r="A69" s="8" t="s">
        <v>415</v>
      </c>
      <c r="B69" s="35" t="str">
        <f>IFERROR(VLOOKUP($A69,Liste_J!$C$7:$G$261,5,0),"-")</f>
        <v>H</v>
      </c>
      <c r="C69" s="35" t="str">
        <f>IFERROR(VLOOKUP($A69,Liste_J!$C$7:$G$261,4,0),"-")</f>
        <v>ASGAF</v>
      </c>
      <c r="D69" s="35">
        <f>IFERROR(VLOOKUP($A69,Liste_J!$C$7:$G$261,2,0),"-")</f>
        <v>25.8</v>
      </c>
      <c r="E69" s="35">
        <f>IFERROR(VLOOKUP($A69,'J1'!$B$6:$F$35,5,0),)</f>
        <v>10</v>
      </c>
      <c r="F69" s="35">
        <f>IFERROR(VLOOKUP($A69,'J2'!$B$6:$F$35,5,0),)</f>
        <v>0</v>
      </c>
      <c r="G69" s="35">
        <f>IFERROR(VLOOKUP($A69,'J3'!$B$6:$F$35,5,0),)</f>
        <v>0</v>
      </c>
      <c r="H69" s="35">
        <f>IFERROR(VLOOKUP($A69,'J4'!$B$6:$F$35,5,0),)</f>
        <v>0</v>
      </c>
      <c r="I69" s="35">
        <f>IFERROR(VLOOKUP($A69,'J5'!$B$6:$F$35,5,0),)</f>
        <v>0</v>
      </c>
      <c r="J69" s="35">
        <f>IFERROR(VLOOKUP($A69,'J6'!$B$6:$F$35,5,0),)</f>
        <v>0</v>
      </c>
      <c r="K69" s="35">
        <f>IFERROR(VLOOKUP($A69,'J7'!$B$6:$F$35,5,0),)</f>
        <v>0</v>
      </c>
      <c r="L69" s="35">
        <f>IFERROR(VLOOKUP($A69,'J8'!$B$6:$F$35,5,0),)</f>
        <v>0</v>
      </c>
      <c r="M69" s="35">
        <f>IFERROR(VLOOKUP($A69,'J9'!$B$6:$F$35,5,0),)</f>
        <v>0</v>
      </c>
      <c r="N69" s="35">
        <f>IFERROR(VLOOKUP($A69,'J10'!$B$6:$F$35,5,0),)</f>
        <v>0</v>
      </c>
      <c r="O69" s="35">
        <f t="shared" si="2"/>
        <v>1</v>
      </c>
      <c r="P69" s="35">
        <f t="shared" si="3"/>
        <v>10</v>
      </c>
      <c r="Q69" s="52">
        <f>IFERROR(RANK(P69,$P$9:$P$206),"")</f>
        <v>60</v>
      </c>
      <c r="R69" s="27"/>
    </row>
    <row r="70" spans="1:18" ht="15" customHeight="1" x14ac:dyDescent="0.25">
      <c r="A70" s="8" t="s">
        <v>217</v>
      </c>
      <c r="B70" s="35" t="str">
        <f>IFERROR(VLOOKUP($A70,Liste_J!$C$7:$G$261,5,0),"-")</f>
        <v>H</v>
      </c>
      <c r="C70" s="35" t="str">
        <f>IFERROR(VLOOKUP($A70,Liste_J!$C$7:$G$261,4,0),"-")</f>
        <v>Chevannes</v>
      </c>
      <c r="D70" s="35">
        <f>IFERROR(VLOOKUP($A70,Liste_J!$C$7:$G$261,2,0),"-")</f>
        <v>17.899999999999999</v>
      </c>
      <c r="E70" s="35">
        <f>IFERROR(VLOOKUP($A70,'J1'!$B$6:$F$35,5,0),)</f>
        <v>0</v>
      </c>
      <c r="F70" s="35">
        <f>IFERROR(VLOOKUP($A70,'J2'!$B$6:$F$35,5,0),)</f>
        <v>0</v>
      </c>
      <c r="G70" s="35">
        <f>IFERROR(VLOOKUP($A70,'J3'!$B$6:$F$35,5,0),)</f>
        <v>6</v>
      </c>
      <c r="H70" s="35">
        <f>IFERROR(VLOOKUP($A70,'J4'!$B$6:$F$35,5,0),)</f>
        <v>0</v>
      </c>
      <c r="I70" s="35">
        <f>IFERROR(VLOOKUP($A70,'J5'!$B$6:$F$35,5,0),)</f>
        <v>0</v>
      </c>
      <c r="J70" s="35">
        <f>IFERROR(VLOOKUP($A70,'J6'!$B$6:$F$35,5,0),)</f>
        <v>4</v>
      </c>
      <c r="K70" s="35">
        <f>IFERROR(VLOOKUP($A70,'J7'!$B$6:$F$35,5,0),)</f>
        <v>0</v>
      </c>
      <c r="L70" s="35">
        <f>IFERROR(VLOOKUP($A70,'J8'!$B$6:$F$35,5,0),)</f>
        <v>0</v>
      </c>
      <c r="M70" s="35">
        <f>IFERROR(VLOOKUP($A70,'J9'!$B$6:$F$35,5,0),)</f>
        <v>0</v>
      </c>
      <c r="N70" s="35">
        <f>IFERROR(VLOOKUP($A70,'J10'!$B$6:$F$35,5,0),)</f>
        <v>0</v>
      </c>
      <c r="O70" s="35">
        <f t="shared" si="2"/>
        <v>2</v>
      </c>
      <c r="P70" s="35">
        <f t="shared" si="3"/>
        <v>10</v>
      </c>
      <c r="Q70" s="52">
        <f>IFERROR(RANK(P70,$P$9:$P$206),"")</f>
        <v>60</v>
      </c>
      <c r="R70" s="27"/>
    </row>
    <row r="71" spans="1:18" ht="15" customHeight="1" x14ac:dyDescent="0.25">
      <c r="A71" s="8" t="s">
        <v>208</v>
      </c>
      <c r="B71" s="35" t="str">
        <f>IFERROR(VLOOKUP($A71,Liste_J!$C$7:$G$261,5,0),"-")</f>
        <v>H</v>
      </c>
      <c r="C71" s="35" t="str">
        <f>IFERROR(VLOOKUP($A71,Liste_J!$C$7:$G$261,4,0),"-")</f>
        <v>Chevannes</v>
      </c>
      <c r="D71" s="35">
        <f>IFERROR(VLOOKUP($A71,Liste_J!$C$7:$G$261,2,0),"-")</f>
        <v>20</v>
      </c>
      <c r="E71" s="35">
        <f>IFERROR(VLOOKUP($A71,'J1'!$B$6:$F$35,5,0),)</f>
        <v>0</v>
      </c>
      <c r="F71" s="35">
        <f>IFERROR(VLOOKUP($A71,'J2'!$B$6:$F$35,5,0),)</f>
        <v>0</v>
      </c>
      <c r="G71" s="35">
        <f>IFERROR(VLOOKUP($A71,'J3'!$B$6:$F$35,5,0),)</f>
        <v>10</v>
      </c>
      <c r="H71" s="35">
        <f>IFERROR(VLOOKUP($A71,'J4'!$B$6:$F$35,5,0),)</f>
        <v>0</v>
      </c>
      <c r="I71" s="35">
        <f>IFERROR(VLOOKUP($A71,'J5'!$B$6:$F$35,5,0),)</f>
        <v>0</v>
      </c>
      <c r="J71" s="35">
        <f>IFERROR(VLOOKUP($A71,'J6'!$B$6:$F$35,5,0),)</f>
        <v>0</v>
      </c>
      <c r="K71" s="35">
        <f>IFERROR(VLOOKUP($A71,'J7'!$B$6:$F$35,5,0),)</f>
        <v>0</v>
      </c>
      <c r="L71" s="35">
        <f>IFERROR(VLOOKUP($A71,'J8'!$B$6:$F$35,5,0),)</f>
        <v>0</v>
      </c>
      <c r="M71" s="35">
        <f>IFERROR(VLOOKUP($A71,'J9'!$B$6:$F$35,5,0),)</f>
        <v>0</v>
      </c>
      <c r="N71" s="35">
        <f>IFERROR(VLOOKUP($A71,'J10'!$B$6:$F$35,5,0),)</f>
        <v>0</v>
      </c>
      <c r="O71" s="35">
        <f t="shared" si="2"/>
        <v>1</v>
      </c>
      <c r="P71" s="35">
        <f t="shared" si="3"/>
        <v>10</v>
      </c>
      <c r="Q71" s="52">
        <f>IFERROR(RANK(P71,$P$9:$P$206),"")</f>
        <v>60</v>
      </c>
      <c r="R71" s="27"/>
    </row>
    <row r="72" spans="1:18" ht="15" customHeight="1" x14ac:dyDescent="0.25">
      <c r="A72" s="28" t="s">
        <v>458</v>
      </c>
      <c r="B72" s="35" t="str">
        <f>IFERROR(VLOOKUP($A72,Liste_J!$C$7:$G$261,5,0),"-")</f>
        <v>H</v>
      </c>
      <c r="C72" s="35" t="str">
        <f>IFERROR(VLOOKUP($A72,Liste_J!$C$7:$G$261,4,0),"-")</f>
        <v>Chevannes</v>
      </c>
      <c r="D72" s="35">
        <f>IFERROR(VLOOKUP($A72,Liste_J!$C$7:$G$261,2,0),"-")</f>
        <v>18.2</v>
      </c>
      <c r="E72" s="35">
        <f>IFERROR(VLOOKUP($A72,'J1'!$B$6:$F$35,5,0),)</f>
        <v>0</v>
      </c>
      <c r="F72" s="35">
        <f>IFERROR(VLOOKUP($A72,'J2'!$B$6:$F$35,5,0),)</f>
        <v>0</v>
      </c>
      <c r="G72" s="35">
        <f>IFERROR(VLOOKUP($A72,'J3'!$B$6:$F$35,5,0),)</f>
        <v>0</v>
      </c>
      <c r="H72" s="35">
        <f>IFERROR(VLOOKUP($A72,'J4'!$B$6:$F$35,5,0),)</f>
        <v>0</v>
      </c>
      <c r="I72" s="35">
        <f>IFERROR(VLOOKUP($A72,'J5'!$B$6:$F$35,5,0),)</f>
        <v>10</v>
      </c>
      <c r="J72" s="35">
        <f>IFERROR(VLOOKUP($A72,'J6'!$B$6:$F$35,5,0),)</f>
        <v>0</v>
      </c>
      <c r="K72" s="35">
        <f>IFERROR(VLOOKUP($A72,'J7'!$B$6:$F$35,5,0),)</f>
        <v>0</v>
      </c>
      <c r="L72" s="35">
        <f>IFERROR(VLOOKUP($A72,'J8'!$B$6:$F$35,5,0),)</f>
        <v>0</v>
      </c>
      <c r="M72" s="35">
        <f>IFERROR(VLOOKUP($A72,'J9'!$B$6:$F$35,5,0),)</f>
        <v>0</v>
      </c>
      <c r="N72" s="35">
        <f>IFERROR(VLOOKUP($A72,'J10'!$B$6:$F$35,5,0),)</f>
        <v>0</v>
      </c>
      <c r="O72" s="35">
        <f t="shared" ref="O72:O103" si="4">COUNTIF(E72:N72,"&gt;0")</f>
        <v>1</v>
      </c>
      <c r="P72" s="35">
        <f t="shared" ref="P72:P103" si="5">IF((B72="H"),SUM(E72:N72),"")</f>
        <v>10</v>
      </c>
      <c r="Q72" s="52">
        <f>IFERROR(RANK(P72,$P$9:$P$206),"")</f>
        <v>60</v>
      </c>
      <c r="R72" s="27"/>
    </row>
    <row r="73" spans="1:18" ht="15" customHeight="1" x14ac:dyDescent="0.25">
      <c r="A73" s="28" t="s">
        <v>459</v>
      </c>
      <c r="B73" s="35" t="str">
        <f>IFERROR(VLOOKUP($A73,Liste_J!$C$7:$G$261,5,0),"-")</f>
        <v>H</v>
      </c>
      <c r="C73" s="35" t="str">
        <f>IFERROR(VLOOKUP($A73,Liste_J!$C$7:$G$261,4,0),"-")</f>
        <v>Chevannes</v>
      </c>
      <c r="D73" s="35">
        <f>IFERROR(VLOOKUP($A73,Liste_J!$C$7:$G$261,2,0),"-")</f>
        <v>13.5</v>
      </c>
      <c r="E73" s="35">
        <f>IFERROR(VLOOKUP($A73,'J1'!$B$6:$F$35,5,0),)</f>
        <v>0</v>
      </c>
      <c r="F73" s="35">
        <f>IFERROR(VLOOKUP($A73,'J2'!$B$6:$F$35,5,0),)</f>
        <v>0</v>
      </c>
      <c r="G73" s="35">
        <f>IFERROR(VLOOKUP($A73,'J3'!$B$6:$F$35,5,0),)</f>
        <v>0</v>
      </c>
      <c r="H73" s="35">
        <f>IFERROR(VLOOKUP($A73,'J4'!$B$6:$F$35,5,0),)</f>
        <v>0</v>
      </c>
      <c r="I73" s="35">
        <f>IFERROR(VLOOKUP($A73,'J5'!$B$6:$F$35,5,0),)</f>
        <v>10</v>
      </c>
      <c r="J73" s="35">
        <f>IFERROR(VLOOKUP($A73,'J6'!$B$6:$F$35,5,0),)</f>
        <v>0</v>
      </c>
      <c r="K73" s="35">
        <f>IFERROR(VLOOKUP($A73,'J7'!$B$6:$F$35,5,0),)</f>
        <v>0</v>
      </c>
      <c r="L73" s="35">
        <f>IFERROR(VLOOKUP($A73,'J8'!$B$6:$F$35,5,0),)</f>
        <v>0</v>
      </c>
      <c r="M73" s="35">
        <f>IFERROR(VLOOKUP($A73,'J9'!$B$6:$F$35,5,0),)</f>
        <v>0</v>
      </c>
      <c r="N73" s="35">
        <f>IFERROR(VLOOKUP($A73,'J10'!$B$6:$F$35,5,0),)</f>
        <v>0</v>
      </c>
      <c r="O73" s="35">
        <f t="shared" si="4"/>
        <v>1</v>
      </c>
      <c r="P73" s="35">
        <f t="shared" si="5"/>
        <v>10</v>
      </c>
      <c r="Q73" s="52">
        <f>IFERROR(RANK(P73,$P$9:$P$206),"")</f>
        <v>60</v>
      </c>
      <c r="R73" s="27"/>
    </row>
    <row r="74" spans="1:18" ht="15" customHeight="1" x14ac:dyDescent="0.25">
      <c r="A74" s="28" t="s">
        <v>271</v>
      </c>
      <c r="B74" s="35" t="str">
        <f>IFERROR(VLOOKUP($A74,Liste_J!$C$7:$G$261,5,0),"-")</f>
        <v>H</v>
      </c>
      <c r="C74" s="35" t="str">
        <f>IFERROR(VLOOKUP($A74,Liste_J!$C$7:$G$261,4,0),"-")</f>
        <v>Chevry</v>
      </c>
      <c r="D74" s="35">
        <f>IFERROR(VLOOKUP($A74,Liste_J!$C$7:$G$261,2,0),"-")</f>
        <v>25.2</v>
      </c>
      <c r="E74" s="35">
        <f>IFERROR(VLOOKUP($A74,'J1'!$B$6:$F$35,5,0),)</f>
        <v>0</v>
      </c>
      <c r="F74" s="35">
        <f>IFERROR(VLOOKUP($A74,'J2'!$B$6:$F$35,5,0),)</f>
        <v>0</v>
      </c>
      <c r="G74" s="35">
        <f>IFERROR(VLOOKUP($A74,'J3'!$B$6:$F$35,5,0),)</f>
        <v>0</v>
      </c>
      <c r="H74" s="35">
        <f>IFERROR(VLOOKUP($A74,'J4'!$B$6:$F$35,5,0),)</f>
        <v>10</v>
      </c>
      <c r="I74" s="35">
        <f>IFERROR(VLOOKUP($A74,'J5'!$B$6:$F$35,5,0),)</f>
        <v>0</v>
      </c>
      <c r="J74" s="35">
        <f>IFERROR(VLOOKUP($A74,'J6'!$B$6:$F$35,5,0),)</f>
        <v>0</v>
      </c>
      <c r="K74" s="35">
        <f>IFERROR(VLOOKUP($A74,'J7'!$B$6:$F$35,5,0),)</f>
        <v>0</v>
      </c>
      <c r="L74" s="35">
        <f>IFERROR(VLOOKUP($A74,'J8'!$B$6:$F$35,5,0),)</f>
        <v>0</v>
      </c>
      <c r="M74" s="35">
        <f>IFERROR(VLOOKUP($A74,'J9'!$B$6:$F$35,5,0),)</f>
        <v>0</v>
      </c>
      <c r="N74" s="35">
        <f>IFERROR(VLOOKUP($A74,'J10'!$B$6:$F$35,5,0),)</f>
        <v>0</v>
      </c>
      <c r="O74" s="35">
        <f t="shared" si="4"/>
        <v>1</v>
      </c>
      <c r="P74" s="35">
        <f t="shared" si="5"/>
        <v>10</v>
      </c>
      <c r="Q74" s="52">
        <f>IFERROR(RANK(P74,$P$9:$P$206),"")</f>
        <v>60</v>
      </c>
      <c r="R74" s="27"/>
    </row>
    <row r="75" spans="1:18" ht="15" customHeight="1" x14ac:dyDescent="0.25">
      <c r="A75" s="8" t="s">
        <v>295</v>
      </c>
      <c r="B75" s="35" t="str">
        <f>IFERROR(VLOOKUP($A75,Liste_J!$C$7:$G$261,5,0),"-")</f>
        <v>H</v>
      </c>
      <c r="C75" s="35" t="str">
        <f>IFERROR(VLOOKUP($A75,Liste_J!$C$7:$G$261,4,0),"-")</f>
        <v>ASGAF</v>
      </c>
      <c r="D75" s="35">
        <f>IFERROR(VLOOKUP($A75,Liste_J!$C$7:$G$261,2,0),"-")</f>
        <v>21.1</v>
      </c>
      <c r="E75" s="35">
        <f>IFERROR(VLOOKUP($A75,'J1'!$B$6:$F$35,5,0),)</f>
        <v>0</v>
      </c>
      <c r="F75" s="35">
        <f>IFERROR(VLOOKUP($A75,'J2'!$B$6:$F$35,5,0),)</f>
        <v>0</v>
      </c>
      <c r="G75" s="35">
        <f>IFERROR(VLOOKUP($A75,'J3'!$B$6:$F$35,5,0),)</f>
        <v>0</v>
      </c>
      <c r="H75" s="35">
        <f>IFERROR(VLOOKUP($A75,'J4'!$B$6:$F$35,5,0),)</f>
        <v>0</v>
      </c>
      <c r="I75" s="35">
        <f>IFERROR(VLOOKUP($A75,'J5'!$B$6:$F$35,5,0),)</f>
        <v>0</v>
      </c>
      <c r="J75" s="35">
        <f>IFERROR(VLOOKUP($A75,'J6'!$B$6:$F$35,5,0),)</f>
        <v>8</v>
      </c>
      <c r="K75" s="35">
        <f>IFERROR(VLOOKUP($A75,'J7'!$B$6:$F$35,5,0),)</f>
        <v>0</v>
      </c>
      <c r="L75" s="35">
        <f>IFERROR(VLOOKUP($A75,'J8'!$B$6:$F$35,5,0),)</f>
        <v>0</v>
      </c>
      <c r="M75" s="35">
        <f>IFERROR(VLOOKUP($A75,'J9'!$B$6:$F$35,5,0),)</f>
        <v>0</v>
      </c>
      <c r="N75" s="35">
        <f>IFERROR(VLOOKUP($A75,'J10'!$B$6:$F$35,5,0),)</f>
        <v>0</v>
      </c>
      <c r="O75" s="35">
        <f t="shared" si="4"/>
        <v>1</v>
      </c>
      <c r="P75" s="35">
        <f t="shared" si="5"/>
        <v>8</v>
      </c>
      <c r="Q75" s="52">
        <f>IFERROR(RANK(P75,$P$9:$P$206),"")</f>
        <v>67</v>
      </c>
      <c r="R75" s="27"/>
    </row>
    <row r="76" spans="1:18" ht="15" customHeight="1" x14ac:dyDescent="0.25">
      <c r="A76" s="8" t="s">
        <v>437</v>
      </c>
      <c r="B76" s="35" t="str">
        <f>IFERROR(VLOOKUP($A76,Liste_J!$C$7:$G$261,5,0),"-")</f>
        <v>H</v>
      </c>
      <c r="C76" s="35" t="str">
        <f>IFERROR(VLOOKUP($A76,Liste_J!$C$7:$G$261,4,0),"-")</f>
        <v>ASGAF</v>
      </c>
      <c r="D76" s="35">
        <f>IFERROR(VLOOKUP($A76,Liste_J!$C$7:$G$261,2,0),"-")</f>
        <v>23.2</v>
      </c>
      <c r="E76" s="35">
        <f>IFERROR(VLOOKUP($A76,'J1'!$B$6:$F$35,5,0),)</f>
        <v>0</v>
      </c>
      <c r="F76" s="35">
        <f>IFERROR(VLOOKUP($A76,'J2'!$B$6:$F$35,5,0),)</f>
        <v>8</v>
      </c>
      <c r="G76" s="35">
        <f>IFERROR(VLOOKUP($A76,'J3'!$B$6:$F$35,5,0),)</f>
        <v>0</v>
      </c>
      <c r="H76" s="35">
        <f>IFERROR(VLOOKUP($A76,'J4'!$B$6:$F$35,5,0),)</f>
        <v>0</v>
      </c>
      <c r="I76" s="35">
        <f>IFERROR(VLOOKUP($A76,'J5'!$B$6:$F$35,5,0),)</f>
        <v>0</v>
      </c>
      <c r="J76" s="35">
        <f>IFERROR(VLOOKUP($A76,'J6'!$B$6:$F$35,5,0),)</f>
        <v>0</v>
      </c>
      <c r="K76" s="35">
        <f>IFERROR(VLOOKUP($A76,'J7'!$B$6:$F$35,5,0),)</f>
        <v>0</v>
      </c>
      <c r="L76" s="35">
        <f>IFERROR(VLOOKUP($A76,'J8'!$B$6:$F$35,5,0),)</f>
        <v>0</v>
      </c>
      <c r="M76" s="35">
        <f>IFERROR(VLOOKUP($A76,'J9'!$B$6:$F$35,5,0),)</f>
        <v>0</v>
      </c>
      <c r="N76" s="35">
        <f>IFERROR(VLOOKUP($A76,'J10'!$B$6:$F$35,5,0),)</f>
        <v>0</v>
      </c>
      <c r="O76" s="35">
        <f t="shared" si="4"/>
        <v>1</v>
      </c>
      <c r="P76" s="35">
        <f t="shared" si="5"/>
        <v>8</v>
      </c>
      <c r="Q76" s="52">
        <f>IFERROR(RANK(P76,$P$9:$P$206),"")</f>
        <v>67</v>
      </c>
      <c r="R76" s="27"/>
    </row>
    <row r="77" spans="1:18" ht="15" customHeight="1" x14ac:dyDescent="0.25">
      <c r="A77" s="28" t="s">
        <v>428</v>
      </c>
      <c r="B77" s="35" t="str">
        <f>IFERROR(VLOOKUP($A77,Liste_J!$C$7:$G$261,5,0),"-")</f>
        <v>H</v>
      </c>
      <c r="C77" s="35" t="str">
        <f>IFERROR(VLOOKUP($A77,Liste_J!$C$7:$G$261,4,0),"-")</f>
        <v>Chevannes</v>
      </c>
      <c r="D77" s="35">
        <f>IFERROR(VLOOKUP($A77,Liste_J!$C$7:$G$261,2,0),"-")</f>
        <v>33.6</v>
      </c>
      <c r="E77" s="35">
        <f>IFERROR(VLOOKUP($A77,'J1'!$B$6:$F$35,5,0),)</f>
        <v>0</v>
      </c>
      <c r="F77" s="35">
        <f>IFERROR(VLOOKUP($A77,'J2'!$B$6:$F$35,5,0),)</f>
        <v>0</v>
      </c>
      <c r="G77" s="35">
        <f>IFERROR(VLOOKUP($A77,'J3'!$B$6:$F$35,5,0),)</f>
        <v>0</v>
      </c>
      <c r="H77" s="35">
        <f>IFERROR(VLOOKUP($A77,'J4'!$B$6:$F$35,5,0),)</f>
        <v>8</v>
      </c>
      <c r="I77" s="35">
        <f>IFERROR(VLOOKUP($A77,'J5'!$B$6:$F$35,5,0),)</f>
        <v>0</v>
      </c>
      <c r="J77" s="35">
        <f>IFERROR(VLOOKUP($A77,'J6'!$B$6:$F$35,5,0),)</f>
        <v>0</v>
      </c>
      <c r="K77" s="35">
        <f>IFERROR(VLOOKUP($A77,'J7'!$B$6:$F$35,5,0),)</f>
        <v>0</v>
      </c>
      <c r="L77" s="35">
        <f>IFERROR(VLOOKUP($A77,'J8'!$B$6:$F$35,5,0),)</f>
        <v>0</v>
      </c>
      <c r="M77" s="35">
        <f>IFERROR(VLOOKUP($A77,'J9'!$B$6:$F$35,5,0),)</f>
        <v>0</v>
      </c>
      <c r="N77" s="35">
        <f>IFERROR(VLOOKUP($A77,'J10'!$B$6:$F$35,5,0),)</f>
        <v>0</v>
      </c>
      <c r="O77" s="35">
        <f t="shared" si="4"/>
        <v>1</v>
      </c>
      <c r="P77" s="35">
        <f t="shared" si="5"/>
        <v>8</v>
      </c>
      <c r="Q77" s="52">
        <f>IFERROR(RANK(P77,$P$9:$P$206),"")</f>
        <v>67</v>
      </c>
      <c r="R77" s="27"/>
    </row>
    <row r="78" spans="1:18" ht="15" customHeight="1" x14ac:dyDescent="0.25">
      <c r="A78" s="28" t="s">
        <v>460</v>
      </c>
      <c r="B78" s="35" t="str">
        <f>IFERROR(VLOOKUP($A78,Liste_J!$C$7:$G$261,5,0),"-")</f>
        <v>H</v>
      </c>
      <c r="C78" s="35" t="str">
        <f>IFERROR(VLOOKUP($A78,Liste_J!$C$7:$G$261,4,0),"-")</f>
        <v>Chevry</v>
      </c>
      <c r="D78" s="35">
        <f>IFERROR(VLOOKUP($A78,Liste_J!$C$7:$G$261,2,0),"-")</f>
        <v>32.700000000000003</v>
      </c>
      <c r="E78" s="35">
        <f>IFERROR(VLOOKUP($A78,'J1'!$B$6:$F$35,5,0),)</f>
        <v>0</v>
      </c>
      <c r="F78" s="35">
        <f>IFERROR(VLOOKUP($A78,'J2'!$B$6:$F$35,5,0),)</f>
        <v>0</v>
      </c>
      <c r="G78" s="35">
        <f>IFERROR(VLOOKUP($A78,'J3'!$B$6:$F$35,5,0),)</f>
        <v>0</v>
      </c>
      <c r="H78" s="35">
        <f>IFERROR(VLOOKUP($A78,'J4'!$B$6:$F$35,5,0),)</f>
        <v>0</v>
      </c>
      <c r="I78" s="35">
        <f>IFERROR(VLOOKUP($A78,'J5'!$B$6:$F$35,5,0),)</f>
        <v>8</v>
      </c>
      <c r="J78" s="35">
        <f>IFERROR(VLOOKUP($A78,'J6'!$B$6:$F$35,5,0),)</f>
        <v>0</v>
      </c>
      <c r="K78" s="35">
        <f>IFERROR(VLOOKUP($A78,'J7'!$B$6:$F$35,5,0),)</f>
        <v>0</v>
      </c>
      <c r="L78" s="35">
        <f>IFERROR(VLOOKUP($A78,'J8'!$B$6:$F$35,5,0),)</f>
        <v>0</v>
      </c>
      <c r="M78" s="35">
        <f>IFERROR(VLOOKUP($A78,'J9'!$B$6:$F$35,5,0),)</f>
        <v>0</v>
      </c>
      <c r="N78" s="35">
        <f>IFERROR(VLOOKUP($A78,'J10'!$B$6:$F$35,5,0),)</f>
        <v>0</v>
      </c>
      <c r="O78" s="35">
        <f t="shared" si="4"/>
        <v>1</v>
      </c>
      <c r="P78" s="35">
        <f t="shared" si="5"/>
        <v>8</v>
      </c>
      <c r="Q78" s="52">
        <f>IFERROR(RANK(P78,$P$9:$P$206),"")</f>
        <v>67</v>
      </c>
      <c r="R78" s="27"/>
    </row>
    <row r="79" spans="1:18" ht="15" customHeight="1" x14ac:dyDescent="0.25">
      <c r="A79" s="28" t="s">
        <v>416</v>
      </c>
      <c r="B79" s="35" t="str">
        <f>IFERROR(VLOOKUP($A79,Liste_J!$C$7:$G$261,5,0),"-")</f>
        <v>H</v>
      </c>
      <c r="C79" s="35" t="str">
        <f>IFERROR(VLOOKUP($A79,Liste_J!$C$7:$G$261,4,0),"-")</f>
        <v>Réveillon</v>
      </c>
      <c r="D79" s="35">
        <f>IFERROR(VLOOKUP($A79,Liste_J!$C$7:$G$261,2,0),"-")</f>
        <v>27.1</v>
      </c>
      <c r="E79" s="35">
        <f>IFERROR(VLOOKUP($A79,'J1'!$B$6:$F$35,5,0),)</f>
        <v>8</v>
      </c>
      <c r="F79" s="35">
        <f>IFERROR(VLOOKUP($A79,'J2'!$B$6:$F$35,5,0),)</f>
        <v>0</v>
      </c>
      <c r="G79" s="35">
        <f>IFERROR(VLOOKUP($A79,'J3'!$B$6:$F$35,5,0),)</f>
        <v>0</v>
      </c>
      <c r="H79" s="35">
        <f>IFERROR(VLOOKUP($A79,'J4'!$B$6:$F$35,5,0),)</f>
        <v>0</v>
      </c>
      <c r="I79" s="35">
        <f>IFERROR(VLOOKUP($A79,'J5'!$B$6:$F$35,5,0),)</f>
        <v>0</v>
      </c>
      <c r="J79" s="35">
        <f>IFERROR(VLOOKUP($A79,'J6'!$B$6:$F$35,5,0),)</f>
        <v>0</v>
      </c>
      <c r="K79" s="35">
        <f>IFERROR(VLOOKUP($A79,'J7'!$B$6:$F$35,5,0),)</f>
        <v>0</v>
      </c>
      <c r="L79" s="35">
        <f>IFERROR(VLOOKUP($A79,'J8'!$B$6:$F$35,5,0),)</f>
        <v>0</v>
      </c>
      <c r="M79" s="35">
        <f>IFERROR(VLOOKUP($A79,'J9'!$B$6:$F$35,5,0),)</f>
        <v>0</v>
      </c>
      <c r="N79" s="35">
        <f>IFERROR(VLOOKUP($A79,'J10'!$B$6:$F$35,5,0),)</f>
        <v>0</v>
      </c>
      <c r="O79" s="35">
        <f t="shared" si="4"/>
        <v>1</v>
      </c>
      <c r="P79" s="35">
        <f t="shared" si="5"/>
        <v>8</v>
      </c>
      <c r="Q79" s="52">
        <f>IFERROR(RANK(P79,$P$9:$P$206),"")</f>
        <v>67</v>
      </c>
      <c r="R79" s="27"/>
    </row>
    <row r="80" spans="1:18" ht="15" customHeight="1" x14ac:dyDescent="0.25">
      <c r="A80" s="28" t="s">
        <v>417</v>
      </c>
      <c r="B80" s="35" t="str">
        <f>IFERROR(VLOOKUP($A80,Liste_J!$C$7:$G$261,5,0),"-")</f>
        <v>H</v>
      </c>
      <c r="C80" s="35" t="str">
        <f>IFERROR(VLOOKUP($A80,Liste_J!$C$7:$G$261,4,0),"-")</f>
        <v>Réveillon</v>
      </c>
      <c r="D80" s="35">
        <f>IFERROR(VLOOKUP($A80,Liste_J!$C$7:$G$261,2,0),"-")</f>
        <v>13.6</v>
      </c>
      <c r="E80" s="35">
        <f>IFERROR(VLOOKUP($A80,'J1'!$B$6:$F$35,5,0),)</f>
        <v>8</v>
      </c>
      <c r="F80" s="35">
        <f>IFERROR(VLOOKUP($A80,'J2'!$B$6:$F$35,5,0),)</f>
        <v>0</v>
      </c>
      <c r="G80" s="35">
        <f>IFERROR(VLOOKUP($A80,'J3'!$B$6:$F$35,5,0),)</f>
        <v>0</v>
      </c>
      <c r="H80" s="35">
        <f>IFERROR(VLOOKUP($A80,'J4'!$B$6:$F$35,5,0),)</f>
        <v>0</v>
      </c>
      <c r="I80" s="35">
        <f>IFERROR(VLOOKUP($A80,'J5'!$B$6:$F$35,5,0),)</f>
        <v>0</v>
      </c>
      <c r="J80" s="35">
        <f>IFERROR(VLOOKUP($A80,'J6'!$B$6:$F$35,5,0),)</f>
        <v>0</v>
      </c>
      <c r="K80" s="35">
        <f>IFERROR(VLOOKUP($A80,'J7'!$B$6:$F$35,5,0),)</f>
        <v>0</v>
      </c>
      <c r="L80" s="35">
        <f>IFERROR(VLOOKUP($A80,'J8'!$B$6:$F$35,5,0),)</f>
        <v>0</v>
      </c>
      <c r="M80" s="35">
        <f>IFERROR(VLOOKUP($A80,'J9'!$B$6:$F$35,5,0),)</f>
        <v>0</v>
      </c>
      <c r="N80" s="35">
        <f>IFERROR(VLOOKUP($A80,'J10'!$B$6:$F$35,5,0),)</f>
        <v>0</v>
      </c>
      <c r="O80" s="35">
        <f t="shared" si="4"/>
        <v>1</v>
      </c>
      <c r="P80" s="35">
        <f t="shared" si="5"/>
        <v>8</v>
      </c>
      <c r="Q80" s="52">
        <f>IFERROR(RANK(P80,$P$9:$P$206),"")</f>
        <v>67</v>
      </c>
      <c r="R80" s="27"/>
    </row>
    <row r="81" spans="1:18" ht="15" customHeight="1" x14ac:dyDescent="0.25">
      <c r="A81" s="8" t="s">
        <v>303</v>
      </c>
      <c r="B81" s="35" t="str">
        <f>IFERROR(VLOOKUP($A81,Liste_J!$C$7:$G$261,5,0),"-")</f>
        <v>H</v>
      </c>
      <c r="C81" s="35" t="str">
        <f>IFERROR(VLOOKUP($A81,Liste_J!$C$7:$G$261,4,0),"-")</f>
        <v>ASGAF</v>
      </c>
      <c r="D81" s="35">
        <f>IFERROR(VLOOKUP($A81,Liste_J!$C$7:$G$261,2,0),"-")</f>
        <v>38.9</v>
      </c>
      <c r="E81" s="35">
        <f>IFERROR(VLOOKUP($A81,'J1'!$B$6:$F$35,5,0),)</f>
        <v>0</v>
      </c>
      <c r="F81" s="35">
        <f>IFERROR(VLOOKUP($A81,'J2'!$B$6:$F$35,5,0),)</f>
        <v>7</v>
      </c>
      <c r="G81" s="35">
        <f>IFERROR(VLOOKUP($A81,'J3'!$B$6:$F$35,5,0),)</f>
        <v>0</v>
      </c>
      <c r="H81" s="35">
        <f>IFERROR(VLOOKUP($A81,'J4'!$B$6:$F$35,5,0),)</f>
        <v>0</v>
      </c>
      <c r="I81" s="35">
        <f>IFERROR(VLOOKUP($A81,'J5'!$B$6:$F$35,5,0),)</f>
        <v>0</v>
      </c>
      <c r="J81" s="35">
        <f>IFERROR(VLOOKUP($A81,'J6'!$B$6:$F$35,5,0),)</f>
        <v>0</v>
      </c>
      <c r="K81" s="35">
        <f>IFERROR(VLOOKUP($A81,'J7'!$B$6:$F$35,5,0),)</f>
        <v>0</v>
      </c>
      <c r="L81" s="35">
        <f>IFERROR(VLOOKUP($A81,'J8'!$B$6:$F$35,5,0),)</f>
        <v>0</v>
      </c>
      <c r="M81" s="35">
        <f>IFERROR(VLOOKUP($A81,'J9'!$B$6:$F$35,5,0),)</f>
        <v>0</v>
      </c>
      <c r="N81" s="35">
        <f>IFERROR(VLOOKUP($A81,'J10'!$B$6:$F$35,5,0),)</f>
        <v>0</v>
      </c>
      <c r="O81" s="35">
        <f t="shared" si="4"/>
        <v>1</v>
      </c>
      <c r="P81" s="35">
        <f t="shared" si="5"/>
        <v>7</v>
      </c>
      <c r="Q81" s="52">
        <f>IFERROR(RANK(P81,$P$9:$P$206),"")</f>
        <v>73</v>
      </c>
      <c r="R81" s="27"/>
    </row>
    <row r="82" spans="1:18" ht="15" customHeight="1" x14ac:dyDescent="0.25">
      <c r="A82" s="8" t="s">
        <v>159</v>
      </c>
      <c r="B82" s="35" t="str">
        <f>IFERROR(VLOOKUP($A82,Liste_J!$C$7:$G$261,5,0),"-")</f>
        <v>H</v>
      </c>
      <c r="C82" s="35" t="str">
        <f>IFERROR(VLOOKUP($A82,Liste_J!$C$7:$G$261,4,0),"-")</f>
        <v>Chevannes</v>
      </c>
      <c r="D82" s="35">
        <f>IFERROR(VLOOKUP($A82,Liste_J!$C$7:$G$261,2,0),"-")</f>
        <v>21.8</v>
      </c>
      <c r="E82" s="35">
        <f>IFERROR(VLOOKUP($A82,'J1'!$B$6:$F$35,5,0),)</f>
        <v>0</v>
      </c>
      <c r="F82" s="35">
        <f>IFERROR(VLOOKUP($A82,'J2'!$B$6:$F$35,5,0),)</f>
        <v>1</v>
      </c>
      <c r="G82" s="35">
        <f>IFERROR(VLOOKUP($A82,'J3'!$B$6:$F$35,5,0),)</f>
        <v>0</v>
      </c>
      <c r="H82" s="35">
        <f>IFERROR(VLOOKUP($A82,'J4'!$B$6:$F$35,5,0),)</f>
        <v>6</v>
      </c>
      <c r="I82" s="35">
        <f>IFERROR(VLOOKUP($A82,'J5'!$B$6:$F$35,5,0),)</f>
        <v>0</v>
      </c>
      <c r="J82" s="35">
        <f>IFERROR(VLOOKUP($A82,'J6'!$B$6:$F$35,5,0),)</f>
        <v>0</v>
      </c>
      <c r="K82" s="35">
        <f>IFERROR(VLOOKUP($A82,'J7'!$B$6:$F$35,5,0),)</f>
        <v>0</v>
      </c>
      <c r="L82" s="35">
        <f>IFERROR(VLOOKUP($A82,'J8'!$B$6:$F$35,5,0),)</f>
        <v>0</v>
      </c>
      <c r="M82" s="35">
        <f>IFERROR(VLOOKUP($A82,'J9'!$B$6:$F$35,5,0),)</f>
        <v>0</v>
      </c>
      <c r="N82" s="35">
        <f>IFERROR(VLOOKUP($A82,'J10'!$B$6:$F$35,5,0),)</f>
        <v>0</v>
      </c>
      <c r="O82" s="35">
        <f t="shared" si="4"/>
        <v>2</v>
      </c>
      <c r="P82" s="35">
        <f t="shared" si="5"/>
        <v>7</v>
      </c>
      <c r="Q82" s="52">
        <f>IFERROR(RANK(P82,$P$9:$P$206),"")</f>
        <v>73</v>
      </c>
      <c r="R82" s="27"/>
    </row>
    <row r="83" spans="1:18" ht="15" customHeight="1" x14ac:dyDescent="0.25">
      <c r="A83" s="8" t="s">
        <v>206</v>
      </c>
      <c r="B83" s="35" t="str">
        <f>IFERROR(VLOOKUP($A83,Liste_J!$C$7:$G$261,5,0),"-")</f>
        <v>H</v>
      </c>
      <c r="C83" s="35" t="str">
        <f>IFERROR(VLOOKUP($A83,Liste_J!$C$7:$G$261,4,0),"-")</f>
        <v>Chevannes</v>
      </c>
      <c r="D83" s="35">
        <f>IFERROR(VLOOKUP($A83,Liste_J!$C$7:$G$261,2,0),"-")</f>
        <v>18.399999999999999</v>
      </c>
      <c r="E83" s="35">
        <f>IFERROR(VLOOKUP($A83,'J1'!$B$6:$F$35,5,0),)</f>
        <v>0</v>
      </c>
      <c r="F83" s="35">
        <f>IFERROR(VLOOKUP($A83,'J2'!$B$6:$F$35,5,0),)</f>
        <v>0</v>
      </c>
      <c r="G83" s="35">
        <f>IFERROR(VLOOKUP($A83,'J3'!$B$6:$F$35,5,0),)</f>
        <v>0</v>
      </c>
      <c r="H83" s="35">
        <f>IFERROR(VLOOKUP($A83,'J4'!$B$6:$F$35,5,0),)</f>
        <v>0</v>
      </c>
      <c r="I83" s="35">
        <f>IFERROR(VLOOKUP($A83,'J5'!$B$6:$F$35,5,0),)</f>
        <v>0</v>
      </c>
      <c r="J83" s="35">
        <f>IFERROR(VLOOKUP($A83,'J6'!$B$6:$F$35,5,0),)</f>
        <v>7</v>
      </c>
      <c r="K83" s="35">
        <f>IFERROR(VLOOKUP($A83,'J7'!$B$6:$F$35,5,0),)</f>
        <v>0</v>
      </c>
      <c r="L83" s="35">
        <f>IFERROR(VLOOKUP($A83,'J8'!$B$6:$F$35,5,0),)</f>
        <v>0</v>
      </c>
      <c r="M83" s="35">
        <f>IFERROR(VLOOKUP($A83,'J9'!$B$6:$F$35,5,0),)</f>
        <v>0</v>
      </c>
      <c r="N83" s="35">
        <f>IFERROR(VLOOKUP($A83,'J10'!$B$6:$F$35,5,0),)</f>
        <v>0</v>
      </c>
      <c r="O83" s="35">
        <f t="shared" si="4"/>
        <v>1</v>
      </c>
      <c r="P83" s="35">
        <f t="shared" si="5"/>
        <v>7</v>
      </c>
      <c r="Q83" s="52">
        <f>IFERROR(RANK(P83,$P$9:$P$206),"")</f>
        <v>73</v>
      </c>
      <c r="R83" s="27"/>
    </row>
    <row r="84" spans="1:18" ht="15" customHeight="1" x14ac:dyDescent="0.25">
      <c r="A84" s="28" t="s">
        <v>452</v>
      </c>
      <c r="B84" s="35" t="str">
        <f>IFERROR(VLOOKUP($A84,Liste_J!$C$7:$G$261,5,0),"-")</f>
        <v>H</v>
      </c>
      <c r="C84" s="35" t="str">
        <f>IFERROR(VLOOKUP($A84,Liste_J!$C$7:$G$261,4,0),"-")</f>
        <v>Chevannes</v>
      </c>
      <c r="D84" s="35" t="str">
        <f>IFERROR(VLOOKUP($A84,Liste_J!$C$7:$G$261,2,0),"-")</f>
        <v>29.3</v>
      </c>
      <c r="E84" s="35">
        <f>IFERROR(VLOOKUP($A84,'J1'!$B$6:$F$35,5,0),)</f>
        <v>0</v>
      </c>
      <c r="F84" s="35">
        <f>IFERROR(VLOOKUP($A84,'J2'!$B$6:$F$35,5,0),)</f>
        <v>0</v>
      </c>
      <c r="G84" s="35">
        <f>IFERROR(VLOOKUP($A84,'J3'!$B$6:$F$35,5,0),)</f>
        <v>0</v>
      </c>
      <c r="H84" s="35">
        <f>IFERROR(VLOOKUP($A84,'J4'!$B$6:$F$35,5,0),)</f>
        <v>7</v>
      </c>
      <c r="I84" s="35">
        <f>IFERROR(VLOOKUP($A84,'J5'!$B$6:$F$35,5,0),)</f>
        <v>0</v>
      </c>
      <c r="J84" s="35">
        <f>IFERROR(VLOOKUP($A84,'J6'!$B$6:$F$35,5,0),)</f>
        <v>0</v>
      </c>
      <c r="K84" s="35">
        <f>IFERROR(VLOOKUP($A84,'J7'!$B$6:$F$35,5,0),)</f>
        <v>0</v>
      </c>
      <c r="L84" s="35">
        <f>IFERROR(VLOOKUP($A84,'J8'!$B$6:$F$35,5,0),)</f>
        <v>0</v>
      </c>
      <c r="M84" s="35">
        <f>IFERROR(VLOOKUP($A84,'J9'!$B$6:$F$35,5,0),)</f>
        <v>0</v>
      </c>
      <c r="N84" s="35">
        <f>IFERROR(VLOOKUP($A84,'J10'!$B$6:$F$35,5,0),)</f>
        <v>0</v>
      </c>
      <c r="O84" s="35">
        <f t="shared" si="4"/>
        <v>1</v>
      </c>
      <c r="P84" s="35">
        <f t="shared" si="5"/>
        <v>7</v>
      </c>
      <c r="Q84" s="52">
        <f>IFERROR(RANK(P84,$P$9:$P$206),"")</f>
        <v>73</v>
      </c>
      <c r="R84" s="27"/>
    </row>
    <row r="85" spans="1:18" ht="15" customHeight="1" x14ac:dyDescent="0.25">
      <c r="A85" s="8" t="s">
        <v>347</v>
      </c>
      <c r="B85" s="35" t="str">
        <f>IFERROR(VLOOKUP($A85,Liste_J!$C$7:$G$261,5,0),"-")</f>
        <v>H</v>
      </c>
      <c r="C85" s="35" t="str">
        <f>IFERROR(VLOOKUP($A85,Liste_J!$C$7:$G$261,4,0),"-")</f>
        <v>ASGAF</v>
      </c>
      <c r="D85" s="35">
        <f>IFERROR(VLOOKUP($A85,Liste_J!$C$7:$G$261,2,0),"-")</f>
        <v>54</v>
      </c>
      <c r="E85" s="35">
        <f>IFERROR(VLOOKUP($A85,'J1'!$B$6:$F$35,5,0),)</f>
        <v>6</v>
      </c>
      <c r="F85" s="35">
        <f>IFERROR(VLOOKUP($A85,'J2'!$B$6:$F$35,5,0),)</f>
        <v>0</v>
      </c>
      <c r="G85" s="35">
        <f>IFERROR(VLOOKUP($A85,'J3'!$B$6:$F$35,5,0),)</f>
        <v>0</v>
      </c>
      <c r="H85" s="35">
        <f>IFERROR(VLOOKUP($A85,'J4'!$B$6:$F$35,5,0),)</f>
        <v>0</v>
      </c>
      <c r="I85" s="35">
        <f>IFERROR(VLOOKUP($A85,'J5'!$B$6:$F$35,5,0),)</f>
        <v>0</v>
      </c>
      <c r="J85" s="35">
        <f>IFERROR(VLOOKUP($A85,'J6'!$B$6:$F$35,5,0),)</f>
        <v>0</v>
      </c>
      <c r="K85" s="35">
        <f>IFERROR(VLOOKUP($A85,'J7'!$B$6:$F$35,5,0),)</f>
        <v>0</v>
      </c>
      <c r="L85" s="35">
        <f>IFERROR(VLOOKUP($A85,'J8'!$B$6:$F$35,5,0),)</f>
        <v>0</v>
      </c>
      <c r="M85" s="35">
        <f>IFERROR(VLOOKUP($A85,'J9'!$B$6:$F$35,5,0),)</f>
        <v>0</v>
      </c>
      <c r="N85" s="35">
        <f>IFERROR(VLOOKUP($A85,'J10'!$B$6:$F$35,5,0),)</f>
        <v>0</v>
      </c>
      <c r="O85" s="35">
        <f t="shared" si="4"/>
        <v>1</v>
      </c>
      <c r="P85" s="35">
        <f t="shared" si="5"/>
        <v>6</v>
      </c>
      <c r="Q85" s="52">
        <f>IFERROR(RANK(P85,$P$9:$P$206),"")</f>
        <v>77</v>
      </c>
      <c r="R85" s="27"/>
    </row>
    <row r="86" spans="1:18" ht="15" customHeight="1" x14ac:dyDescent="0.25">
      <c r="A86" s="28" t="s">
        <v>356</v>
      </c>
      <c r="B86" s="35" t="str">
        <f>IFERROR(VLOOKUP($A86,Liste_J!$C$7:$G$261,5,0),"-")</f>
        <v>H</v>
      </c>
      <c r="C86" s="35" t="str">
        <f>IFERROR(VLOOKUP($A86,Liste_J!$C$7:$G$261,4,0),"-")</f>
        <v>Chevannes</v>
      </c>
      <c r="D86" s="35">
        <f>IFERROR(VLOOKUP($A86,Liste_J!$C$7:$G$261,2,0),"-")</f>
        <v>19.8</v>
      </c>
      <c r="E86" s="35">
        <f>IFERROR(VLOOKUP($A86,'J1'!$B$6:$F$35,5,0),)</f>
        <v>0</v>
      </c>
      <c r="F86" s="35">
        <f>IFERROR(VLOOKUP($A86,'J2'!$B$6:$F$35,5,0),)</f>
        <v>0</v>
      </c>
      <c r="G86" s="35">
        <f>IFERROR(VLOOKUP($A86,'J3'!$B$6:$F$35,5,0),)</f>
        <v>6</v>
      </c>
      <c r="H86" s="35">
        <f>IFERROR(VLOOKUP($A86,'J4'!$B$6:$F$35,5,0),)</f>
        <v>0</v>
      </c>
      <c r="I86" s="35">
        <f>IFERROR(VLOOKUP($A86,'J5'!$B$6:$F$35,5,0),)</f>
        <v>0</v>
      </c>
      <c r="J86" s="35">
        <f>IFERROR(VLOOKUP($A86,'J6'!$B$6:$F$35,5,0),)</f>
        <v>0</v>
      </c>
      <c r="K86" s="35">
        <f>IFERROR(VLOOKUP($A86,'J7'!$B$6:$F$35,5,0),)</f>
        <v>0</v>
      </c>
      <c r="L86" s="35">
        <f>IFERROR(VLOOKUP($A86,'J8'!$B$6:$F$35,5,0),)</f>
        <v>0</v>
      </c>
      <c r="M86" s="35">
        <f>IFERROR(VLOOKUP($A86,'J9'!$B$6:$F$35,5,0),)</f>
        <v>0</v>
      </c>
      <c r="N86" s="35">
        <f>IFERROR(VLOOKUP($A86,'J10'!$B$6:$F$35,5,0),)</f>
        <v>0</v>
      </c>
      <c r="O86" s="35">
        <f t="shared" si="4"/>
        <v>1</v>
      </c>
      <c r="P86" s="35">
        <f t="shared" si="5"/>
        <v>6</v>
      </c>
      <c r="Q86" s="52">
        <f>IFERROR(RANK(P86,$P$9:$P$206),"")</f>
        <v>77</v>
      </c>
      <c r="R86" s="27"/>
    </row>
    <row r="87" spans="1:18" ht="15" customHeight="1" x14ac:dyDescent="0.25">
      <c r="A87" s="28" t="s">
        <v>307</v>
      </c>
      <c r="B87" s="35" t="str">
        <f>IFERROR(VLOOKUP($A87,Liste_J!$C$7:$G$261,5,0),"-")</f>
        <v>H</v>
      </c>
      <c r="C87" s="35" t="str">
        <f>IFERROR(VLOOKUP($A87,Liste_J!$C$7:$G$261,4,0),"-")</f>
        <v>Réveillon</v>
      </c>
      <c r="D87" s="35">
        <f>IFERROR(VLOOKUP($A87,Liste_J!$C$7:$G$261,2,0),"-")</f>
        <v>13.2</v>
      </c>
      <c r="E87" s="35">
        <f>IFERROR(VLOOKUP($A87,'J1'!$B$6:$F$35,5,0),)</f>
        <v>0</v>
      </c>
      <c r="F87" s="35">
        <f>IFERROR(VLOOKUP($A87,'J2'!$B$6:$F$35,5,0),)</f>
        <v>0</v>
      </c>
      <c r="G87" s="35">
        <f>IFERROR(VLOOKUP($A87,'J3'!$B$6:$F$35,5,0),)</f>
        <v>0</v>
      </c>
      <c r="H87" s="35">
        <f>IFERROR(VLOOKUP($A87,'J4'!$B$6:$F$35,5,0),)</f>
        <v>0</v>
      </c>
      <c r="I87" s="35">
        <f>IFERROR(VLOOKUP($A87,'J5'!$B$6:$F$35,5,0),)</f>
        <v>0</v>
      </c>
      <c r="J87" s="35">
        <f>IFERROR(VLOOKUP($A87,'J6'!$B$6:$F$35,5,0),)</f>
        <v>6</v>
      </c>
      <c r="K87" s="35">
        <f>IFERROR(VLOOKUP($A87,'J7'!$B$6:$F$35,5,0),)</f>
        <v>0</v>
      </c>
      <c r="L87" s="35">
        <f>IFERROR(VLOOKUP($A87,'J8'!$B$6:$F$35,5,0),)</f>
        <v>0</v>
      </c>
      <c r="M87" s="35">
        <f>IFERROR(VLOOKUP($A87,'J9'!$B$6:$F$35,5,0),)</f>
        <v>0</v>
      </c>
      <c r="N87" s="35">
        <f>IFERROR(VLOOKUP($A87,'J10'!$B$6:$F$35,5,0),)</f>
        <v>0</v>
      </c>
      <c r="O87" s="35">
        <f t="shared" si="4"/>
        <v>1</v>
      </c>
      <c r="P87" s="35">
        <f t="shared" si="5"/>
        <v>6</v>
      </c>
      <c r="Q87" s="52">
        <f>IFERROR(RANK(P87,$P$9:$P$206),"")</f>
        <v>77</v>
      </c>
      <c r="R87" s="27"/>
    </row>
    <row r="88" spans="1:18" ht="15" customHeight="1" thickBot="1" x14ac:dyDescent="0.3">
      <c r="A88" s="766" t="s">
        <v>418</v>
      </c>
      <c r="B88" s="35" t="str">
        <f>IFERROR(VLOOKUP($A88,Liste_J!$C$7:$G$261,5,0),"-")</f>
        <v>H</v>
      </c>
      <c r="C88" s="35" t="str">
        <f>IFERROR(VLOOKUP($A88,Liste_J!$C$7:$G$261,4,0),"-")</f>
        <v>Réveillon</v>
      </c>
      <c r="D88" s="35">
        <f>IFERROR(VLOOKUP($A88,Liste_J!$C$7:$G$261,2,0),"-")</f>
        <v>30</v>
      </c>
      <c r="E88" s="35">
        <f>IFERROR(VLOOKUP($A88,'J1'!$B$6:$F$35,5,0),)</f>
        <v>6</v>
      </c>
      <c r="F88" s="35">
        <f>IFERROR(VLOOKUP($A88,'J2'!$B$6:$F$35,5,0),)</f>
        <v>0</v>
      </c>
      <c r="G88" s="35">
        <f>IFERROR(VLOOKUP($A88,'J3'!$B$6:$F$35,5,0),)</f>
        <v>0</v>
      </c>
      <c r="H88" s="35">
        <f>IFERROR(VLOOKUP($A88,'J4'!$B$6:$F$35,5,0),)</f>
        <v>0</v>
      </c>
      <c r="I88" s="35">
        <f>IFERROR(VLOOKUP($A88,'J5'!$B$6:$F$35,5,0),)</f>
        <v>0</v>
      </c>
      <c r="J88" s="35">
        <f>IFERROR(VLOOKUP($A88,'J6'!$B$6:$F$35,5,0),)</f>
        <v>0</v>
      </c>
      <c r="K88" s="35">
        <f>IFERROR(VLOOKUP($A88,'J7'!$B$6:$F$35,5,0),)</f>
        <v>0</v>
      </c>
      <c r="L88" s="35">
        <f>IFERROR(VLOOKUP($A88,'J8'!$B$6:$F$35,5,0),)</f>
        <v>0</v>
      </c>
      <c r="M88" s="35">
        <f>IFERROR(VLOOKUP($A88,'J9'!$B$6:$F$35,5,0),)</f>
        <v>0</v>
      </c>
      <c r="N88" s="35">
        <f>IFERROR(VLOOKUP($A88,'J10'!$B$6:$F$35,5,0),)</f>
        <v>0</v>
      </c>
      <c r="O88" s="35">
        <f t="shared" si="4"/>
        <v>1</v>
      </c>
      <c r="P88" s="35">
        <f t="shared" si="5"/>
        <v>6</v>
      </c>
      <c r="Q88" s="52">
        <f>IFERROR(RANK(P88,$P$9:$P$206),"")</f>
        <v>77</v>
      </c>
      <c r="R88" s="27"/>
    </row>
    <row r="89" spans="1:18" ht="15" customHeight="1" x14ac:dyDescent="0.25">
      <c r="A89" s="26" t="s">
        <v>248</v>
      </c>
      <c r="B89" s="35" t="str">
        <f>IFERROR(VLOOKUP($A89,Liste_J!$C$7:$G$261,5,0),"-")</f>
        <v>H</v>
      </c>
      <c r="C89" s="35" t="str">
        <f>IFERROR(VLOOKUP($A89,Liste_J!$C$7:$G$261,4,0),"-")</f>
        <v>ASGAF</v>
      </c>
      <c r="D89" s="35">
        <f>IFERROR(VLOOKUP($A89,Liste_J!$C$7:$G$261,2,0),"-")</f>
        <v>22.6</v>
      </c>
      <c r="E89" s="35">
        <f>IFERROR(VLOOKUP($A89,'J1'!$B$6:$F$35,5,0),)</f>
        <v>0</v>
      </c>
      <c r="F89" s="35">
        <f>IFERROR(VLOOKUP($A89,'J2'!$B$6:$F$35,5,0),)</f>
        <v>0</v>
      </c>
      <c r="G89" s="35">
        <f>IFERROR(VLOOKUP($A89,'J3'!$B$6:$F$35,5,0),)</f>
        <v>0</v>
      </c>
      <c r="H89" s="35">
        <f>IFERROR(VLOOKUP($A89,'J4'!$B$6:$F$35,5,0),)</f>
        <v>0</v>
      </c>
      <c r="I89" s="35">
        <f>IFERROR(VLOOKUP($A89,'J5'!$B$6:$F$35,5,0),)</f>
        <v>0</v>
      </c>
      <c r="J89" s="35">
        <f>IFERROR(VLOOKUP($A89,'J6'!$B$6:$F$35,5,0),)</f>
        <v>5</v>
      </c>
      <c r="K89" s="35">
        <f>IFERROR(VLOOKUP($A89,'J7'!$B$6:$F$35,5,0),)</f>
        <v>0</v>
      </c>
      <c r="L89" s="35">
        <f>IFERROR(VLOOKUP($A89,'J8'!$B$6:$F$35,5,0),)</f>
        <v>0</v>
      </c>
      <c r="M89" s="35">
        <f>IFERROR(VLOOKUP($A89,'J9'!$B$6:$F$35,5,0),)</f>
        <v>0</v>
      </c>
      <c r="N89" s="35">
        <f>IFERROR(VLOOKUP($A89,'J10'!$B$6:$F$35,5,0),)</f>
        <v>0</v>
      </c>
      <c r="O89" s="35">
        <f t="shared" si="4"/>
        <v>1</v>
      </c>
      <c r="P89" s="35">
        <f t="shared" si="5"/>
        <v>5</v>
      </c>
      <c r="Q89" s="52">
        <f>IFERROR(RANK(P89,$P$9:$P$206),"")</f>
        <v>81</v>
      </c>
      <c r="R89" s="27"/>
    </row>
    <row r="90" spans="1:18" ht="15" customHeight="1" x14ac:dyDescent="0.25">
      <c r="A90" s="27" t="s">
        <v>438</v>
      </c>
      <c r="B90" s="35" t="str">
        <f>IFERROR(VLOOKUP($A90,Liste_J!$C$7:$G$261,5,0),"-")</f>
        <v>H</v>
      </c>
      <c r="C90" s="35" t="str">
        <f>IFERROR(VLOOKUP($A90,Liste_J!$C$7:$G$261,4,0),"-")</f>
        <v>Chevannes</v>
      </c>
      <c r="D90" s="35">
        <f>IFERROR(VLOOKUP($A90,Liste_J!$C$7:$G$261,2,0),"-")</f>
        <v>25.1</v>
      </c>
      <c r="E90" s="35">
        <f>IFERROR(VLOOKUP($A90,'J1'!$B$6:$F$35,5,0),)</f>
        <v>0</v>
      </c>
      <c r="F90" s="35">
        <f>IFERROR(VLOOKUP($A90,'J2'!$B$6:$F$35,5,0),)</f>
        <v>0</v>
      </c>
      <c r="G90" s="35">
        <f>IFERROR(VLOOKUP($A90,'J3'!$B$6:$F$35,5,0),)</f>
        <v>0</v>
      </c>
      <c r="H90" s="35">
        <f>IFERROR(VLOOKUP($A90,'J4'!$B$6:$F$35,5,0),)</f>
        <v>5</v>
      </c>
      <c r="I90" s="35">
        <f>IFERROR(VLOOKUP($A90,'J5'!$B$6:$F$35,5,0),)</f>
        <v>0</v>
      </c>
      <c r="J90" s="35">
        <f>IFERROR(VLOOKUP($A90,'J6'!$B$6:$F$35,5,0),)</f>
        <v>0</v>
      </c>
      <c r="K90" s="35">
        <f>IFERROR(VLOOKUP($A90,'J7'!$B$6:$F$35,5,0),)</f>
        <v>0</v>
      </c>
      <c r="L90" s="35">
        <f>IFERROR(VLOOKUP($A90,'J8'!$B$6:$F$35,5,0),)</f>
        <v>0</v>
      </c>
      <c r="M90" s="35">
        <f>IFERROR(VLOOKUP($A90,'J9'!$B$6:$F$35,5,0),)</f>
        <v>0</v>
      </c>
      <c r="N90" s="35">
        <f>IFERROR(VLOOKUP($A90,'J10'!$B$6:$F$35,5,0),)</f>
        <v>0</v>
      </c>
      <c r="O90" s="35">
        <f t="shared" si="4"/>
        <v>1</v>
      </c>
      <c r="P90" s="35">
        <f t="shared" si="5"/>
        <v>5</v>
      </c>
      <c r="Q90" s="52">
        <f>IFERROR(RANK(P90,$P$9:$P$206),"")</f>
        <v>81</v>
      </c>
      <c r="R90" s="27"/>
    </row>
    <row r="91" spans="1:18" ht="15" customHeight="1" x14ac:dyDescent="0.25">
      <c r="A91" s="26" t="s">
        <v>426</v>
      </c>
      <c r="B91" s="35" t="str">
        <f>IFERROR(VLOOKUP($A91,Liste_J!$C$7:$G$261,5,0),"-")</f>
        <v>H</v>
      </c>
      <c r="C91" s="35" t="str">
        <f>IFERROR(VLOOKUP($A91,Liste_J!$C$7:$G$261,4,0),"-")</f>
        <v>ASGAF</v>
      </c>
      <c r="D91" s="35">
        <f>IFERROR(VLOOKUP($A91,Liste_J!$C$7:$G$261,2,0),"-")</f>
        <v>24.2</v>
      </c>
      <c r="E91" s="35">
        <f>IFERROR(VLOOKUP($A91,'J1'!$B$6:$F$35,5,0),)</f>
        <v>0</v>
      </c>
      <c r="F91" s="35">
        <f>IFERROR(VLOOKUP($A91,'J2'!$B$6:$F$35,5,0),)</f>
        <v>0</v>
      </c>
      <c r="G91" s="35">
        <f>IFERROR(VLOOKUP($A91,'J3'!$B$6:$F$35,5,0),)</f>
        <v>0</v>
      </c>
      <c r="H91" s="35">
        <f>IFERROR(VLOOKUP($A91,'J4'!$B$6:$F$35,5,0),)</f>
        <v>0</v>
      </c>
      <c r="I91" s="35">
        <f>IFERROR(VLOOKUP($A91,'J5'!$B$6:$F$35,5,0),)</f>
        <v>4</v>
      </c>
      <c r="J91" s="35">
        <f>IFERROR(VLOOKUP($A91,'J6'!$B$6:$F$35,5,0),)</f>
        <v>0</v>
      </c>
      <c r="K91" s="35">
        <f>IFERROR(VLOOKUP($A91,'J7'!$B$6:$F$35,5,0),)</f>
        <v>0</v>
      </c>
      <c r="L91" s="35">
        <f>IFERROR(VLOOKUP($A91,'J8'!$B$6:$F$35,5,0),)</f>
        <v>0</v>
      </c>
      <c r="M91" s="35">
        <f>IFERROR(VLOOKUP($A91,'J9'!$B$6:$F$35,5,0),)</f>
        <v>0</v>
      </c>
      <c r="N91" s="35">
        <f>IFERROR(VLOOKUP($A91,'J10'!$B$6:$F$35,5,0),)</f>
        <v>0</v>
      </c>
      <c r="O91" s="35">
        <f t="shared" si="4"/>
        <v>1</v>
      </c>
      <c r="P91" s="35">
        <f t="shared" si="5"/>
        <v>4</v>
      </c>
      <c r="Q91" s="52">
        <f>IFERROR(RANK(P91,$P$9:$P$206),"")</f>
        <v>83</v>
      </c>
      <c r="R91" s="27"/>
    </row>
    <row r="92" spans="1:18" ht="15" customHeight="1" x14ac:dyDescent="0.25">
      <c r="A92" s="26" t="s">
        <v>212</v>
      </c>
      <c r="B92" s="35" t="str">
        <f>IFERROR(VLOOKUP($A92,Liste_J!$C$7:$G$261,5,0),"-")</f>
        <v>H</v>
      </c>
      <c r="C92" s="35" t="str">
        <f>IFERROR(VLOOKUP($A92,Liste_J!$C$7:$G$261,4,0),"-")</f>
        <v>Chevannes</v>
      </c>
      <c r="D92" s="35">
        <f>IFERROR(VLOOKUP($A92,Liste_J!$C$7:$G$261,2,0),"-")</f>
        <v>23.4</v>
      </c>
      <c r="E92" s="35">
        <f>IFERROR(VLOOKUP($A92,'J1'!$B$6:$F$35,5,0),)</f>
        <v>0</v>
      </c>
      <c r="F92" s="35">
        <f>IFERROR(VLOOKUP($A92,'J2'!$B$6:$F$35,5,0),)</f>
        <v>4</v>
      </c>
      <c r="G92" s="35">
        <f>IFERROR(VLOOKUP($A92,'J3'!$B$6:$F$35,5,0),)</f>
        <v>0</v>
      </c>
      <c r="H92" s="35">
        <f>IFERROR(VLOOKUP($A92,'J4'!$B$6:$F$35,5,0),)</f>
        <v>0</v>
      </c>
      <c r="I92" s="35">
        <f>IFERROR(VLOOKUP($A92,'J5'!$B$6:$F$35,5,0),)</f>
        <v>0</v>
      </c>
      <c r="J92" s="35">
        <f>IFERROR(VLOOKUP($A92,'J6'!$B$6:$F$35,5,0),)</f>
        <v>0</v>
      </c>
      <c r="K92" s="35">
        <f>IFERROR(VLOOKUP($A92,'J7'!$B$6:$F$35,5,0),)</f>
        <v>0</v>
      </c>
      <c r="L92" s="35">
        <f>IFERROR(VLOOKUP($A92,'J8'!$B$6:$F$35,5,0),)</f>
        <v>0</v>
      </c>
      <c r="M92" s="35">
        <f>IFERROR(VLOOKUP($A92,'J9'!$B$6:$F$35,5,0),)</f>
        <v>0</v>
      </c>
      <c r="N92" s="35">
        <f>IFERROR(VLOOKUP($A92,'J10'!$B$6:$F$35,5,0),)</f>
        <v>0</v>
      </c>
      <c r="O92" s="35">
        <f t="shared" si="4"/>
        <v>1</v>
      </c>
      <c r="P92" s="35">
        <f t="shared" si="5"/>
        <v>4</v>
      </c>
      <c r="Q92" s="52">
        <f>IFERROR(RANK(P92,$P$9:$P$206),"")</f>
        <v>83</v>
      </c>
      <c r="R92" s="27"/>
    </row>
    <row r="93" spans="1:18" ht="15" customHeight="1" x14ac:dyDescent="0.25">
      <c r="A93" s="26" t="s">
        <v>119</v>
      </c>
      <c r="B93" s="35" t="str">
        <f>IFERROR(VLOOKUP($A93,Liste_J!$C$7:$G$261,5,0),"-")</f>
        <v>H</v>
      </c>
      <c r="C93" s="35" t="str">
        <f>IFERROR(VLOOKUP($A93,Liste_J!$C$7:$G$261,4,0),"-")</f>
        <v>Chevannes</v>
      </c>
      <c r="D93" s="35">
        <f>IFERROR(VLOOKUP($A93,Liste_J!$C$7:$G$261,2,0),"-")</f>
        <v>21.7</v>
      </c>
      <c r="E93" s="35">
        <f>IFERROR(VLOOKUP($A93,'J1'!$B$6:$F$35,5,0),)</f>
        <v>0</v>
      </c>
      <c r="F93" s="35">
        <f>IFERROR(VLOOKUP($A93,'J2'!$B$6:$F$35,5,0),)</f>
        <v>3</v>
      </c>
      <c r="G93" s="35">
        <f>IFERROR(VLOOKUP($A93,'J3'!$B$6:$F$35,5,0),)</f>
        <v>0</v>
      </c>
      <c r="H93" s="35">
        <f>IFERROR(VLOOKUP($A93,'J4'!$B$6:$F$35,5,0),)</f>
        <v>0</v>
      </c>
      <c r="I93" s="35">
        <f>IFERROR(VLOOKUP($A93,'J5'!$B$6:$F$35,5,0),)</f>
        <v>0</v>
      </c>
      <c r="J93" s="35">
        <f>IFERROR(VLOOKUP($A93,'J6'!$B$6:$F$35,5,0),)</f>
        <v>1</v>
      </c>
      <c r="K93" s="35">
        <f>IFERROR(VLOOKUP($A93,'J7'!$B$6:$F$35,5,0),)</f>
        <v>0</v>
      </c>
      <c r="L93" s="35">
        <f>IFERROR(VLOOKUP($A93,'J8'!$B$6:$F$35,5,0),)</f>
        <v>0</v>
      </c>
      <c r="M93" s="35">
        <f>IFERROR(VLOOKUP($A93,'J9'!$B$6:$F$35,5,0),)</f>
        <v>0</v>
      </c>
      <c r="N93" s="35">
        <f>IFERROR(VLOOKUP($A93,'J10'!$B$6:$F$35,5,0),)</f>
        <v>0</v>
      </c>
      <c r="O93" s="35">
        <f t="shared" si="4"/>
        <v>2</v>
      </c>
      <c r="P93" s="35">
        <f t="shared" si="5"/>
        <v>4</v>
      </c>
      <c r="Q93" s="52">
        <f>IFERROR(RANK(P93,$P$9:$P$206),"")</f>
        <v>83</v>
      </c>
      <c r="R93" s="27"/>
    </row>
    <row r="94" spans="1:18" ht="15" customHeight="1" x14ac:dyDescent="0.25">
      <c r="A94" s="27" t="s">
        <v>432</v>
      </c>
      <c r="B94" s="35" t="str">
        <f>IFERROR(VLOOKUP($A94,Liste_J!$C$7:$G$261,5,0),"-")</f>
        <v>H</v>
      </c>
      <c r="C94" s="35" t="str">
        <f>IFERROR(VLOOKUP($A94,Liste_J!$C$7:$G$261,4,0),"-")</f>
        <v>Chevry</v>
      </c>
      <c r="D94" s="35">
        <f>IFERROR(VLOOKUP($A94,Liste_J!$C$7:$G$261,2,0),"-")</f>
        <v>35.200000000000003</v>
      </c>
      <c r="E94" s="35">
        <f>IFERROR(VLOOKUP($A94,'J1'!$B$6:$F$35,5,0),)</f>
        <v>0</v>
      </c>
      <c r="F94" s="35">
        <f>IFERROR(VLOOKUP($A94,'J2'!$B$6:$F$35,5,0),)</f>
        <v>0</v>
      </c>
      <c r="G94" s="35">
        <f>IFERROR(VLOOKUP($A94,'J3'!$B$6:$F$35,5,0),)</f>
        <v>0</v>
      </c>
      <c r="H94" s="35">
        <f>IFERROR(VLOOKUP($A94,'J4'!$B$6:$F$35,5,0),)</f>
        <v>4</v>
      </c>
      <c r="I94" s="35">
        <f>IFERROR(VLOOKUP($A94,'J5'!$B$6:$F$35,5,0),)</f>
        <v>0</v>
      </c>
      <c r="J94" s="35">
        <f>IFERROR(VLOOKUP($A94,'J6'!$B$6:$F$35,5,0),)</f>
        <v>0</v>
      </c>
      <c r="K94" s="35">
        <f>IFERROR(VLOOKUP($A94,'J7'!$B$6:$F$35,5,0),)</f>
        <v>0</v>
      </c>
      <c r="L94" s="35">
        <f>IFERROR(VLOOKUP($A94,'J8'!$B$6:$F$35,5,0),)</f>
        <v>0</v>
      </c>
      <c r="M94" s="35">
        <f>IFERROR(VLOOKUP($A94,'J9'!$B$6:$F$35,5,0),)</f>
        <v>0</v>
      </c>
      <c r="N94" s="35">
        <f>IFERROR(VLOOKUP($A94,'J10'!$B$6:$F$35,5,0),)</f>
        <v>0</v>
      </c>
      <c r="O94" s="35">
        <f t="shared" si="4"/>
        <v>1</v>
      </c>
      <c r="P94" s="35">
        <f t="shared" si="5"/>
        <v>4</v>
      </c>
      <c r="Q94" s="52">
        <f>IFERROR(RANK(P94,$P$9:$P$206),"")</f>
        <v>83</v>
      </c>
      <c r="R94" s="27"/>
    </row>
    <row r="95" spans="1:18" ht="15" customHeight="1" x14ac:dyDescent="0.25">
      <c r="A95" s="27" t="s">
        <v>419</v>
      </c>
      <c r="B95" s="35" t="str">
        <f>IFERROR(VLOOKUP($A95,Liste_J!$C$7:$G$261,5,0),"-")</f>
        <v>H</v>
      </c>
      <c r="C95" s="35" t="str">
        <f>IFERROR(VLOOKUP($A95,Liste_J!$C$7:$G$261,4,0),"-")</f>
        <v>Réveillon</v>
      </c>
      <c r="D95" s="35">
        <f>IFERROR(VLOOKUP($A95,Liste_J!$C$7:$G$261,2,0),"-")</f>
        <v>22</v>
      </c>
      <c r="E95" s="35">
        <f>IFERROR(VLOOKUP($A95,'J1'!$B$6:$F$35,5,0),)</f>
        <v>4</v>
      </c>
      <c r="F95" s="35">
        <f>IFERROR(VLOOKUP($A95,'J2'!$B$6:$F$35,5,0),)</f>
        <v>0</v>
      </c>
      <c r="G95" s="35">
        <f>IFERROR(VLOOKUP($A95,'J3'!$B$6:$F$35,5,0),)</f>
        <v>0</v>
      </c>
      <c r="H95" s="35">
        <f>IFERROR(VLOOKUP($A95,'J4'!$B$6:$F$35,5,0),)</f>
        <v>0</v>
      </c>
      <c r="I95" s="35">
        <f>IFERROR(VLOOKUP($A95,'J5'!$B$6:$F$35,5,0),)</f>
        <v>0</v>
      </c>
      <c r="J95" s="35">
        <f>IFERROR(VLOOKUP($A95,'J6'!$B$6:$F$35,5,0),)</f>
        <v>0</v>
      </c>
      <c r="K95" s="35">
        <f>IFERROR(VLOOKUP($A95,'J7'!$B$6:$F$35,5,0),)</f>
        <v>0</v>
      </c>
      <c r="L95" s="35">
        <f>IFERROR(VLOOKUP($A95,'J8'!$B$6:$F$35,5,0),)</f>
        <v>0</v>
      </c>
      <c r="M95" s="35">
        <f>IFERROR(VLOOKUP($A95,'J9'!$B$6:$F$35,5,0),)</f>
        <v>0</v>
      </c>
      <c r="N95" s="35">
        <f>IFERROR(VLOOKUP($A95,'J10'!$B$6:$F$35,5,0),)</f>
        <v>0</v>
      </c>
      <c r="O95" s="35">
        <f t="shared" si="4"/>
        <v>1</v>
      </c>
      <c r="P95" s="35">
        <f t="shared" si="5"/>
        <v>4</v>
      </c>
      <c r="Q95" s="52">
        <f>IFERROR(RANK(P95,$P$9:$P$206),"")</f>
        <v>83</v>
      </c>
      <c r="R95" s="27"/>
    </row>
    <row r="96" spans="1:18" ht="15" customHeight="1" x14ac:dyDescent="0.25">
      <c r="A96" s="27" t="s">
        <v>420</v>
      </c>
      <c r="B96" s="35" t="str">
        <f>IFERROR(VLOOKUP($A96,Liste_J!$C$7:$G$261,5,0),"-")</f>
        <v>H</v>
      </c>
      <c r="C96" s="35" t="str">
        <f>IFERROR(VLOOKUP($A96,Liste_J!$C$7:$G$261,4,0),"-")</f>
        <v>Réveillon</v>
      </c>
      <c r="D96" s="35">
        <f>IFERROR(VLOOKUP($A96,Liste_J!$C$7:$G$261,2,0),"-")</f>
        <v>30.7</v>
      </c>
      <c r="E96" s="35">
        <f>IFERROR(VLOOKUP($A96,'J1'!$B$6:$F$35,5,0),)</f>
        <v>4</v>
      </c>
      <c r="F96" s="35">
        <f>IFERROR(VLOOKUP($A96,'J2'!$B$6:$F$35,5,0),)</f>
        <v>0</v>
      </c>
      <c r="G96" s="35">
        <f>IFERROR(VLOOKUP($A96,'J3'!$B$6:$F$35,5,0),)</f>
        <v>0</v>
      </c>
      <c r="H96" s="35">
        <f>IFERROR(VLOOKUP($A96,'J4'!$B$6:$F$35,5,0),)</f>
        <v>0</v>
      </c>
      <c r="I96" s="35">
        <f>IFERROR(VLOOKUP($A96,'J5'!$B$6:$F$35,5,0),)</f>
        <v>0</v>
      </c>
      <c r="J96" s="35">
        <f>IFERROR(VLOOKUP($A96,'J6'!$B$6:$F$35,5,0),)</f>
        <v>0</v>
      </c>
      <c r="K96" s="35">
        <f>IFERROR(VLOOKUP($A96,'J7'!$B$6:$F$35,5,0),)</f>
        <v>0</v>
      </c>
      <c r="L96" s="35">
        <f>IFERROR(VLOOKUP($A96,'J8'!$B$6:$F$35,5,0),)</f>
        <v>0</v>
      </c>
      <c r="M96" s="35">
        <f>IFERROR(VLOOKUP($A96,'J9'!$B$6:$F$35,5,0),)</f>
        <v>0</v>
      </c>
      <c r="N96" s="35">
        <f>IFERROR(VLOOKUP($A96,'J10'!$B$6:$F$35,5,0),)</f>
        <v>0</v>
      </c>
      <c r="O96" s="35">
        <f t="shared" si="4"/>
        <v>1</v>
      </c>
      <c r="P96" s="35">
        <f t="shared" si="5"/>
        <v>4</v>
      </c>
      <c r="Q96" s="52">
        <f>IFERROR(RANK(P96,$P$9:$P$206),"")</f>
        <v>83</v>
      </c>
      <c r="R96" s="27"/>
    </row>
    <row r="97" spans="1:18" ht="15" customHeight="1" x14ac:dyDescent="0.25">
      <c r="A97" s="27" t="s">
        <v>243</v>
      </c>
      <c r="B97" s="35" t="str">
        <f>IFERROR(VLOOKUP($A97,Liste_J!$C$7:$G$261,5,0),"-")</f>
        <v>H</v>
      </c>
      <c r="C97" s="35" t="str">
        <f>IFERROR(VLOOKUP($A97,Liste_J!$C$7:$G$261,4,0),"-")</f>
        <v>Réveillon</v>
      </c>
      <c r="D97" s="35">
        <f>IFERROR(VLOOKUP($A97,Liste_J!$C$7:$G$261,2,0),"-")</f>
        <v>22.9</v>
      </c>
      <c r="E97" s="35">
        <f>IFERROR(VLOOKUP($A97,'J1'!$B$6:$F$35,5,0),)</f>
        <v>0</v>
      </c>
      <c r="F97" s="35">
        <f>IFERROR(VLOOKUP($A97,'J2'!$B$6:$F$35,5,0),)</f>
        <v>0</v>
      </c>
      <c r="G97" s="35">
        <f>IFERROR(VLOOKUP($A97,'J3'!$B$6:$F$35,5,0),)</f>
        <v>0</v>
      </c>
      <c r="H97" s="35">
        <f>IFERROR(VLOOKUP($A97,'J4'!$B$6:$F$35,5,0),)</f>
        <v>0</v>
      </c>
      <c r="I97" s="35">
        <f>IFERROR(VLOOKUP($A97,'J5'!$B$6:$F$35,5,0),)</f>
        <v>0</v>
      </c>
      <c r="J97" s="35">
        <f>IFERROR(VLOOKUP($A97,'J6'!$B$6:$F$35,5,0),)</f>
        <v>3</v>
      </c>
      <c r="K97" s="35">
        <f>IFERROR(VLOOKUP($A97,'J7'!$B$6:$F$35,5,0),)</f>
        <v>0</v>
      </c>
      <c r="L97" s="35">
        <f>IFERROR(VLOOKUP($A97,'J8'!$B$6:$F$35,5,0),)</f>
        <v>0</v>
      </c>
      <c r="M97" s="35">
        <f>IFERROR(VLOOKUP($A97,'J9'!$B$6:$F$35,5,0),)</f>
        <v>0</v>
      </c>
      <c r="N97" s="35">
        <f>IFERROR(VLOOKUP($A97,'J10'!$B$6:$F$35,5,0),)</f>
        <v>0</v>
      </c>
      <c r="O97" s="35">
        <f t="shared" si="4"/>
        <v>1</v>
      </c>
      <c r="P97" s="35">
        <f t="shared" si="5"/>
        <v>3</v>
      </c>
      <c r="Q97" s="52">
        <f>IFERROR(RANK(P97,$P$9:$P$206),"")</f>
        <v>89</v>
      </c>
      <c r="R97" s="27"/>
    </row>
    <row r="98" spans="1:18" ht="15" customHeight="1" x14ac:dyDescent="0.25">
      <c r="A98" s="27" t="s">
        <v>454</v>
      </c>
      <c r="B98" s="35" t="str">
        <f>IFERROR(VLOOKUP($A98,Liste_J!$C$7:$G$261,5,0),"-")</f>
        <v>H</v>
      </c>
      <c r="C98" s="35" t="str">
        <f>IFERROR(VLOOKUP($A98,Liste_J!$C$7:$G$261,4,0),"-")</f>
        <v>XXX</v>
      </c>
      <c r="D98" s="35" t="str">
        <f>IFERROR(VLOOKUP($A98,Liste_J!$C$7:$G$261,2,0),"-")</f>
        <v>48.0</v>
      </c>
      <c r="E98" s="35">
        <f>IFERROR(VLOOKUP($A98,'J1'!$B$6:$F$35,5,0),)</f>
        <v>0</v>
      </c>
      <c r="F98" s="35">
        <f>IFERROR(VLOOKUP($A98,'J2'!$B$6:$F$35,5,0),)</f>
        <v>0</v>
      </c>
      <c r="G98" s="35">
        <f>IFERROR(VLOOKUP($A98,'J3'!$B$6:$F$35,5,0),)</f>
        <v>0</v>
      </c>
      <c r="H98" s="35">
        <f>IFERROR(VLOOKUP($A98,'J4'!$B$6:$F$35,5,0),)</f>
        <v>3</v>
      </c>
      <c r="I98" s="35">
        <f>IFERROR(VLOOKUP($A98,'J5'!$B$6:$F$35,5,0),)</f>
        <v>0</v>
      </c>
      <c r="J98" s="35">
        <f>IFERROR(VLOOKUP($A98,'J6'!$B$6:$F$35,5,0),)</f>
        <v>0</v>
      </c>
      <c r="K98" s="35">
        <f>IFERROR(VLOOKUP($A98,'J7'!$B$6:$F$35,5,0),)</f>
        <v>0</v>
      </c>
      <c r="L98" s="35">
        <f>IFERROR(VLOOKUP($A98,'J8'!$B$6:$F$35,5,0),)</f>
        <v>0</v>
      </c>
      <c r="M98" s="35">
        <f>IFERROR(VLOOKUP($A98,'J9'!$B$6:$F$35,5,0),)</f>
        <v>0</v>
      </c>
      <c r="N98" s="35">
        <f>IFERROR(VLOOKUP($A98,'J10'!$B$6:$F$35,5,0),)</f>
        <v>0</v>
      </c>
      <c r="O98" s="35">
        <f t="shared" si="4"/>
        <v>1</v>
      </c>
      <c r="P98" s="35">
        <f t="shared" si="5"/>
        <v>3</v>
      </c>
      <c r="Q98" s="52">
        <f>IFERROR(RANK(P98,$P$9:$P$206),"")</f>
        <v>89</v>
      </c>
      <c r="R98" s="27"/>
    </row>
    <row r="99" spans="1:18" ht="15" customHeight="1" x14ac:dyDescent="0.25">
      <c r="A99" s="26" t="s">
        <v>376</v>
      </c>
      <c r="B99" s="35" t="str">
        <f>IFERROR(VLOOKUP($A99,Liste_J!$C$7:$G$261,5,0),"-")</f>
        <v>H</v>
      </c>
      <c r="C99" s="35" t="str">
        <f>IFERROR(VLOOKUP($A99,Liste_J!$C$7:$G$261,4,0),"-")</f>
        <v>ASGAF</v>
      </c>
      <c r="D99" s="35">
        <f>IFERROR(VLOOKUP($A99,Liste_J!$C$7:$G$261,2,0),"-")</f>
        <v>54</v>
      </c>
      <c r="E99" s="35">
        <f>IFERROR(VLOOKUP($A99,'J1'!$B$6:$F$35,5,0),)</f>
        <v>2</v>
      </c>
      <c r="F99" s="35">
        <f>IFERROR(VLOOKUP($A99,'J2'!$B$6:$F$35,5,0),)</f>
        <v>0</v>
      </c>
      <c r="G99" s="35">
        <f>IFERROR(VLOOKUP($A99,'J3'!$B$6:$F$35,5,0),)</f>
        <v>0</v>
      </c>
      <c r="H99" s="35">
        <f>IFERROR(VLOOKUP($A99,'J4'!$B$6:$F$35,5,0),)</f>
        <v>0</v>
      </c>
      <c r="I99" s="35">
        <f>IFERROR(VLOOKUP($A99,'J5'!$B$6:$F$35,5,0),)</f>
        <v>0</v>
      </c>
      <c r="J99" s="35">
        <f>IFERROR(VLOOKUP($A99,'J6'!$B$6:$F$35,5,0),)</f>
        <v>0</v>
      </c>
      <c r="K99" s="35">
        <f>IFERROR(VLOOKUP($A99,'J7'!$B$6:$F$35,5,0),)</f>
        <v>0</v>
      </c>
      <c r="L99" s="35">
        <f>IFERROR(VLOOKUP($A99,'J8'!$B$6:$F$35,5,0),)</f>
        <v>0</v>
      </c>
      <c r="M99" s="35">
        <f>IFERROR(VLOOKUP($A99,'J9'!$B$6:$F$35,5,0),)</f>
        <v>0</v>
      </c>
      <c r="N99" s="35">
        <f>IFERROR(VLOOKUP($A99,'J10'!$B$6:$F$35,5,0),)</f>
        <v>0</v>
      </c>
      <c r="O99" s="35">
        <f t="shared" si="4"/>
        <v>1</v>
      </c>
      <c r="P99" s="35">
        <f t="shared" si="5"/>
        <v>2</v>
      </c>
      <c r="Q99" s="52">
        <f>IFERROR(RANK(P99,$P$9:$P$206),"")</f>
        <v>91</v>
      </c>
      <c r="R99" s="27"/>
    </row>
    <row r="100" spans="1:18" ht="15" customHeight="1" x14ac:dyDescent="0.25">
      <c r="A100" s="27" t="s">
        <v>203</v>
      </c>
      <c r="B100" s="35" t="str">
        <f>IFERROR(VLOOKUP($A100,Liste_J!$C$7:$G$261,5,0),"-")</f>
        <v>H</v>
      </c>
      <c r="C100" s="35" t="str">
        <f>IFERROR(VLOOKUP($A100,Liste_J!$C$7:$G$261,4,0),"-")</f>
        <v>Chevry</v>
      </c>
      <c r="D100" s="35">
        <f>IFERROR(VLOOKUP($A100,Liste_J!$C$7:$G$261,2,0),"-")</f>
        <v>29.8</v>
      </c>
      <c r="E100" s="35">
        <f>IFERROR(VLOOKUP($A100,'J1'!$B$6:$F$35,5,0),)</f>
        <v>0</v>
      </c>
      <c r="F100" s="35">
        <f>IFERROR(VLOOKUP($A100,'J2'!$B$6:$F$35,5,0),)</f>
        <v>0</v>
      </c>
      <c r="G100" s="35">
        <f>IFERROR(VLOOKUP($A100,'J3'!$B$6:$F$35,5,0),)</f>
        <v>0</v>
      </c>
      <c r="H100" s="35">
        <f>IFERROR(VLOOKUP($A100,'J4'!$B$6:$F$35,5,0),)</f>
        <v>2</v>
      </c>
      <c r="I100" s="35">
        <f>IFERROR(VLOOKUP($A100,'J5'!$B$6:$F$35,5,0),)</f>
        <v>0</v>
      </c>
      <c r="J100" s="35">
        <f>IFERROR(VLOOKUP($A100,'J6'!$B$6:$F$35,5,0),)</f>
        <v>0</v>
      </c>
      <c r="K100" s="35">
        <f>IFERROR(VLOOKUP($A100,'J7'!$B$6:$F$35,5,0),)</f>
        <v>0</v>
      </c>
      <c r="L100" s="35">
        <f>IFERROR(VLOOKUP($A100,'J8'!$B$6:$F$35,5,0),)</f>
        <v>0</v>
      </c>
      <c r="M100" s="35">
        <f>IFERROR(VLOOKUP($A100,'J9'!$B$6:$F$35,5,0),)</f>
        <v>0</v>
      </c>
      <c r="N100" s="35">
        <f>IFERROR(VLOOKUP($A100,'J10'!$B$6:$F$35,5,0),)</f>
        <v>0</v>
      </c>
      <c r="O100" s="35">
        <f t="shared" si="4"/>
        <v>1</v>
      </c>
      <c r="P100" s="35">
        <f t="shared" si="5"/>
        <v>2</v>
      </c>
      <c r="Q100" s="52">
        <f>IFERROR(RANK(P100,$P$9:$P$206),"")</f>
        <v>91</v>
      </c>
      <c r="R100" s="27"/>
    </row>
    <row r="101" spans="1:18" ht="15" customHeight="1" x14ac:dyDescent="0.25">
      <c r="A101" s="27" t="s">
        <v>427</v>
      </c>
      <c r="B101" s="35" t="str">
        <f>IFERROR(VLOOKUP($A101,Liste_J!$C$7:$G$261,5,0),"-")</f>
        <v>H</v>
      </c>
      <c r="C101" s="35" t="str">
        <f>IFERROR(VLOOKUP($A101,Liste_J!$C$7:$G$261,4,0),"-")</f>
        <v>Chevry</v>
      </c>
      <c r="D101" s="35">
        <f>IFERROR(VLOOKUP($A101,Liste_J!$C$7:$G$261,2,0),"-")</f>
        <v>22</v>
      </c>
      <c r="E101" s="35">
        <f>IFERROR(VLOOKUP($A101,'J1'!$B$6:$F$35,5,0),)</f>
        <v>0</v>
      </c>
      <c r="F101" s="35">
        <f>IFERROR(VLOOKUP($A101,'J2'!$B$6:$F$35,5,0),)</f>
        <v>2</v>
      </c>
      <c r="G101" s="35">
        <f>IFERROR(VLOOKUP($A101,'J3'!$B$6:$F$35,5,0),)</f>
        <v>0</v>
      </c>
      <c r="H101" s="35">
        <f>IFERROR(VLOOKUP($A101,'J4'!$B$6:$F$35,5,0),)</f>
        <v>0</v>
      </c>
      <c r="I101" s="35">
        <f>IFERROR(VLOOKUP($A101,'J5'!$B$6:$F$35,5,0),)</f>
        <v>0</v>
      </c>
      <c r="J101" s="35">
        <f>IFERROR(VLOOKUP($A101,'J6'!$B$6:$F$35,5,0),)</f>
        <v>0</v>
      </c>
      <c r="K101" s="35">
        <f>IFERROR(VLOOKUP($A101,'J7'!$B$6:$F$35,5,0),)</f>
        <v>0</v>
      </c>
      <c r="L101" s="35">
        <f>IFERROR(VLOOKUP($A101,'J8'!$B$6:$F$35,5,0),)</f>
        <v>0</v>
      </c>
      <c r="M101" s="35">
        <f>IFERROR(VLOOKUP($A101,'J9'!$B$6:$F$35,5,0),)</f>
        <v>0</v>
      </c>
      <c r="N101" s="35">
        <f>IFERROR(VLOOKUP($A101,'J10'!$B$6:$F$35,5,0),)</f>
        <v>0</v>
      </c>
      <c r="O101" s="35">
        <f t="shared" si="4"/>
        <v>1</v>
      </c>
      <c r="P101" s="35">
        <f t="shared" si="5"/>
        <v>2</v>
      </c>
      <c r="Q101" s="52">
        <f>IFERROR(RANK(P101,$P$9:$P$206),"")</f>
        <v>91</v>
      </c>
      <c r="R101" s="27"/>
    </row>
    <row r="102" spans="1:18" ht="15" customHeight="1" x14ac:dyDescent="0.25">
      <c r="A102" s="27" t="s">
        <v>273</v>
      </c>
      <c r="B102" s="35" t="str">
        <f>IFERROR(VLOOKUP($A102,Liste_J!$C$7:$G$261,5,0),"-")</f>
        <v>H</v>
      </c>
      <c r="C102" s="35" t="str">
        <f>IFERROR(VLOOKUP($A102,Liste_J!$C$7:$G$261,4,0),"-")</f>
        <v>Chevry</v>
      </c>
      <c r="D102" s="35">
        <f>IFERROR(VLOOKUP($A102,Liste_J!$C$7:$G$261,2,0),"-")</f>
        <v>44.3</v>
      </c>
      <c r="E102" s="35">
        <f>IFERROR(VLOOKUP($A102,'J1'!$B$6:$F$35,5,0),)</f>
        <v>0</v>
      </c>
      <c r="F102" s="35">
        <f>IFERROR(VLOOKUP($A102,'J2'!$B$6:$F$35,5,0),)</f>
        <v>0</v>
      </c>
      <c r="G102" s="35">
        <f>IFERROR(VLOOKUP($A102,'J3'!$B$6:$F$35,5,0),)</f>
        <v>0</v>
      </c>
      <c r="H102" s="35">
        <f>IFERROR(VLOOKUP($A102,'J4'!$B$6:$F$35,5,0),)</f>
        <v>1</v>
      </c>
      <c r="I102" s="35">
        <f>IFERROR(VLOOKUP($A102,'J5'!$B$6:$F$35,5,0),)</f>
        <v>0</v>
      </c>
      <c r="J102" s="35">
        <f>IFERROR(VLOOKUP($A102,'J6'!$B$6:$F$35,5,0),)</f>
        <v>0</v>
      </c>
      <c r="K102" s="35">
        <f>IFERROR(VLOOKUP($A102,'J7'!$B$6:$F$35,5,0),)</f>
        <v>0</v>
      </c>
      <c r="L102" s="35">
        <f>IFERROR(VLOOKUP($A102,'J8'!$B$6:$F$35,5,0),)</f>
        <v>0</v>
      </c>
      <c r="M102" s="35">
        <f>IFERROR(VLOOKUP($A102,'J9'!$B$6:$F$35,5,0),)</f>
        <v>0</v>
      </c>
      <c r="N102" s="35">
        <f>IFERROR(VLOOKUP($A102,'J10'!$B$6:$F$35,5,0),)</f>
        <v>0</v>
      </c>
      <c r="O102" s="35">
        <f t="shared" si="4"/>
        <v>1</v>
      </c>
      <c r="P102" s="35">
        <f t="shared" si="5"/>
        <v>1</v>
      </c>
      <c r="Q102" s="52">
        <f>IFERROR(RANK(P102,$P$9:$P$206),"")</f>
        <v>94</v>
      </c>
      <c r="R102" s="27"/>
    </row>
    <row r="103" spans="1:18" ht="15" customHeight="1" x14ac:dyDescent="0.25">
      <c r="A103" s="26" t="s">
        <v>304</v>
      </c>
      <c r="B103" s="35" t="str">
        <f>IFERROR(VLOOKUP($A103,Liste_J!$C$7:$G$261,5,0),"-")</f>
        <v>H</v>
      </c>
      <c r="C103" s="35" t="str">
        <f>IFERROR(VLOOKUP($A103,Liste_J!$C$7:$G$261,4,0),"-")</f>
        <v>ASGAF</v>
      </c>
      <c r="D103" s="35">
        <f>IFERROR(VLOOKUP($A103,Liste_J!$C$7:$G$261,2,0),"-")</f>
        <v>29.2</v>
      </c>
      <c r="E103" s="35">
        <f>IFERROR(VLOOKUP($A103,'J1'!$B$6:$F$35,5,0),)</f>
        <v>0</v>
      </c>
      <c r="F103" s="35">
        <f>IFERROR(VLOOKUP($A103,'J2'!$B$6:$F$35,5,0),)</f>
        <v>0</v>
      </c>
      <c r="G103" s="35">
        <f>IFERROR(VLOOKUP($A103,'J3'!$B$6:$F$35,5,0),)</f>
        <v>0</v>
      </c>
      <c r="H103" s="35">
        <f>IFERROR(VLOOKUP($A103,'J4'!$B$6:$F$35,5,0),)</f>
        <v>0</v>
      </c>
      <c r="I103" s="35">
        <f>IFERROR(VLOOKUP($A103,'J5'!$B$6:$F$35,5,0),)</f>
        <v>0</v>
      </c>
      <c r="J103" s="35">
        <f>IFERROR(VLOOKUP($A103,'J6'!$B$6:$F$35,5,0),)</f>
        <v>0</v>
      </c>
      <c r="K103" s="35">
        <f>IFERROR(VLOOKUP($A103,'J7'!$B$6:$F$35,5,0),)</f>
        <v>0</v>
      </c>
      <c r="L103" s="35">
        <f>IFERROR(VLOOKUP($A103,'J8'!$B$6:$F$35,5,0),)</f>
        <v>0</v>
      </c>
      <c r="M103" s="35">
        <f>IFERROR(VLOOKUP($A103,'J9'!$B$6:$F$35,5,0),)</f>
        <v>0</v>
      </c>
      <c r="N103" s="35">
        <f>IFERROR(VLOOKUP($A103,'J10'!$B$6:$F$35,5,0),)</f>
        <v>0</v>
      </c>
      <c r="O103" s="35">
        <f t="shared" si="4"/>
        <v>0</v>
      </c>
      <c r="P103" s="35">
        <f t="shared" si="5"/>
        <v>0</v>
      </c>
      <c r="Q103" s="52">
        <f>IFERROR(RANK(P103,$P$9:$P$206),"")</f>
        <v>95</v>
      </c>
      <c r="R103" s="27"/>
    </row>
    <row r="104" spans="1:18" ht="15" customHeight="1" x14ac:dyDescent="0.25">
      <c r="A104" s="26" t="s">
        <v>259</v>
      </c>
      <c r="B104" s="35" t="str">
        <f>IFERROR(VLOOKUP($A104,Liste_J!$C$7:$G$261,5,0),"-")</f>
        <v>H</v>
      </c>
      <c r="C104" s="35" t="str">
        <f>IFERROR(VLOOKUP($A104,Liste_J!$C$7:$G$261,4,0),"-")</f>
        <v>ASGAF</v>
      </c>
      <c r="D104" s="35">
        <f>IFERROR(VLOOKUP($A104,Liste_J!$C$7:$G$261,2,0),"-")</f>
        <v>26</v>
      </c>
      <c r="E104" s="35">
        <f>IFERROR(VLOOKUP($A104,'J1'!$B$6:$F$35,5,0),)</f>
        <v>0</v>
      </c>
      <c r="F104" s="35">
        <f>IFERROR(VLOOKUP($A104,'J2'!$B$6:$F$35,5,0),)</f>
        <v>0</v>
      </c>
      <c r="G104" s="35">
        <f>IFERROR(VLOOKUP($A104,'J3'!$B$6:$F$35,5,0),)</f>
        <v>0</v>
      </c>
      <c r="H104" s="35">
        <f>IFERROR(VLOOKUP($A104,'J4'!$B$6:$F$35,5,0),)</f>
        <v>0</v>
      </c>
      <c r="I104" s="35">
        <f>IFERROR(VLOOKUP($A104,'J5'!$B$6:$F$35,5,0),)</f>
        <v>0</v>
      </c>
      <c r="J104" s="35">
        <f>IFERROR(VLOOKUP($A104,'J6'!$B$6:$F$35,5,0),)</f>
        <v>0</v>
      </c>
      <c r="K104" s="35">
        <f>IFERROR(VLOOKUP($A104,'J7'!$B$6:$F$35,5,0),)</f>
        <v>0</v>
      </c>
      <c r="L104" s="35">
        <f>IFERROR(VLOOKUP($A104,'J8'!$B$6:$F$35,5,0),)</f>
        <v>0</v>
      </c>
      <c r="M104" s="35">
        <f>IFERROR(VLOOKUP($A104,'J9'!$B$6:$F$35,5,0),)</f>
        <v>0</v>
      </c>
      <c r="N104" s="35">
        <f>IFERROR(VLOOKUP($A104,'J10'!$B$6:$F$35,5,0),)</f>
        <v>0</v>
      </c>
      <c r="O104" s="35">
        <f t="shared" ref="O104:O135" si="6">COUNTIF(E104:N104,"&gt;0")</f>
        <v>0</v>
      </c>
      <c r="P104" s="35">
        <f t="shared" ref="P104:P135" si="7">IF((B104="H"),SUM(E104:N104),"")</f>
        <v>0</v>
      </c>
      <c r="Q104" s="52">
        <f>IFERROR(RANK(P104,$P$9:$P$206),"")</f>
        <v>95</v>
      </c>
      <c r="R104" s="27"/>
    </row>
    <row r="105" spans="1:18" ht="15" customHeight="1" x14ac:dyDescent="0.25">
      <c r="A105" s="26" t="s">
        <v>251</v>
      </c>
      <c r="B105" s="35" t="str">
        <f>IFERROR(VLOOKUP($A105,Liste_J!$C$7:$G$261,5,0),"-")</f>
        <v>H</v>
      </c>
      <c r="C105" s="35" t="str">
        <f>IFERROR(VLOOKUP($A105,Liste_J!$C$7:$G$261,4,0),"-")</f>
        <v>ASGAF</v>
      </c>
      <c r="D105" s="35">
        <f>IFERROR(VLOOKUP($A105,Liste_J!$C$7:$G$261,2,0),"-")</f>
        <v>26.5</v>
      </c>
      <c r="E105" s="35">
        <f>IFERROR(VLOOKUP($A105,'J1'!$B$6:$F$35,5,0),)</f>
        <v>0</v>
      </c>
      <c r="F105" s="35">
        <f>IFERROR(VLOOKUP($A105,'J2'!$B$6:$F$35,5,0),)</f>
        <v>0</v>
      </c>
      <c r="G105" s="35">
        <f>IFERROR(VLOOKUP($A105,'J3'!$B$6:$F$35,5,0),)</f>
        <v>0</v>
      </c>
      <c r="H105" s="35">
        <f>IFERROR(VLOOKUP($A105,'J4'!$B$6:$F$35,5,0),)</f>
        <v>0</v>
      </c>
      <c r="I105" s="35">
        <f>IFERROR(VLOOKUP($A105,'J5'!$B$6:$F$35,5,0),)</f>
        <v>0</v>
      </c>
      <c r="J105" s="35">
        <f>IFERROR(VLOOKUP($A105,'J6'!$B$6:$F$35,5,0),)</f>
        <v>0</v>
      </c>
      <c r="K105" s="35">
        <f>IFERROR(VLOOKUP($A105,'J7'!$B$6:$F$35,5,0),)</f>
        <v>0</v>
      </c>
      <c r="L105" s="35">
        <f>IFERROR(VLOOKUP($A105,'J8'!$B$6:$F$35,5,0),)</f>
        <v>0</v>
      </c>
      <c r="M105" s="35">
        <f>IFERROR(VLOOKUP($A105,'J9'!$B$6:$F$35,5,0),)</f>
        <v>0</v>
      </c>
      <c r="N105" s="35">
        <f>IFERROR(VLOOKUP($A105,'J10'!$B$6:$F$35,5,0),)</f>
        <v>0</v>
      </c>
      <c r="O105" s="35">
        <f t="shared" si="6"/>
        <v>0</v>
      </c>
      <c r="P105" s="35">
        <f t="shared" si="7"/>
        <v>0</v>
      </c>
      <c r="Q105" s="52">
        <f>IFERROR(RANK(P105,$P$9:$P$206),"")</f>
        <v>95</v>
      </c>
      <c r="R105" s="27"/>
    </row>
    <row r="106" spans="1:18" ht="15" customHeight="1" x14ac:dyDescent="0.25">
      <c r="A106" s="26" t="s">
        <v>250</v>
      </c>
      <c r="B106" s="35" t="str">
        <f>IFERROR(VLOOKUP($A106,Liste_J!$C$7:$G$261,5,0),"-")</f>
        <v>H</v>
      </c>
      <c r="C106" s="35" t="str">
        <f>IFERROR(VLOOKUP($A106,Liste_J!$C$7:$G$261,4,0),"-")</f>
        <v>ASGAF</v>
      </c>
      <c r="D106" s="35">
        <f>IFERROR(VLOOKUP($A106,Liste_J!$C$7:$G$261,2,0),"-")</f>
        <v>28.9</v>
      </c>
      <c r="E106" s="35">
        <f>IFERROR(VLOOKUP($A106,'J1'!$B$6:$F$35,5,0),)</f>
        <v>0</v>
      </c>
      <c r="F106" s="35">
        <f>IFERROR(VLOOKUP($A106,'J2'!$B$6:$F$35,5,0),)</f>
        <v>0</v>
      </c>
      <c r="G106" s="35">
        <f>IFERROR(VLOOKUP($A106,'J3'!$B$6:$F$35,5,0),)</f>
        <v>0</v>
      </c>
      <c r="H106" s="35">
        <f>IFERROR(VLOOKUP($A106,'J4'!$B$6:$F$35,5,0),)</f>
        <v>0</v>
      </c>
      <c r="I106" s="35">
        <f>IFERROR(VLOOKUP($A106,'J5'!$B$6:$F$35,5,0),)</f>
        <v>0</v>
      </c>
      <c r="J106" s="35">
        <f>IFERROR(VLOOKUP($A106,'J6'!$B$6:$F$35,5,0),)</f>
        <v>0</v>
      </c>
      <c r="K106" s="35">
        <f>IFERROR(VLOOKUP($A106,'J7'!$B$6:$F$35,5,0),)</f>
        <v>0</v>
      </c>
      <c r="L106" s="35">
        <f>IFERROR(VLOOKUP($A106,'J8'!$B$6:$F$35,5,0),)</f>
        <v>0</v>
      </c>
      <c r="M106" s="35">
        <f>IFERROR(VLOOKUP($A106,'J9'!$B$6:$F$35,5,0),)</f>
        <v>0</v>
      </c>
      <c r="N106" s="35">
        <f>IFERROR(VLOOKUP($A106,'J10'!$B$6:$F$35,5,0),)</f>
        <v>0</v>
      </c>
      <c r="O106" s="35">
        <f t="shared" si="6"/>
        <v>0</v>
      </c>
      <c r="P106" s="35">
        <f t="shared" si="7"/>
        <v>0</v>
      </c>
      <c r="Q106" s="52">
        <f>IFERROR(RANK(P106,$P$9:$P$206),"")</f>
        <v>95</v>
      </c>
      <c r="R106" s="27"/>
    </row>
    <row r="107" spans="1:18" ht="15" customHeight="1" x14ac:dyDescent="0.25">
      <c r="A107" s="26" t="s">
        <v>215</v>
      </c>
      <c r="B107" s="35" t="str">
        <f>IFERROR(VLOOKUP($A107,Liste_J!$C$7:$G$261,5,0),"-")</f>
        <v>H</v>
      </c>
      <c r="C107" s="35" t="str">
        <f>IFERROR(VLOOKUP($A107,Liste_J!$C$7:$G$261,4,0),"-")</f>
        <v>ASGAF</v>
      </c>
      <c r="D107" s="35">
        <f>IFERROR(VLOOKUP($A107,Liste_J!$C$7:$G$261,2,0),"-")</f>
        <v>24.1</v>
      </c>
      <c r="E107" s="35">
        <f>IFERROR(VLOOKUP($A107,'J1'!$B$6:$F$35,5,0),)</f>
        <v>0</v>
      </c>
      <c r="F107" s="35">
        <f>IFERROR(VLOOKUP($A107,'J2'!$B$6:$F$35,5,0),)</f>
        <v>0</v>
      </c>
      <c r="G107" s="35">
        <f>IFERROR(VLOOKUP($A107,'J3'!$B$6:$F$35,5,0),)</f>
        <v>0</v>
      </c>
      <c r="H107" s="35">
        <f>IFERROR(VLOOKUP($A107,'J4'!$B$6:$F$35,5,0),)</f>
        <v>0</v>
      </c>
      <c r="I107" s="35">
        <f>IFERROR(VLOOKUP($A107,'J5'!$B$6:$F$35,5,0),)</f>
        <v>0</v>
      </c>
      <c r="J107" s="35">
        <f>IFERROR(VLOOKUP($A107,'J6'!$B$6:$F$35,5,0),)</f>
        <v>0</v>
      </c>
      <c r="K107" s="35">
        <f>IFERROR(VLOOKUP($A107,'J7'!$B$6:$F$35,5,0),)</f>
        <v>0</v>
      </c>
      <c r="L107" s="35">
        <f>IFERROR(VLOOKUP($A107,'J8'!$B$6:$F$35,5,0),)</f>
        <v>0</v>
      </c>
      <c r="M107" s="35">
        <f>IFERROR(VLOOKUP($A107,'J9'!$B$6:$F$35,5,0),)</f>
        <v>0</v>
      </c>
      <c r="N107" s="35">
        <f>IFERROR(VLOOKUP($A107,'J10'!$B$6:$F$35,5,0),)</f>
        <v>0</v>
      </c>
      <c r="O107" s="35">
        <f t="shared" si="6"/>
        <v>0</v>
      </c>
      <c r="P107" s="35">
        <f t="shared" si="7"/>
        <v>0</v>
      </c>
      <c r="Q107" s="52">
        <f>IFERROR(RANK(P107,$P$9:$P$206),"")</f>
        <v>95</v>
      </c>
      <c r="R107" s="27"/>
    </row>
    <row r="108" spans="1:18" ht="15" customHeight="1" x14ac:dyDescent="0.25">
      <c r="A108" s="26" t="s">
        <v>294</v>
      </c>
      <c r="B108" s="35" t="str">
        <f>IFERROR(VLOOKUP($A108,Liste_J!$C$7:$G$261,5,0),"-")</f>
        <v>H</v>
      </c>
      <c r="C108" s="35" t="str">
        <f>IFERROR(VLOOKUP($A108,Liste_J!$C$7:$G$261,4,0),"-")</f>
        <v>ASGAF</v>
      </c>
      <c r="D108" s="35">
        <f>IFERROR(VLOOKUP($A108,Liste_J!$C$7:$G$261,2,0),"-")</f>
        <v>16.8</v>
      </c>
      <c r="E108" s="35">
        <f>IFERROR(VLOOKUP($A108,'J1'!$B$6:$F$35,5,0),)</f>
        <v>0</v>
      </c>
      <c r="F108" s="35">
        <f>IFERROR(VLOOKUP($A108,'J2'!$B$6:$F$35,5,0),)</f>
        <v>0</v>
      </c>
      <c r="G108" s="35">
        <f>IFERROR(VLOOKUP($A108,'J3'!$B$6:$F$35,5,0),)</f>
        <v>0</v>
      </c>
      <c r="H108" s="35">
        <f>IFERROR(VLOOKUP($A108,'J4'!$B$6:$F$35,5,0),)</f>
        <v>0</v>
      </c>
      <c r="I108" s="35">
        <f>IFERROR(VLOOKUP($A108,'J5'!$B$6:$F$35,5,0),)</f>
        <v>0</v>
      </c>
      <c r="J108" s="35">
        <f>IFERROR(VLOOKUP($A108,'J6'!$B$6:$F$35,5,0),)</f>
        <v>0</v>
      </c>
      <c r="K108" s="35">
        <f>IFERROR(VLOOKUP($A108,'J7'!$B$6:$F$35,5,0),)</f>
        <v>0</v>
      </c>
      <c r="L108" s="35">
        <f>IFERROR(VLOOKUP($A108,'J8'!$B$6:$F$35,5,0),)</f>
        <v>0</v>
      </c>
      <c r="M108" s="35">
        <f>IFERROR(VLOOKUP($A108,'J9'!$B$6:$F$35,5,0),)</f>
        <v>0</v>
      </c>
      <c r="N108" s="35">
        <f>IFERROR(VLOOKUP($A108,'J10'!$B$6:$F$35,5,0),)</f>
        <v>0</v>
      </c>
      <c r="O108" s="35">
        <f t="shared" si="6"/>
        <v>0</v>
      </c>
      <c r="P108" s="35">
        <f t="shared" si="7"/>
        <v>0</v>
      </c>
      <c r="Q108" s="52">
        <f>IFERROR(RANK(P108,$P$9:$P$206),"")</f>
        <v>95</v>
      </c>
      <c r="R108" s="27"/>
    </row>
    <row r="109" spans="1:18" ht="15" customHeight="1" x14ac:dyDescent="0.25">
      <c r="A109" s="26" t="s">
        <v>166</v>
      </c>
      <c r="B109" s="35" t="str">
        <f>IFERROR(VLOOKUP($A109,Liste_J!$C$7:$G$261,5,0),"-")</f>
        <v>H</v>
      </c>
      <c r="C109" s="35" t="str">
        <f>IFERROR(VLOOKUP($A109,Liste_J!$C$7:$G$261,4,0),"-")</f>
        <v>ASGAF</v>
      </c>
      <c r="D109" s="35">
        <f>IFERROR(VLOOKUP($A109,Liste_J!$C$7:$G$261,2,0),"-")</f>
        <v>39</v>
      </c>
      <c r="E109" s="35">
        <f>IFERROR(VLOOKUP($A109,'J1'!$B$6:$F$35,5,0),)</f>
        <v>0</v>
      </c>
      <c r="F109" s="35">
        <f>IFERROR(VLOOKUP($A109,'J2'!$B$6:$F$35,5,0),)</f>
        <v>0</v>
      </c>
      <c r="G109" s="35">
        <f>IFERROR(VLOOKUP($A109,'J3'!$B$6:$F$35,5,0),)</f>
        <v>0</v>
      </c>
      <c r="H109" s="35">
        <f>IFERROR(VLOOKUP($A109,'J4'!$B$6:$F$35,5,0),)</f>
        <v>0</v>
      </c>
      <c r="I109" s="35">
        <f>IFERROR(VLOOKUP($A109,'J5'!$B$6:$F$35,5,0),)</f>
        <v>0</v>
      </c>
      <c r="J109" s="35">
        <f>IFERROR(VLOOKUP($A109,'J6'!$B$6:$F$35,5,0),)</f>
        <v>0</v>
      </c>
      <c r="K109" s="35">
        <f>IFERROR(VLOOKUP($A109,'J7'!$B$6:$F$35,5,0),)</f>
        <v>0</v>
      </c>
      <c r="L109" s="35">
        <f>IFERROR(VLOOKUP($A109,'J8'!$B$6:$F$35,5,0),)</f>
        <v>0</v>
      </c>
      <c r="M109" s="35">
        <f>IFERROR(VLOOKUP($A109,'J9'!$B$6:$F$35,5,0),)</f>
        <v>0</v>
      </c>
      <c r="N109" s="35">
        <f>IFERROR(VLOOKUP($A109,'J10'!$B$6:$F$35,5,0),)</f>
        <v>0</v>
      </c>
      <c r="O109" s="35">
        <f t="shared" si="6"/>
        <v>0</v>
      </c>
      <c r="P109" s="35">
        <f t="shared" si="7"/>
        <v>0</v>
      </c>
      <c r="Q109" s="52">
        <f>IFERROR(RANK(P109,$P$9:$P$206),"")</f>
        <v>95</v>
      </c>
      <c r="R109" s="27"/>
    </row>
    <row r="110" spans="1:18" ht="15" customHeight="1" x14ac:dyDescent="0.25">
      <c r="A110" s="26" t="s">
        <v>175</v>
      </c>
      <c r="B110" s="35" t="str">
        <f>IFERROR(VLOOKUP($A110,Liste_J!$C$7:$G$261,5,0),"-")</f>
        <v>H</v>
      </c>
      <c r="C110" s="35" t="str">
        <f>IFERROR(VLOOKUP($A110,Liste_J!$C$7:$G$261,4,0),"-")</f>
        <v>ASGAF</v>
      </c>
      <c r="D110" s="35">
        <f>IFERROR(VLOOKUP($A110,Liste_J!$C$7:$G$261,2,0),"-")</f>
        <v>36</v>
      </c>
      <c r="E110" s="35">
        <f>IFERROR(VLOOKUP($A110,'J1'!$B$6:$F$35,5,0),)</f>
        <v>0</v>
      </c>
      <c r="F110" s="35">
        <f>IFERROR(VLOOKUP($A110,'J2'!$B$6:$F$35,5,0),)</f>
        <v>0</v>
      </c>
      <c r="G110" s="35">
        <f>IFERROR(VLOOKUP($A110,'J3'!$B$6:$F$35,5,0),)</f>
        <v>0</v>
      </c>
      <c r="H110" s="35">
        <f>IFERROR(VLOOKUP($A110,'J4'!$B$6:$F$35,5,0),)</f>
        <v>0</v>
      </c>
      <c r="I110" s="35">
        <f>IFERROR(VLOOKUP($A110,'J5'!$B$6:$F$35,5,0),)</f>
        <v>0</v>
      </c>
      <c r="J110" s="35">
        <f>IFERROR(VLOOKUP($A110,'J6'!$B$6:$F$35,5,0),)</f>
        <v>0</v>
      </c>
      <c r="K110" s="35">
        <f>IFERROR(VLOOKUP($A110,'J7'!$B$6:$F$35,5,0),)</f>
        <v>0</v>
      </c>
      <c r="L110" s="35">
        <f>IFERROR(VLOOKUP($A110,'J8'!$B$6:$F$35,5,0),)</f>
        <v>0</v>
      </c>
      <c r="M110" s="35">
        <f>IFERROR(VLOOKUP($A110,'J9'!$B$6:$F$35,5,0),)</f>
        <v>0</v>
      </c>
      <c r="N110" s="35">
        <f>IFERROR(VLOOKUP($A110,'J10'!$B$6:$F$35,5,0),)</f>
        <v>0</v>
      </c>
      <c r="O110" s="35">
        <f t="shared" si="6"/>
        <v>0</v>
      </c>
      <c r="P110" s="35">
        <f t="shared" si="7"/>
        <v>0</v>
      </c>
      <c r="Q110" s="52">
        <f>IFERROR(RANK(P110,$P$9:$P$206),"")</f>
        <v>95</v>
      </c>
      <c r="R110" s="27"/>
    </row>
    <row r="111" spans="1:18" ht="15" customHeight="1" x14ac:dyDescent="0.25">
      <c r="A111" s="26" t="s">
        <v>288</v>
      </c>
      <c r="B111" s="35" t="str">
        <f>IFERROR(VLOOKUP($A111,Liste_J!$C$7:$G$261,5,0),"-")</f>
        <v>H</v>
      </c>
      <c r="C111" s="35" t="str">
        <f>IFERROR(VLOOKUP($A111,Liste_J!$C$7:$G$261,4,0),"-")</f>
        <v>ASGAF</v>
      </c>
      <c r="D111" s="35">
        <f>IFERROR(VLOOKUP($A111,Liste_J!$C$7:$G$261,2,0),"-")</f>
        <v>31.2</v>
      </c>
      <c r="E111" s="35">
        <f>IFERROR(VLOOKUP($A111,'J1'!$B$6:$F$35,5,0),)</f>
        <v>0</v>
      </c>
      <c r="F111" s="35">
        <f>IFERROR(VLOOKUP($A111,'J2'!$B$6:$F$35,5,0),)</f>
        <v>0</v>
      </c>
      <c r="G111" s="35">
        <f>IFERROR(VLOOKUP($A111,'J3'!$B$6:$F$35,5,0),)</f>
        <v>0</v>
      </c>
      <c r="H111" s="35">
        <f>IFERROR(VLOOKUP($A111,'J4'!$B$6:$F$35,5,0),)</f>
        <v>0</v>
      </c>
      <c r="I111" s="35">
        <f>IFERROR(VLOOKUP($A111,'J5'!$B$6:$F$35,5,0),)</f>
        <v>0</v>
      </c>
      <c r="J111" s="35">
        <f>IFERROR(VLOOKUP($A111,'J6'!$B$6:$F$35,5,0),)</f>
        <v>0</v>
      </c>
      <c r="K111" s="35">
        <f>IFERROR(VLOOKUP($A111,'J7'!$B$6:$F$35,5,0),)</f>
        <v>0</v>
      </c>
      <c r="L111" s="35">
        <f>IFERROR(VLOOKUP($A111,'J8'!$B$6:$F$35,5,0),)</f>
        <v>0</v>
      </c>
      <c r="M111" s="35">
        <f>IFERROR(VLOOKUP($A111,'J9'!$B$6:$F$35,5,0),)</f>
        <v>0</v>
      </c>
      <c r="N111" s="35">
        <f>IFERROR(VLOOKUP($A111,'J10'!$B$6:$F$35,5,0),)</f>
        <v>0</v>
      </c>
      <c r="O111" s="35">
        <f t="shared" si="6"/>
        <v>0</v>
      </c>
      <c r="P111" s="35">
        <f t="shared" si="7"/>
        <v>0</v>
      </c>
      <c r="Q111" s="52">
        <f>IFERROR(RANK(P111,$P$9:$P$206),"")</f>
        <v>95</v>
      </c>
      <c r="R111" s="27"/>
    </row>
    <row r="112" spans="1:18" ht="15" customHeight="1" x14ac:dyDescent="0.25">
      <c r="A112" s="26" t="s">
        <v>292</v>
      </c>
      <c r="B112" s="35" t="str">
        <f>IFERROR(VLOOKUP($A112,Liste_J!$C$7:$G$261,5,0),"-")</f>
        <v>H</v>
      </c>
      <c r="C112" s="35" t="str">
        <f>IFERROR(VLOOKUP($A112,Liste_J!$C$7:$G$261,4,0),"-")</f>
        <v>ASGAF</v>
      </c>
      <c r="D112" s="35">
        <f>IFERROR(VLOOKUP($A112,Liste_J!$C$7:$G$261,2,0),"-")</f>
        <v>15.2</v>
      </c>
      <c r="E112" s="35">
        <f>IFERROR(VLOOKUP($A112,'J1'!$B$6:$F$35,5,0),)</f>
        <v>0</v>
      </c>
      <c r="F112" s="35">
        <f>IFERROR(VLOOKUP($A112,'J2'!$B$6:$F$35,5,0),)</f>
        <v>0</v>
      </c>
      <c r="G112" s="35">
        <f>IFERROR(VLOOKUP($A112,'J3'!$B$6:$F$35,5,0),)</f>
        <v>0</v>
      </c>
      <c r="H112" s="35">
        <f>IFERROR(VLOOKUP($A112,'J4'!$B$6:$F$35,5,0),)</f>
        <v>0</v>
      </c>
      <c r="I112" s="35">
        <f>IFERROR(VLOOKUP($A112,'J5'!$B$6:$F$35,5,0),)</f>
        <v>0</v>
      </c>
      <c r="J112" s="35">
        <f>IFERROR(VLOOKUP($A112,'J6'!$B$6:$F$35,5,0),)</f>
        <v>0</v>
      </c>
      <c r="K112" s="35">
        <f>IFERROR(VLOOKUP($A112,'J7'!$B$6:$F$35,5,0),)</f>
        <v>0</v>
      </c>
      <c r="L112" s="35">
        <f>IFERROR(VLOOKUP($A112,'J8'!$B$6:$F$35,5,0),)</f>
        <v>0</v>
      </c>
      <c r="M112" s="35">
        <f>IFERROR(VLOOKUP($A112,'J9'!$B$6:$F$35,5,0),)</f>
        <v>0</v>
      </c>
      <c r="N112" s="35">
        <f>IFERROR(VLOOKUP($A112,'J10'!$B$6:$F$35,5,0),)</f>
        <v>0</v>
      </c>
      <c r="O112" s="35">
        <f t="shared" si="6"/>
        <v>0</v>
      </c>
      <c r="P112" s="35">
        <f t="shared" si="7"/>
        <v>0</v>
      </c>
      <c r="Q112" s="52">
        <f>IFERROR(RANK(P112,$P$9:$P$206),"")</f>
        <v>95</v>
      </c>
      <c r="R112" s="27"/>
    </row>
    <row r="113" spans="1:18" ht="15" customHeight="1" x14ac:dyDescent="0.25">
      <c r="A113" s="26" t="s">
        <v>310</v>
      </c>
      <c r="B113" s="35" t="str">
        <f>IFERROR(VLOOKUP($A113,Liste_J!$C$7:$G$261,5,0),"-")</f>
        <v>H</v>
      </c>
      <c r="C113" s="35" t="str">
        <f>IFERROR(VLOOKUP($A113,Liste_J!$C$7:$G$261,4,0),"-")</f>
        <v>ASGAF</v>
      </c>
      <c r="D113" s="35">
        <f>IFERROR(VLOOKUP($A113,Liste_J!$C$7:$G$261,2,0),"-")</f>
        <v>11.7</v>
      </c>
      <c r="E113" s="35">
        <f>IFERROR(VLOOKUP($A113,'J1'!$B$6:$F$35,5,0),)</f>
        <v>0</v>
      </c>
      <c r="F113" s="35">
        <f>IFERROR(VLOOKUP($A113,'J2'!$B$6:$F$35,5,0),)</f>
        <v>0</v>
      </c>
      <c r="G113" s="35">
        <f>IFERROR(VLOOKUP($A113,'J3'!$B$6:$F$35,5,0),)</f>
        <v>0</v>
      </c>
      <c r="H113" s="35">
        <f>IFERROR(VLOOKUP($A113,'J4'!$B$6:$F$35,5,0),)</f>
        <v>0</v>
      </c>
      <c r="I113" s="35">
        <f>IFERROR(VLOOKUP($A113,'J5'!$B$6:$F$35,5,0),)</f>
        <v>0</v>
      </c>
      <c r="J113" s="35">
        <f>IFERROR(VLOOKUP($A113,'J6'!$B$6:$F$35,5,0),)</f>
        <v>0</v>
      </c>
      <c r="K113" s="35">
        <f>IFERROR(VLOOKUP($A113,'J7'!$B$6:$F$35,5,0),)</f>
        <v>0</v>
      </c>
      <c r="L113" s="35">
        <f>IFERROR(VLOOKUP($A113,'J8'!$B$6:$F$35,5,0),)</f>
        <v>0</v>
      </c>
      <c r="M113" s="35">
        <f>IFERROR(VLOOKUP($A113,'J9'!$B$6:$F$35,5,0),)</f>
        <v>0</v>
      </c>
      <c r="N113" s="35">
        <f>IFERROR(VLOOKUP($A113,'J10'!$B$6:$F$35,5,0),)</f>
        <v>0</v>
      </c>
      <c r="O113" s="35">
        <f t="shared" si="6"/>
        <v>0</v>
      </c>
      <c r="P113" s="35">
        <f t="shared" si="7"/>
        <v>0</v>
      </c>
      <c r="Q113" s="52">
        <f>IFERROR(RANK(P113,$P$9:$P$206),"")</f>
        <v>95</v>
      </c>
      <c r="R113" s="27"/>
    </row>
    <row r="114" spans="1:18" ht="15" customHeight="1" x14ac:dyDescent="0.25">
      <c r="A114" s="26" t="s">
        <v>237</v>
      </c>
      <c r="B114" s="35" t="str">
        <f>IFERROR(VLOOKUP($A114,Liste_J!$C$7:$G$261,5,0),"-")</f>
        <v>H</v>
      </c>
      <c r="C114" s="35" t="str">
        <f>IFERROR(VLOOKUP($A114,Liste_J!$C$7:$G$261,4,0),"-")</f>
        <v>ASGAF</v>
      </c>
      <c r="D114" s="35">
        <f>IFERROR(VLOOKUP($A114,Liste_J!$C$7:$G$261,2,0),"-")</f>
        <v>11.5</v>
      </c>
      <c r="E114" s="35">
        <f>IFERROR(VLOOKUP($A114,'J1'!$B$6:$F$35,5,0),)</f>
        <v>0</v>
      </c>
      <c r="F114" s="35">
        <f>IFERROR(VLOOKUP($A114,'J2'!$B$6:$F$35,5,0),)</f>
        <v>0</v>
      </c>
      <c r="G114" s="35">
        <f>IFERROR(VLOOKUP($A114,'J3'!$B$6:$F$35,5,0),)</f>
        <v>0</v>
      </c>
      <c r="H114" s="35">
        <f>IFERROR(VLOOKUP($A114,'J4'!$B$6:$F$35,5,0),)</f>
        <v>0</v>
      </c>
      <c r="I114" s="35">
        <f>IFERROR(VLOOKUP($A114,'J5'!$B$6:$F$35,5,0),)</f>
        <v>0</v>
      </c>
      <c r="J114" s="35">
        <f>IFERROR(VLOOKUP($A114,'J6'!$B$6:$F$35,5,0),)</f>
        <v>0</v>
      </c>
      <c r="K114" s="35">
        <f>IFERROR(VLOOKUP($A114,'J7'!$B$6:$F$35,5,0),)</f>
        <v>0</v>
      </c>
      <c r="L114" s="35">
        <f>IFERROR(VLOOKUP($A114,'J8'!$B$6:$F$35,5,0),)</f>
        <v>0</v>
      </c>
      <c r="M114" s="35">
        <f>IFERROR(VLOOKUP($A114,'J9'!$B$6:$F$35,5,0),)</f>
        <v>0</v>
      </c>
      <c r="N114" s="35">
        <f>IFERROR(VLOOKUP($A114,'J10'!$B$6:$F$35,5,0),)</f>
        <v>0</v>
      </c>
      <c r="O114" s="35">
        <f t="shared" si="6"/>
        <v>0</v>
      </c>
      <c r="P114" s="35">
        <f t="shared" si="7"/>
        <v>0</v>
      </c>
      <c r="Q114" s="52">
        <f>IFERROR(RANK(P114,$P$9:$P$206),"")</f>
        <v>95</v>
      </c>
      <c r="R114" s="27"/>
    </row>
    <row r="115" spans="1:18" ht="15" customHeight="1" x14ac:dyDescent="0.25">
      <c r="A115" s="26" t="s">
        <v>211</v>
      </c>
      <c r="B115" s="35" t="str">
        <f>IFERROR(VLOOKUP($A115,Liste_J!$C$7:$G$261,5,0),"-")</f>
        <v>H</v>
      </c>
      <c r="C115" s="35" t="str">
        <f>IFERROR(VLOOKUP($A115,Liste_J!$C$7:$G$261,4,0),"-")</f>
        <v>ASGAF</v>
      </c>
      <c r="D115" s="35">
        <f>IFERROR(VLOOKUP($A115,Liste_J!$C$7:$G$261,2,0),"-")</f>
        <v>22.1</v>
      </c>
      <c r="E115" s="35">
        <f>IFERROR(VLOOKUP($A115,'J1'!$B$6:$F$35,5,0),)</f>
        <v>0</v>
      </c>
      <c r="F115" s="35">
        <f>IFERROR(VLOOKUP($A115,'J2'!$B$6:$F$35,5,0),)</f>
        <v>0</v>
      </c>
      <c r="G115" s="35">
        <f>IFERROR(VLOOKUP($A115,'J3'!$B$6:$F$35,5,0),)</f>
        <v>0</v>
      </c>
      <c r="H115" s="35">
        <f>IFERROR(VLOOKUP($A115,'J4'!$B$6:$F$35,5,0),)</f>
        <v>0</v>
      </c>
      <c r="I115" s="35">
        <f>IFERROR(VLOOKUP($A115,'J5'!$B$6:$F$35,5,0),)</f>
        <v>0</v>
      </c>
      <c r="J115" s="35">
        <f>IFERROR(VLOOKUP($A115,'J6'!$B$6:$F$35,5,0),)</f>
        <v>0</v>
      </c>
      <c r="K115" s="35">
        <f>IFERROR(VLOOKUP($A115,'J7'!$B$6:$F$35,5,0),)</f>
        <v>0</v>
      </c>
      <c r="L115" s="35">
        <f>IFERROR(VLOOKUP($A115,'J8'!$B$6:$F$35,5,0),)</f>
        <v>0</v>
      </c>
      <c r="M115" s="35">
        <f>IFERROR(VLOOKUP($A115,'J9'!$B$6:$F$35,5,0),)</f>
        <v>0</v>
      </c>
      <c r="N115" s="35">
        <f>IFERROR(VLOOKUP($A115,'J10'!$B$6:$F$35,5,0),)</f>
        <v>0</v>
      </c>
      <c r="O115" s="35">
        <f t="shared" si="6"/>
        <v>0</v>
      </c>
      <c r="P115" s="35">
        <f t="shared" si="7"/>
        <v>0</v>
      </c>
      <c r="Q115" s="52">
        <f>IFERROR(RANK(P115,$P$9:$P$206),"")</f>
        <v>95</v>
      </c>
      <c r="R115" s="27"/>
    </row>
    <row r="116" spans="1:18" ht="15" customHeight="1" x14ac:dyDescent="0.25">
      <c r="A116" s="26" t="s">
        <v>279</v>
      </c>
      <c r="B116" s="35" t="str">
        <f>IFERROR(VLOOKUP($A116,Liste_J!$C$7:$G$261,5,0),"-")</f>
        <v>H</v>
      </c>
      <c r="C116" s="35" t="str">
        <f>IFERROR(VLOOKUP($A116,Liste_J!$C$7:$G$261,4,0),"-")</f>
        <v>ASGAF</v>
      </c>
      <c r="D116" s="35">
        <f>IFERROR(VLOOKUP($A116,Liste_J!$C$7:$G$261,2,0),"-")</f>
        <v>30.2</v>
      </c>
      <c r="E116" s="35">
        <f>IFERROR(VLOOKUP($A116,'J1'!$B$6:$F$35,5,0),)</f>
        <v>0</v>
      </c>
      <c r="F116" s="35">
        <f>IFERROR(VLOOKUP($A116,'J2'!$B$6:$F$35,5,0),)</f>
        <v>0</v>
      </c>
      <c r="G116" s="35">
        <f>IFERROR(VLOOKUP($A116,'J3'!$B$6:$F$35,5,0),)</f>
        <v>0</v>
      </c>
      <c r="H116" s="35">
        <f>IFERROR(VLOOKUP($A116,'J4'!$B$6:$F$35,5,0),)</f>
        <v>0</v>
      </c>
      <c r="I116" s="35">
        <f>IFERROR(VLOOKUP($A116,'J5'!$B$6:$F$35,5,0),)</f>
        <v>0</v>
      </c>
      <c r="J116" s="35">
        <f>IFERROR(VLOOKUP($A116,'J6'!$B$6:$F$35,5,0),)</f>
        <v>0</v>
      </c>
      <c r="K116" s="35">
        <f>IFERROR(VLOOKUP($A116,'J7'!$B$6:$F$35,5,0),)</f>
        <v>0</v>
      </c>
      <c r="L116" s="35">
        <f>IFERROR(VLOOKUP($A116,'J8'!$B$6:$F$35,5,0),)</f>
        <v>0</v>
      </c>
      <c r="M116" s="35">
        <f>IFERROR(VLOOKUP($A116,'J9'!$B$6:$F$35,5,0),)</f>
        <v>0</v>
      </c>
      <c r="N116" s="35">
        <f>IFERROR(VLOOKUP($A116,'J10'!$B$6:$F$35,5,0),)</f>
        <v>0</v>
      </c>
      <c r="O116" s="35">
        <f t="shared" si="6"/>
        <v>0</v>
      </c>
      <c r="P116" s="35">
        <f t="shared" si="7"/>
        <v>0</v>
      </c>
      <c r="Q116" s="52">
        <f>IFERROR(RANK(P116,$P$9:$P$206),"")</f>
        <v>95</v>
      </c>
      <c r="R116" s="27"/>
    </row>
    <row r="117" spans="1:18" ht="15" customHeight="1" x14ac:dyDescent="0.25">
      <c r="A117" s="26" t="s">
        <v>308</v>
      </c>
      <c r="B117" s="35" t="str">
        <f>IFERROR(VLOOKUP($A117,Liste_J!$C$7:$G$261,5,0),"-")</f>
        <v>H</v>
      </c>
      <c r="C117" s="35" t="str">
        <f>IFERROR(VLOOKUP($A117,Liste_J!$C$7:$G$261,4,0),"-")</f>
        <v>ASGAF</v>
      </c>
      <c r="D117" s="35">
        <f>IFERROR(VLOOKUP($A117,Liste_J!$C$7:$G$261,2,0),"-")</f>
        <v>16</v>
      </c>
      <c r="E117" s="35">
        <f>IFERROR(VLOOKUP($A117,'J1'!$B$6:$F$35,5,0),)</f>
        <v>0</v>
      </c>
      <c r="F117" s="35">
        <f>IFERROR(VLOOKUP($A117,'J2'!$B$6:$F$35,5,0),)</f>
        <v>0</v>
      </c>
      <c r="G117" s="35">
        <f>IFERROR(VLOOKUP($A117,'J3'!$B$6:$F$35,5,0),)</f>
        <v>0</v>
      </c>
      <c r="H117" s="35">
        <f>IFERROR(VLOOKUP($A117,'J4'!$B$6:$F$35,5,0),)</f>
        <v>0</v>
      </c>
      <c r="I117" s="35">
        <f>IFERROR(VLOOKUP($A117,'J5'!$B$6:$F$35,5,0),)</f>
        <v>0</v>
      </c>
      <c r="J117" s="35">
        <f>IFERROR(VLOOKUP($A117,'J6'!$B$6:$F$35,5,0),)</f>
        <v>0</v>
      </c>
      <c r="K117" s="35">
        <f>IFERROR(VLOOKUP($A117,'J7'!$B$6:$F$35,5,0),)</f>
        <v>0</v>
      </c>
      <c r="L117" s="35">
        <f>IFERROR(VLOOKUP($A117,'J8'!$B$6:$F$35,5,0),)</f>
        <v>0</v>
      </c>
      <c r="M117" s="35">
        <f>IFERROR(VLOOKUP($A117,'J9'!$B$6:$F$35,5,0),)</f>
        <v>0</v>
      </c>
      <c r="N117" s="35">
        <f>IFERROR(VLOOKUP($A117,'J10'!$B$6:$F$35,5,0),)</f>
        <v>0</v>
      </c>
      <c r="O117" s="35">
        <f t="shared" si="6"/>
        <v>0</v>
      </c>
      <c r="P117" s="35">
        <f t="shared" si="7"/>
        <v>0</v>
      </c>
      <c r="Q117" s="52">
        <f>IFERROR(RANK(P117,$P$9:$P$206),"")</f>
        <v>95</v>
      </c>
      <c r="R117" s="27"/>
    </row>
    <row r="118" spans="1:18" ht="15" customHeight="1" x14ac:dyDescent="0.25">
      <c r="A118" s="26" t="s">
        <v>305</v>
      </c>
      <c r="B118" s="35" t="str">
        <f>IFERROR(VLOOKUP($A118,Liste_J!$C$7:$G$261,5,0),"-")</f>
        <v>H</v>
      </c>
      <c r="C118" s="35" t="str">
        <f>IFERROR(VLOOKUP($A118,Liste_J!$C$7:$G$261,4,0),"-")</f>
        <v>ASGAF</v>
      </c>
      <c r="D118" s="35">
        <f>IFERROR(VLOOKUP($A118,Liste_J!$C$7:$G$261,2,0),"-")</f>
        <v>37</v>
      </c>
      <c r="E118" s="35">
        <f>IFERROR(VLOOKUP($A118,'J1'!$B$6:$F$35,5,0),)</f>
        <v>0</v>
      </c>
      <c r="F118" s="35">
        <f>IFERROR(VLOOKUP($A118,'J2'!$B$6:$F$35,5,0),)</f>
        <v>0</v>
      </c>
      <c r="G118" s="35">
        <f>IFERROR(VLOOKUP($A118,'J3'!$B$6:$F$35,5,0),)</f>
        <v>0</v>
      </c>
      <c r="H118" s="35">
        <f>IFERROR(VLOOKUP($A118,'J4'!$B$6:$F$35,5,0),)</f>
        <v>0</v>
      </c>
      <c r="I118" s="35">
        <f>IFERROR(VLOOKUP($A118,'J5'!$B$6:$F$35,5,0),)</f>
        <v>0</v>
      </c>
      <c r="J118" s="35">
        <f>IFERROR(VLOOKUP($A118,'J6'!$B$6:$F$35,5,0),)</f>
        <v>0</v>
      </c>
      <c r="K118" s="35">
        <f>IFERROR(VLOOKUP($A118,'J7'!$B$6:$F$35,5,0),)</f>
        <v>0</v>
      </c>
      <c r="L118" s="35">
        <f>IFERROR(VLOOKUP($A118,'J8'!$B$6:$F$35,5,0),)</f>
        <v>0</v>
      </c>
      <c r="M118" s="35">
        <f>IFERROR(VLOOKUP($A118,'J9'!$B$6:$F$35,5,0),)</f>
        <v>0</v>
      </c>
      <c r="N118" s="35">
        <f>IFERROR(VLOOKUP($A118,'J10'!$B$6:$F$35,5,0),)</f>
        <v>0</v>
      </c>
      <c r="O118" s="35">
        <f t="shared" si="6"/>
        <v>0</v>
      </c>
      <c r="P118" s="35">
        <f t="shared" si="7"/>
        <v>0</v>
      </c>
      <c r="Q118" s="52">
        <f>IFERROR(RANK(P118,$P$9:$P$206),"")</f>
        <v>95</v>
      </c>
      <c r="R118" s="27"/>
    </row>
    <row r="119" spans="1:18" ht="15" customHeight="1" x14ac:dyDescent="0.25">
      <c r="A119" s="26" t="s">
        <v>213</v>
      </c>
      <c r="B119" s="35" t="str">
        <f>IFERROR(VLOOKUP($A119,Liste_J!$C$7:$G$261,5,0),"-")</f>
        <v>H</v>
      </c>
      <c r="C119" s="35" t="str">
        <f>IFERROR(VLOOKUP($A119,Liste_J!$C$7:$G$261,4,0),"-")</f>
        <v>ASGAF</v>
      </c>
      <c r="D119" s="35">
        <f>IFERROR(VLOOKUP($A119,Liste_J!$C$7:$G$261,2,0),"-")</f>
        <v>25.6</v>
      </c>
      <c r="E119" s="35">
        <f>IFERROR(VLOOKUP($A119,'J1'!$B$6:$F$35,5,0),)</f>
        <v>0</v>
      </c>
      <c r="F119" s="35">
        <f>IFERROR(VLOOKUP($A119,'J2'!$B$6:$F$35,5,0),)</f>
        <v>0</v>
      </c>
      <c r="G119" s="35">
        <f>IFERROR(VLOOKUP($A119,'J3'!$B$6:$F$35,5,0),)</f>
        <v>0</v>
      </c>
      <c r="H119" s="35">
        <f>IFERROR(VLOOKUP($A119,'J4'!$B$6:$F$35,5,0),)</f>
        <v>0</v>
      </c>
      <c r="I119" s="35">
        <f>IFERROR(VLOOKUP($A119,'J5'!$B$6:$F$35,5,0),)</f>
        <v>0</v>
      </c>
      <c r="J119" s="35">
        <f>IFERROR(VLOOKUP($A119,'J6'!$B$6:$F$35,5,0),)</f>
        <v>0</v>
      </c>
      <c r="K119" s="35">
        <f>IFERROR(VLOOKUP($A119,'J7'!$B$6:$F$35,5,0),)</f>
        <v>0</v>
      </c>
      <c r="L119" s="35">
        <f>IFERROR(VLOOKUP($A119,'J8'!$B$6:$F$35,5,0),)</f>
        <v>0</v>
      </c>
      <c r="M119" s="35">
        <f>IFERROR(VLOOKUP($A119,'J9'!$B$6:$F$35,5,0),)</f>
        <v>0</v>
      </c>
      <c r="N119" s="35">
        <f>IFERROR(VLOOKUP($A119,'J10'!$B$6:$F$35,5,0),)</f>
        <v>0</v>
      </c>
      <c r="O119" s="35">
        <f t="shared" si="6"/>
        <v>0</v>
      </c>
      <c r="P119" s="35">
        <f t="shared" si="7"/>
        <v>0</v>
      </c>
      <c r="Q119" s="52">
        <f>IFERROR(RANK(P119,$P$9:$P$206),"")</f>
        <v>95</v>
      </c>
      <c r="R119" s="27"/>
    </row>
    <row r="120" spans="1:18" ht="15" customHeight="1" x14ac:dyDescent="0.25">
      <c r="A120" s="26" t="s">
        <v>167</v>
      </c>
      <c r="B120" s="35" t="str">
        <f>IFERROR(VLOOKUP($A120,Liste_J!$C$7:$G$261,5,0),"-")</f>
        <v>H</v>
      </c>
      <c r="C120" s="35" t="str">
        <f>IFERROR(VLOOKUP($A120,Liste_J!$C$7:$G$261,4,0),"-")</f>
        <v>ASGAF</v>
      </c>
      <c r="D120" s="35">
        <f>IFERROR(VLOOKUP($A120,Liste_J!$C$7:$G$261,2,0),"-")</f>
        <v>26.1</v>
      </c>
      <c r="E120" s="50">
        <f>IFERROR(VLOOKUP($A120,'J1'!$B$6:$F$35,5,0),)</f>
        <v>0</v>
      </c>
      <c r="F120" s="35">
        <f>IFERROR(VLOOKUP($A120,'J2'!$B$6:$F$35,5,0),)</f>
        <v>0</v>
      </c>
      <c r="G120" s="35">
        <f>IFERROR(VLOOKUP($A120,'J3'!$B$6:$F$35,5,0),)</f>
        <v>0</v>
      </c>
      <c r="H120" s="35">
        <f>IFERROR(VLOOKUP($A120,'J4'!$B$6:$F$35,5,0),)</f>
        <v>0</v>
      </c>
      <c r="I120" s="35">
        <f>IFERROR(VLOOKUP($A120,'J5'!$B$6:$F$35,5,0),)</f>
        <v>0</v>
      </c>
      <c r="J120" s="35">
        <f>IFERROR(VLOOKUP($A120,'J6'!$B$6:$F$35,5,0),)</f>
        <v>0</v>
      </c>
      <c r="K120" s="35">
        <f>IFERROR(VLOOKUP($A120,'J7'!$B$6:$F$35,5,0),)</f>
        <v>0</v>
      </c>
      <c r="L120" s="35">
        <f>IFERROR(VLOOKUP($A120,'J8'!$B$6:$F$35,5,0),)</f>
        <v>0</v>
      </c>
      <c r="M120" s="35">
        <f>IFERROR(VLOOKUP($A120,'J9'!$B$6:$F$35,5,0),)</f>
        <v>0</v>
      </c>
      <c r="N120" s="35">
        <f>IFERROR(VLOOKUP($A120,'J10'!$B$6:$F$35,5,0),)</f>
        <v>0</v>
      </c>
      <c r="O120" s="35">
        <f t="shared" si="6"/>
        <v>0</v>
      </c>
      <c r="P120" s="35">
        <f t="shared" si="7"/>
        <v>0</v>
      </c>
      <c r="Q120" s="52">
        <f>IFERROR(RANK(P120,$P$9:$P$206),"")</f>
        <v>95</v>
      </c>
      <c r="R120" s="27"/>
    </row>
    <row r="121" spans="1:18" ht="15" customHeight="1" x14ac:dyDescent="0.25">
      <c r="A121" s="26" t="s">
        <v>244</v>
      </c>
      <c r="B121" s="35" t="str">
        <f>IFERROR(VLOOKUP($A121,Liste_J!$C$7:$G$261,5,0),"-")</f>
        <v>H</v>
      </c>
      <c r="C121" s="35" t="str">
        <f>IFERROR(VLOOKUP($A121,Liste_J!$C$7:$G$261,4,0),"-")</f>
        <v>ASGAF</v>
      </c>
      <c r="D121" s="35">
        <f>IFERROR(VLOOKUP($A121,Liste_J!$C$7:$G$261,2,0),"-")</f>
        <v>22</v>
      </c>
      <c r="E121" s="35">
        <f>IFERROR(VLOOKUP($A121,'J1'!$B$6:$F$35,5,0),)</f>
        <v>0</v>
      </c>
      <c r="F121" s="35">
        <f>IFERROR(VLOOKUP($A121,'J2'!$B$6:$F$35,5,0),)</f>
        <v>0</v>
      </c>
      <c r="G121" s="35">
        <f>IFERROR(VLOOKUP($A121,'J3'!$B$6:$F$35,5,0),)</f>
        <v>0</v>
      </c>
      <c r="H121" s="35">
        <f>IFERROR(VLOOKUP($A121,'J4'!$B$6:$F$35,5,0),)</f>
        <v>0</v>
      </c>
      <c r="I121" s="35">
        <f>IFERROR(VLOOKUP($A121,'J5'!$B$6:$F$35,5,0),)</f>
        <v>0</v>
      </c>
      <c r="J121" s="35">
        <f>IFERROR(VLOOKUP($A121,'J6'!$B$6:$F$35,5,0),)</f>
        <v>0</v>
      </c>
      <c r="K121" s="35">
        <f>IFERROR(VLOOKUP($A121,'J7'!$B$6:$F$35,5,0),)</f>
        <v>0</v>
      </c>
      <c r="L121" s="35">
        <f>IFERROR(VLOOKUP($A121,'J8'!$B$6:$F$35,5,0),)</f>
        <v>0</v>
      </c>
      <c r="M121" s="35">
        <f>IFERROR(VLOOKUP($A121,'J9'!$B$6:$F$35,5,0),)</f>
        <v>0</v>
      </c>
      <c r="N121" s="35">
        <f>IFERROR(VLOOKUP($A121,'J10'!$B$6:$F$35,5,0),)</f>
        <v>0</v>
      </c>
      <c r="O121" s="35">
        <f t="shared" si="6"/>
        <v>0</v>
      </c>
      <c r="P121" s="35">
        <f t="shared" si="7"/>
        <v>0</v>
      </c>
      <c r="Q121" s="52">
        <f>IFERROR(RANK(P121,$P$9:$P$206),"")</f>
        <v>95</v>
      </c>
      <c r="R121" s="27"/>
    </row>
    <row r="122" spans="1:18" ht="15" customHeight="1" x14ac:dyDescent="0.25">
      <c r="A122" s="26" t="s">
        <v>83</v>
      </c>
      <c r="B122" s="35" t="str">
        <f>IFERROR(VLOOKUP($A122,Liste_J!$C$7:$G$261,5,0),"-")</f>
        <v>H</v>
      </c>
      <c r="C122" s="35" t="str">
        <f>IFERROR(VLOOKUP($A122,Liste_J!$C$7:$G$261,4,0),"-")</f>
        <v>ASGAF</v>
      </c>
      <c r="D122" s="35">
        <f>IFERROR(VLOOKUP($A122,Liste_J!$C$7:$G$261,2,0),"-")</f>
        <v>29.4</v>
      </c>
      <c r="E122" s="35">
        <f>IFERROR(VLOOKUP($A122,'J1'!$B$6:$F$35,5,0),)</f>
        <v>0</v>
      </c>
      <c r="F122" s="35">
        <f>IFERROR(VLOOKUP($A122,'J2'!$B$6:$F$35,5,0),)</f>
        <v>0</v>
      </c>
      <c r="G122" s="35">
        <f>IFERROR(VLOOKUP($A122,'J3'!$B$6:$F$35,5,0),)</f>
        <v>0</v>
      </c>
      <c r="H122" s="35">
        <f>IFERROR(VLOOKUP($A122,'J4'!$B$6:$F$35,5,0),)</f>
        <v>0</v>
      </c>
      <c r="I122" s="35">
        <f>IFERROR(VLOOKUP($A122,'J5'!$B$6:$F$35,5,0),)</f>
        <v>0</v>
      </c>
      <c r="J122" s="35">
        <f>IFERROR(VLOOKUP($A122,'J6'!$B$6:$F$35,5,0),)</f>
        <v>0</v>
      </c>
      <c r="K122" s="35">
        <f>IFERROR(VLOOKUP($A122,'J7'!$B$6:$F$35,5,0),)</f>
        <v>0</v>
      </c>
      <c r="L122" s="35">
        <f>IFERROR(VLOOKUP($A122,'J8'!$B$6:$F$35,5,0),)</f>
        <v>0</v>
      </c>
      <c r="M122" s="35">
        <f>IFERROR(VLOOKUP($A122,'J9'!$B$6:$F$35,5,0),)</f>
        <v>0</v>
      </c>
      <c r="N122" s="35">
        <f>IFERROR(VLOOKUP($A122,'J10'!$B$6:$F$35,5,0),)</f>
        <v>0</v>
      </c>
      <c r="O122" s="35">
        <f t="shared" si="6"/>
        <v>0</v>
      </c>
      <c r="P122" s="35">
        <f t="shared" si="7"/>
        <v>0</v>
      </c>
      <c r="Q122" s="52">
        <f>IFERROR(RANK(P122,$P$9:$P$206),"")</f>
        <v>95</v>
      </c>
      <c r="R122" s="27"/>
    </row>
    <row r="123" spans="1:18" ht="15" customHeight="1" x14ac:dyDescent="0.25">
      <c r="A123" s="26" t="s">
        <v>367</v>
      </c>
      <c r="B123" s="35" t="str">
        <f>IFERROR(VLOOKUP($A123,Liste_J!$C$7:$G$261,5,0),"-")</f>
        <v>H</v>
      </c>
      <c r="C123" s="35" t="str">
        <f>IFERROR(VLOOKUP($A123,Liste_J!$C$7:$G$261,4,0),"-")</f>
        <v>ASGAF</v>
      </c>
      <c r="D123" s="35">
        <f>IFERROR(VLOOKUP($A123,Liste_J!$C$7:$G$261,2,0),"-")</f>
        <v>19.899999999999999</v>
      </c>
      <c r="E123" s="35"/>
      <c r="F123" s="35"/>
      <c r="G123" s="35">
        <f>IFERROR(VLOOKUP($A123,'J3'!$B$6:$F$35,5,0),)</f>
        <v>0</v>
      </c>
      <c r="H123" s="35">
        <f>IFERROR(VLOOKUP($A123,'J4'!$B$6:$F$35,5,0),)</f>
        <v>0</v>
      </c>
      <c r="I123" s="35">
        <f>IFERROR(VLOOKUP($A123,'J5'!$B$6:$F$35,5,0),)</f>
        <v>0</v>
      </c>
      <c r="J123" s="35">
        <f>IFERROR(VLOOKUP($A123,'J6'!$B$6:$F$35,5,0),)</f>
        <v>0</v>
      </c>
      <c r="K123" s="35">
        <f>IFERROR(VLOOKUP($A123,'J7'!$B$6:$F$35,5,0),)</f>
        <v>0</v>
      </c>
      <c r="L123" s="35">
        <f>IFERROR(VLOOKUP($A123,'J8'!$B$6:$F$35,5,0),)</f>
        <v>0</v>
      </c>
      <c r="M123" s="35">
        <f>IFERROR(VLOOKUP($A123,'J9'!$B$6:$F$35,5,0),)</f>
        <v>0</v>
      </c>
      <c r="N123" s="35">
        <f>IFERROR(VLOOKUP($A123,'J10'!$B$6:$F$35,5,0),)</f>
        <v>0</v>
      </c>
      <c r="O123" s="35">
        <f t="shared" si="6"/>
        <v>0</v>
      </c>
      <c r="P123" s="35">
        <f t="shared" si="7"/>
        <v>0</v>
      </c>
      <c r="Q123" s="52">
        <f>IFERROR(RANK(P123,$P$9:$P$206),"")</f>
        <v>95</v>
      </c>
      <c r="R123" s="27"/>
    </row>
    <row r="124" spans="1:18" ht="15" customHeight="1" x14ac:dyDescent="0.25">
      <c r="A124" s="26" t="s">
        <v>369</v>
      </c>
      <c r="B124" s="35" t="str">
        <f>IFERROR(VLOOKUP($A124,Liste_J!$C$7:$G$261,5,0),"-")</f>
        <v>H</v>
      </c>
      <c r="C124" s="35" t="str">
        <f>IFERROR(VLOOKUP($A124,Liste_J!$C$7:$G$261,4,0),"-")</f>
        <v>ASGAF</v>
      </c>
      <c r="D124" s="35">
        <f>IFERROR(VLOOKUP($A124,Liste_J!$C$7:$G$261,2,0),"-")</f>
        <v>19.600000000000001</v>
      </c>
      <c r="E124" s="35">
        <f>IFERROR(VLOOKUP($A124,'J1'!$B$6:$F$35,5,0),)</f>
        <v>0</v>
      </c>
      <c r="F124" s="35">
        <f>IFERROR(VLOOKUP($A124,'J2'!$B$6:$F$35,5,0),)</f>
        <v>0</v>
      </c>
      <c r="G124" s="35">
        <f>IFERROR(VLOOKUP($A124,'J3'!$B$6:$F$35,5,0),)</f>
        <v>0</v>
      </c>
      <c r="H124" s="35">
        <f>IFERROR(VLOOKUP($A124,'J4'!$B$6:$F$35,5,0),)</f>
        <v>0</v>
      </c>
      <c r="I124" s="35">
        <f>IFERROR(VLOOKUP($A124,'J5'!$B$6:$F$35,5,0),)</f>
        <v>0</v>
      </c>
      <c r="J124" s="35">
        <f>IFERROR(VLOOKUP($A124,'J6'!$B$6:$F$35,5,0),)</f>
        <v>0</v>
      </c>
      <c r="K124" s="35">
        <f>IFERROR(VLOOKUP($A124,'J7'!$B$6:$F$35,5,0),)</f>
        <v>0</v>
      </c>
      <c r="L124" s="35">
        <f>IFERROR(VLOOKUP($A124,'J8'!$B$6:$F$35,5,0),)</f>
        <v>0</v>
      </c>
      <c r="M124" s="35">
        <f>IFERROR(VLOOKUP($A124,'J9'!$B$6:$F$35,5,0),)</f>
        <v>0</v>
      </c>
      <c r="N124" s="35">
        <f>IFERROR(VLOOKUP($A124,'J10'!$B$6:$F$35,5,0),)</f>
        <v>0</v>
      </c>
      <c r="O124" s="35">
        <f t="shared" si="6"/>
        <v>0</v>
      </c>
      <c r="P124" s="35">
        <f t="shared" si="7"/>
        <v>0</v>
      </c>
      <c r="Q124" s="52">
        <f>IFERROR(RANK(P124,$P$9:$P$206),"")</f>
        <v>95</v>
      </c>
      <c r="R124" s="27"/>
    </row>
    <row r="125" spans="1:18" ht="15" customHeight="1" x14ac:dyDescent="0.25">
      <c r="A125" s="26" t="s">
        <v>167</v>
      </c>
      <c r="B125" s="35" t="str">
        <f>IFERROR(VLOOKUP($A125,Liste_J!$C$7:$G$261,5,0),"-")</f>
        <v>H</v>
      </c>
      <c r="C125" s="35" t="str">
        <f>IFERROR(VLOOKUP($A125,Liste_J!$C$7:$G$261,4,0),"-")</f>
        <v>ASGAF</v>
      </c>
      <c r="D125" s="35">
        <f>IFERROR(VLOOKUP($A125,Liste_J!$C$7:$G$261,2,0),"-")</f>
        <v>26.1</v>
      </c>
      <c r="E125" s="35">
        <f>IFERROR(VLOOKUP($A125,'J1'!$B$6:$F$35,5,0),)</f>
        <v>0</v>
      </c>
      <c r="F125" s="35">
        <f>IFERROR(VLOOKUP($A125,'J2'!$B$6:$F$35,5,0),)</f>
        <v>0</v>
      </c>
      <c r="G125" s="35">
        <f>IFERROR(VLOOKUP($A125,'J3'!$B$6:$F$35,5,0),)</f>
        <v>0</v>
      </c>
      <c r="H125" s="35">
        <f>IFERROR(VLOOKUP($A125,'J4'!$B$6:$F$35,5,0),)</f>
        <v>0</v>
      </c>
      <c r="I125" s="35">
        <f>IFERROR(VLOOKUP($A125,'J5'!$B$6:$F$35,5,0),)</f>
        <v>0</v>
      </c>
      <c r="J125" s="35">
        <f>IFERROR(VLOOKUP($A125,'J6'!$B$6:$F$35,5,0),)</f>
        <v>0</v>
      </c>
      <c r="K125" s="35">
        <f>IFERROR(VLOOKUP($A125,'J7'!$B$6:$F$35,5,0),)</f>
        <v>0</v>
      </c>
      <c r="L125" s="35">
        <f>IFERROR(VLOOKUP($A125,'J8'!$B$6:$F$35,5,0),)</f>
        <v>0</v>
      </c>
      <c r="M125" s="35">
        <f>IFERROR(VLOOKUP($A125,'J9'!$B$6:$F$35,5,0),)</f>
        <v>0</v>
      </c>
      <c r="N125" s="35">
        <f>IFERROR(VLOOKUP($A125,'J10'!$B$6:$F$35,5,0),)</f>
        <v>0</v>
      </c>
      <c r="O125" s="35">
        <f t="shared" si="6"/>
        <v>0</v>
      </c>
      <c r="P125" s="35">
        <f t="shared" si="7"/>
        <v>0</v>
      </c>
      <c r="Q125" s="52">
        <f>IFERROR(RANK(P125,$P$9:$P$206),"")</f>
        <v>95</v>
      </c>
      <c r="R125" s="27"/>
    </row>
    <row r="126" spans="1:18" ht="15" customHeight="1" x14ac:dyDescent="0.25">
      <c r="A126" s="26" t="s">
        <v>380</v>
      </c>
      <c r="B126" s="35" t="str">
        <f>IFERROR(VLOOKUP($A126,Liste_J!$C$7:$G$261,5,0),"-")</f>
        <v>H</v>
      </c>
      <c r="C126" s="35" t="str">
        <f>IFERROR(VLOOKUP($A126,Liste_J!$C$7:$G$261,4,0),"-")</f>
        <v>ASGAF</v>
      </c>
      <c r="D126" s="35">
        <f>IFERROR(VLOOKUP($A126,Liste_J!$C$7:$G$261,2,0),"-")</f>
        <v>29.7</v>
      </c>
      <c r="E126" s="35">
        <f>IFERROR(VLOOKUP($A126,'J1'!$B$6:$F$35,5,0),)</f>
        <v>0</v>
      </c>
      <c r="F126" s="35">
        <f>IFERROR(VLOOKUP($A126,'J2'!$B$6:$F$35,5,0),)</f>
        <v>0</v>
      </c>
      <c r="G126" s="35">
        <f>IFERROR(VLOOKUP($A126,'J3'!$B$6:$F$35,5,0),)</f>
        <v>0</v>
      </c>
      <c r="H126" s="35">
        <f>IFERROR(VLOOKUP($A126,'J4'!$B$6:$F$35,5,0),)</f>
        <v>0</v>
      </c>
      <c r="I126" s="35">
        <f>IFERROR(VLOOKUP($A126,'J5'!$B$6:$F$35,5,0),)</f>
        <v>0</v>
      </c>
      <c r="J126" s="35">
        <f>IFERROR(VLOOKUP($A126,'J6'!$B$6:$F$35,5,0),)</f>
        <v>0</v>
      </c>
      <c r="K126" s="35">
        <f>IFERROR(VLOOKUP($A126,'J7'!$B$6:$F$35,5,0),)</f>
        <v>0</v>
      </c>
      <c r="L126" s="35">
        <f>IFERROR(VLOOKUP($A126,'J8'!$B$6:$F$35,5,0),)</f>
        <v>0</v>
      </c>
      <c r="M126" s="35">
        <f>IFERROR(VLOOKUP($A126,'J9'!$B$6:$F$35,5,0),)</f>
        <v>0</v>
      </c>
      <c r="N126" s="35">
        <f>IFERROR(VLOOKUP($A126,'J10'!$B$6:$F$35,5,0),)</f>
        <v>0</v>
      </c>
      <c r="O126" s="35">
        <f t="shared" si="6"/>
        <v>0</v>
      </c>
      <c r="P126" s="35">
        <f t="shared" si="7"/>
        <v>0</v>
      </c>
      <c r="Q126" s="52">
        <f>IFERROR(RANK(P126,$P$9:$P$206),"")</f>
        <v>95</v>
      </c>
      <c r="R126" s="27"/>
    </row>
    <row r="127" spans="1:18" ht="15" customHeight="1" x14ac:dyDescent="0.25">
      <c r="A127" s="26" t="s">
        <v>429</v>
      </c>
      <c r="B127" s="35" t="str">
        <f>IFERROR(VLOOKUP($A127,Liste_J!$C$7:$G$261,5,0),"-")</f>
        <v>H</v>
      </c>
      <c r="C127" s="35" t="str">
        <f>IFERROR(VLOOKUP($A127,Liste_J!$C$7:$G$261,4,0),"-")</f>
        <v>ASGAF</v>
      </c>
      <c r="D127" s="35">
        <f>IFERROR(VLOOKUP($A127,Liste_J!$C$7:$G$261,2,0),"-")</f>
        <v>16.899999999999999</v>
      </c>
      <c r="E127" s="35">
        <f>IFERROR(VLOOKUP($A127,'J1'!$B$6:$F$35,5,0),)</f>
        <v>0</v>
      </c>
      <c r="F127" s="35">
        <f>IFERROR(VLOOKUP($A127,'J2'!$B$6:$F$35,5,0),)</f>
        <v>0</v>
      </c>
      <c r="G127" s="35">
        <f>IFERROR(VLOOKUP($A127,'J3'!$B$6:$F$35,5,0),)</f>
        <v>0</v>
      </c>
      <c r="H127" s="35">
        <f>IFERROR(VLOOKUP($A127,'J4'!$B$6:$F$35,5,0),)</f>
        <v>0</v>
      </c>
      <c r="I127" s="35">
        <f>IFERROR(VLOOKUP($A127,'J5'!$B$6:$F$35,5,0),)</f>
        <v>0</v>
      </c>
      <c r="J127" s="35">
        <f>IFERROR(VLOOKUP($A127,'J6'!$B$6:$F$35,5,0),)</f>
        <v>0</v>
      </c>
      <c r="K127" s="35">
        <f>IFERROR(VLOOKUP($A127,'J7'!$B$6:$F$35,5,0),)</f>
        <v>0</v>
      </c>
      <c r="L127" s="35">
        <f>IFERROR(VLOOKUP($A127,'J8'!$B$6:$F$35,5,0),)</f>
        <v>0</v>
      </c>
      <c r="M127" s="35">
        <f>IFERROR(VLOOKUP($A127,'J9'!$B$6:$F$35,5,0),)</f>
        <v>0</v>
      </c>
      <c r="N127" s="35">
        <f>IFERROR(VLOOKUP($A127,'J10'!$B$6:$F$35,5,0),)</f>
        <v>0</v>
      </c>
      <c r="O127" s="35">
        <f t="shared" si="6"/>
        <v>0</v>
      </c>
      <c r="P127" s="35">
        <f t="shared" si="7"/>
        <v>0</v>
      </c>
      <c r="Q127" s="52">
        <f>IFERROR(RANK(P127,$P$9:$P$206),"")</f>
        <v>95</v>
      </c>
      <c r="R127" s="27"/>
    </row>
    <row r="128" spans="1:18" ht="15" customHeight="1" x14ac:dyDescent="0.25">
      <c r="A128" s="26" t="s">
        <v>430</v>
      </c>
      <c r="B128" s="35" t="str">
        <f>IFERROR(VLOOKUP($A128,Liste_J!$C$7:$G$261,5,0),"-")</f>
        <v>H</v>
      </c>
      <c r="C128" s="35" t="str">
        <f>IFERROR(VLOOKUP($A128,Liste_J!$C$7:$G$261,4,0),"-")</f>
        <v>ASGAF</v>
      </c>
      <c r="D128" s="35">
        <f>IFERROR(VLOOKUP($A128,Liste_J!$C$7:$G$261,2,0),"-")</f>
        <v>19.5</v>
      </c>
      <c r="E128" s="35">
        <f>IFERROR(VLOOKUP($A128,'J1'!$B$6:$F$35,5,0),)</f>
        <v>0</v>
      </c>
      <c r="F128" s="35">
        <f>IFERROR(VLOOKUP($A128,'J2'!$B$6:$F$35,5,0),)</f>
        <v>0</v>
      </c>
      <c r="G128" s="35">
        <f>IFERROR(VLOOKUP($A128,'J3'!$B$6:$F$35,5,0),)</f>
        <v>0</v>
      </c>
      <c r="H128" s="35">
        <f>IFERROR(VLOOKUP($A128,'J4'!$B$6:$F$35,5,0),)</f>
        <v>0</v>
      </c>
      <c r="I128" s="35">
        <f>IFERROR(VLOOKUP($A128,'J5'!$B$6:$F$35,5,0),)</f>
        <v>0</v>
      </c>
      <c r="J128" s="35">
        <f>IFERROR(VLOOKUP($A128,'J6'!$B$6:$F$35,5,0),)</f>
        <v>0</v>
      </c>
      <c r="K128" s="35">
        <f>IFERROR(VLOOKUP($A128,'J7'!$B$6:$F$35,5,0),)</f>
        <v>0</v>
      </c>
      <c r="L128" s="35">
        <f>IFERROR(VLOOKUP($A128,'J8'!$B$6:$F$35,5,0),)</f>
        <v>0</v>
      </c>
      <c r="M128" s="35">
        <f>IFERROR(VLOOKUP($A128,'J9'!$B$6:$F$35,5,0),)</f>
        <v>0</v>
      </c>
      <c r="N128" s="35">
        <f>IFERROR(VLOOKUP($A128,'J10'!$B$6:$F$35,5,0),)</f>
        <v>0</v>
      </c>
      <c r="O128" s="35">
        <f t="shared" si="6"/>
        <v>0</v>
      </c>
      <c r="P128" s="35">
        <f t="shared" si="7"/>
        <v>0</v>
      </c>
      <c r="Q128" s="52">
        <f>IFERROR(RANK(P128,$P$9:$P$206),"")</f>
        <v>95</v>
      </c>
      <c r="R128" s="27"/>
    </row>
    <row r="129" spans="1:18" ht="15" customHeight="1" x14ac:dyDescent="0.25">
      <c r="A129" s="26" t="s">
        <v>447</v>
      </c>
      <c r="B129" s="35" t="str">
        <f>IFERROR(VLOOKUP($A129,Liste_J!$C$7:$G$261,5,0),"-")</f>
        <v>H</v>
      </c>
      <c r="C129" s="35" t="str">
        <f>IFERROR(VLOOKUP($A129,Liste_J!$C$7:$G$261,4,0),"-")</f>
        <v>ASGAF</v>
      </c>
      <c r="D129" s="35">
        <f>IFERROR(VLOOKUP($A129,Liste_J!$C$7:$G$261,2,0),"-")</f>
        <v>33.299999999999997</v>
      </c>
      <c r="E129" s="35">
        <f>IFERROR(VLOOKUP($A129,'J1'!$B$6:$F$35,5,0),)</f>
        <v>0</v>
      </c>
      <c r="F129" s="35">
        <f>IFERROR(VLOOKUP($A129,'J2'!$B$6:$F$35,5,0),)</f>
        <v>0</v>
      </c>
      <c r="G129" s="35">
        <f>IFERROR(VLOOKUP($A129,'J3'!$B$6:$F$35,5,0),)</f>
        <v>0</v>
      </c>
      <c r="H129" s="35">
        <f>IFERROR(VLOOKUP($A129,'J4'!$B$6:$F$35,5,0),)</f>
        <v>0</v>
      </c>
      <c r="I129" s="35">
        <f>IFERROR(VLOOKUP($A129,'J5'!$B$6:$F$35,5,0),)</f>
        <v>0</v>
      </c>
      <c r="J129" s="35">
        <f>IFERROR(VLOOKUP($A129,'J6'!$B$6:$F$35,5,0),)</f>
        <v>0</v>
      </c>
      <c r="K129" s="35">
        <f>IFERROR(VLOOKUP($A129,'J7'!$B$6:$F$35,5,0),)</f>
        <v>0</v>
      </c>
      <c r="L129" s="35">
        <f>IFERROR(VLOOKUP($A129,'J8'!$B$6:$F$35,5,0),)</f>
        <v>0</v>
      </c>
      <c r="M129" s="35">
        <f>IFERROR(VLOOKUP($A129,'J9'!$B$6:$F$35,5,0),)</f>
        <v>0</v>
      </c>
      <c r="N129" s="35">
        <f>IFERROR(VLOOKUP($A129,'J10'!$B$6:$F$35,5,0),)</f>
        <v>0</v>
      </c>
      <c r="O129" s="35">
        <f t="shared" si="6"/>
        <v>0</v>
      </c>
      <c r="P129" s="35">
        <f t="shared" si="7"/>
        <v>0</v>
      </c>
      <c r="Q129" s="52">
        <f>IFERROR(RANK(P129,$P$9:$P$206),"")</f>
        <v>95</v>
      </c>
      <c r="R129" s="27"/>
    </row>
    <row r="130" spans="1:18" ht="15" customHeight="1" x14ac:dyDescent="0.25">
      <c r="A130" s="26" t="s">
        <v>282</v>
      </c>
      <c r="B130" s="35" t="str">
        <f>IFERROR(VLOOKUP($A130,Liste_J!$C$7:$G$261,5,0),"-")</f>
        <v>H</v>
      </c>
      <c r="C130" s="35" t="str">
        <f>IFERROR(VLOOKUP($A130,Liste_J!$C$7:$G$261,4,0),"-")</f>
        <v>Chevannes</v>
      </c>
      <c r="D130" s="35">
        <f>IFERROR(VLOOKUP($A130,Liste_J!$C$7:$G$261,2,0),"-")</f>
        <v>16.100000000000001</v>
      </c>
      <c r="E130" s="35">
        <f>IFERROR(VLOOKUP($A130,'J1'!$B$6:$F$35,5,0),)</f>
        <v>0</v>
      </c>
      <c r="F130" s="35">
        <f>IFERROR(VLOOKUP($A130,'J2'!$B$6:$F$35,5,0),)</f>
        <v>0</v>
      </c>
      <c r="G130" s="35">
        <f>IFERROR(VLOOKUP($A130,'J3'!$B$6:$F$35,5,0),)</f>
        <v>0</v>
      </c>
      <c r="H130" s="35">
        <f>IFERROR(VLOOKUP($A130,'J4'!$B$6:$F$35,5,0),)</f>
        <v>0</v>
      </c>
      <c r="I130" s="35">
        <f>IFERROR(VLOOKUP($A130,'J5'!$B$6:$F$35,5,0),)</f>
        <v>0</v>
      </c>
      <c r="J130" s="35">
        <f>IFERROR(VLOOKUP($A130,'J6'!$B$6:$F$35,5,0),)</f>
        <v>0</v>
      </c>
      <c r="K130" s="35">
        <f>IFERROR(VLOOKUP($A130,'J7'!$B$6:$F$35,5,0),)</f>
        <v>0</v>
      </c>
      <c r="L130" s="35">
        <f>IFERROR(VLOOKUP($A130,'J8'!$B$6:$F$35,5,0),)</f>
        <v>0</v>
      </c>
      <c r="M130" s="35">
        <f>IFERROR(VLOOKUP($A130,'J9'!$B$6:$F$35,5,0),)</f>
        <v>0</v>
      </c>
      <c r="N130" s="35">
        <f>IFERROR(VLOOKUP($A130,'J10'!$B$6:$F$35,5,0),)</f>
        <v>0</v>
      </c>
      <c r="O130" s="35">
        <f t="shared" si="6"/>
        <v>0</v>
      </c>
      <c r="P130" s="35">
        <f t="shared" si="7"/>
        <v>0</v>
      </c>
      <c r="Q130" s="52">
        <f>IFERROR(RANK(P130,$P$9:$P$206),"")</f>
        <v>95</v>
      </c>
      <c r="R130" s="27"/>
    </row>
    <row r="131" spans="1:18" ht="15" customHeight="1" x14ac:dyDescent="0.25">
      <c r="A131" s="26" t="s">
        <v>267</v>
      </c>
      <c r="B131" s="35" t="str">
        <f>IFERROR(VLOOKUP($A131,Liste_J!$C$7:$G$261,5,0),"-")</f>
        <v>H</v>
      </c>
      <c r="C131" s="35" t="str">
        <f>IFERROR(VLOOKUP($A131,Liste_J!$C$7:$G$261,4,0),"-")</f>
        <v>Chevannes</v>
      </c>
      <c r="D131" s="35">
        <f>IFERROR(VLOOKUP($A131,Liste_J!$C$7:$G$261,2,0),"-")</f>
        <v>18.600000000000001</v>
      </c>
      <c r="E131" s="35">
        <f>IFERROR(VLOOKUP($A131,'J1'!$B$6:$F$35,5,0),)</f>
        <v>0</v>
      </c>
      <c r="F131" s="35">
        <f>IFERROR(VLOOKUP($A131,'J2'!$B$6:$F$35,5,0),)</f>
        <v>0</v>
      </c>
      <c r="G131" s="35">
        <f>IFERROR(VLOOKUP($A131,'J3'!$B$6:$F$35,5,0),)</f>
        <v>0</v>
      </c>
      <c r="H131" s="35">
        <f>IFERROR(VLOOKUP($A131,'J4'!$B$6:$F$35,5,0),)</f>
        <v>0</v>
      </c>
      <c r="I131" s="35">
        <f>IFERROR(VLOOKUP($A131,'J5'!$B$6:$F$35,5,0),)</f>
        <v>0</v>
      </c>
      <c r="J131" s="35">
        <f>IFERROR(VLOOKUP($A131,'J6'!$B$6:$F$35,5,0),)</f>
        <v>0</v>
      </c>
      <c r="K131" s="35">
        <f>IFERROR(VLOOKUP($A131,'J7'!$B$6:$F$35,5,0),)</f>
        <v>0</v>
      </c>
      <c r="L131" s="35">
        <f>IFERROR(VLOOKUP($A131,'J8'!$B$6:$F$35,5,0),)</f>
        <v>0</v>
      </c>
      <c r="M131" s="35">
        <f>IFERROR(VLOOKUP($A131,'J9'!$B$6:$F$35,5,0),)</f>
        <v>0</v>
      </c>
      <c r="N131" s="35">
        <f>IFERROR(VLOOKUP($A131,'J10'!$B$6:$F$35,5,0),)</f>
        <v>0</v>
      </c>
      <c r="O131" s="35">
        <f t="shared" si="6"/>
        <v>0</v>
      </c>
      <c r="P131" s="35">
        <f t="shared" si="7"/>
        <v>0</v>
      </c>
      <c r="Q131" s="52">
        <f>IFERROR(RANK(P131,$P$9:$P$206),"")</f>
        <v>95</v>
      </c>
      <c r="R131" s="27"/>
    </row>
    <row r="132" spans="1:18" ht="15" customHeight="1" x14ac:dyDescent="0.25">
      <c r="A132" s="26" t="s">
        <v>277</v>
      </c>
      <c r="B132" s="35" t="str">
        <f>IFERROR(VLOOKUP($A132,Liste_J!$C$7:$G$261,5,0),"-")</f>
        <v>H</v>
      </c>
      <c r="C132" s="35" t="str">
        <f>IFERROR(VLOOKUP($A132,Liste_J!$C$7:$G$261,4,0),"-")</f>
        <v>Chevannes</v>
      </c>
      <c r="D132" s="35">
        <f>IFERROR(VLOOKUP($A132,Liste_J!$C$7:$G$261,2,0),"-")</f>
        <v>21.5</v>
      </c>
      <c r="E132" s="35">
        <f>IFERROR(VLOOKUP($A132,'J1'!$B$6:$F$35,5,0),)</f>
        <v>0</v>
      </c>
      <c r="F132" s="35">
        <f>IFERROR(VLOOKUP($A132,'J2'!$B$6:$F$35,5,0),)</f>
        <v>0</v>
      </c>
      <c r="G132" s="35">
        <f>IFERROR(VLOOKUP($A132,'J3'!$B$6:$F$35,5,0),)</f>
        <v>0</v>
      </c>
      <c r="H132" s="35">
        <f>IFERROR(VLOOKUP($A132,'J4'!$B$6:$F$35,5,0),)</f>
        <v>0</v>
      </c>
      <c r="I132" s="35">
        <f>IFERROR(VLOOKUP($A132,'J5'!$B$6:$F$35,5,0),)</f>
        <v>0</v>
      </c>
      <c r="J132" s="35">
        <f>IFERROR(VLOOKUP($A132,'J6'!$B$6:$F$35,5,0),)</f>
        <v>0</v>
      </c>
      <c r="K132" s="35">
        <f>IFERROR(VLOOKUP($A132,'J7'!$B$6:$F$35,5,0),)</f>
        <v>0</v>
      </c>
      <c r="L132" s="35">
        <f>IFERROR(VLOOKUP($A132,'J8'!$B$6:$F$35,5,0),)</f>
        <v>0</v>
      </c>
      <c r="M132" s="35">
        <f>IFERROR(VLOOKUP($A132,'J9'!$B$6:$F$35,5,0),)</f>
        <v>0</v>
      </c>
      <c r="N132" s="35">
        <f>IFERROR(VLOOKUP($A132,'J10'!$B$6:$F$35,5,0),)</f>
        <v>0</v>
      </c>
      <c r="O132" s="35">
        <f t="shared" si="6"/>
        <v>0</v>
      </c>
      <c r="P132" s="35">
        <f t="shared" si="7"/>
        <v>0</v>
      </c>
      <c r="Q132" s="52">
        <f>IFERROR(RANK(P132,$P$9:$P$206),"")</f>
        <v>95</v>
      </c>
      <c r="R132" s="27"/>
    </row>
    <row r="133" spans="1:18" ht="15" customHeight="1" x14ac:dyDescent="0.25">
      <c r="A133" s="26" t="s">
        <v>161</v>
      </c>
      <c r="B133" s="35" t="str">
        <f>IFERROR(VLOOKUP($A133,Liste_J!$C$7:$G$261,5,0),"-")</f>
        <v>H</v>
      </c>
      <c r="C133" s="35" t="str">
        <f>IFERROR(VLOOKUP($A133,Liste_J!$C$7:$G$261,4,0),"-")</f>
        <v>Chevannes</v>
      </c>
      <c r="D133" s="35">
        <f>IFERROR(VLOOKUP($A133,Liste_J!$C$7:$G$261,2,0),"-")</f>
        <v>31.5</v>
      </c>
      <c r="E133" s="35">
        <f>IFERROR(VLOOKUP($A133,'J1'!$B$6:$F$35,5,0),)</f>
        <v>0</v>
      </c>
      <c r="F133" s="35">
        <f>IFERROR(VLOOKUP($A133,'J2'!$B$6:$F$35,5,0),)</f>
        <v>0</v>
      </c>
      <c r="G133" s="35">
        <f>IFERROR(VLOOKUP($A133,'J3'!$B$6:$F$35,5,0),)</f>
        <v>0</v>
      </c>
      <c r="H133" s="35">
        <f>IFERROR(VLOOKUP($A133,'J4'!$B$6:$F$35,5,0),)</f>
        <v>0</v>
      </c>
      <c r="I133" s="35">
        <f>IFERROR(VLOOKUP($A133,'J5'!$B$6:$F$35,5,0),)</f>
        <v>0</v>
      </c>
      <c r="J133" s="35">
        <f>IFERROR(VLOOKUP($A133,'J6'!$B$6:$F$35,5,0),)</f>
        <v>0</v>
      </c>
      <c r="K133" s="35">
        <f>IFERROR(VLOOKUP($A133,'J7'!$B$6:$F$35,5,0),)</f>
        <v>0</v>
      </c>
      <c r="L133" s="35">
        <f>IFERROR(VLOOKUP($A133,'J8'!$B$6:$F$35,5,0),)</f>
        <v>0</v>
      </c>
      <c r="M133" s="35">
        <f>IFERROR(VLOOKUP($A133,'J9'!$B$6:$F$35,5,0),)</f>
        <v>0</v>
      </c>
      <c r="N133" s="35">
        <f>IFERROR(VLOOKUP($A133,'J10'!$B$6:$F$35,5,0),)</f>
        <v>0</v>
      </c>
      <c r="O133" s="35">
        <f t="shared" si="6"/>
        <v>0</v>
      </c>
      <c r="P133" s="35">
        <f t="shared" si="7"/>
        <v>0</v>
      </c>
      <c r="Q133" s="52">
        <f>IFERROR(RANK(P133,$P$9:$P$206),"")</f>
        <v>95</v>
      </c>
      <c r="R133" s="27"/>
    </row>
    <row r="134" spans="1:18" ht="15" customHeight="1" x14ac:dyDescent="0.25">
      <c r="A134" s="26" t="s">
        <v>239</v>
      </c>
      <c r="B134" s="35" t="str">
        <f>IFERROR(VLOOKUP($A134,Liste_J!$C$7:$G$261,5,0),"-")</f>
        <v>H</v>
      </c>
      <c r="C134" s="35" t="str">
        <f>IFERROR(VLOOKUP($A134,Liste_J!$C$7:$G$261,4,0),"-")</f>
        <v>Chevannes</v>
      </c>
      <c r="D134" s="35">
        <f>IFERROR(VLOOKUP($A134,Liste_J!$C$7:$G$261,2,0),"-")</f>
        <v>23.7</v>
      </c>
      <c r="E134" s="35"/>
      <c r="F134" s="35"/>
      <c r="G134" s="35">
        <f>IFERROR(VLOOKUP($A134,'J3'!$B$6:$F$35,5,0),)</f>
        <v>0</v>
      </c>
      <c r="H134" s="35">
        <f>IFERROR(VLOOKUP($A134,'J4'!$B$6:$F$35,5,0),)</f>
        <v>0</v>
      </c>
      <c r="I134" s="35">
        <f>IFERROR(VLOOKUP($A134,'J5'!$B$6:$F$35,5,0),)</f>
        <v>0</v>
      </c>
      <c r="J134" s="35">
        <f>IFERROR(VLOOKUP($A134,'J6'!$B$6:$F$35,5,0),)</f>
        <v>0</v>
      </c>
      <c r="K134" s="35">
        <f>IFERROR(VLOOKUP($A134,'J7'!$B$6:$F$35,5,0),)</f>
        <v>0</v>
      </c>
      <c r="L134" s="35">
        <f>IFERROR(VLOOKUP($A134,'J8'!$B$6:$F$35,5,0),)</f>
        <v>0</v>
      </c>
      <c r="M134" s="35">
        <f>IFERROR(VLOOKUP($A134,'J9'!$B$6:$F$35,5,0),)</f>
        <v>0</v>
      </c>
      <c r="N134" s="35">
        <f>IFERROR(VLOOKUP($A134,'J10'!$B$6:$F$35,5,0),)</f>
        <v>0</v>
      </c>
      <c r="O134" s="35">
        <f t="shared" si="6"/>
        <v>0</v>
      </c>
      <c r="P134" s="35">
        <f t="shared" si="7"/>
        <v>0</v>
      </c>
      <c r="Q134" s="52">
        <f>IFERROR(RANK(P134,$P$9:$P$206),"")</f>
        <v>95</v>
      </c>
      <c r="R134" s="27"/>
    </row>
    <row r="135" spans="1:18" ht="15" customHeight="1" x14ac:dyDescent="0.25">
      <c r="A135" s="26" t="s">
        <v>186</v>
      </c>
      <c r="B135" s="35" t="str">
        <f>IFERROR(VLOOKUP($A135,Liste_J!$C$7:$G$261,5,0),"-")</f>
        <v>H</v>
      </c>
      <c r="C135" s="35" t="str">
        <f>IFERROR(VLOOKUP($A135,Liste_J!$C$7:$G$261,4,0),"-")</f>
        <v>Chevannes</v>
      </c>
      <c r="D135" s="35">
        <f>IFERROR(VLOOKUP($A135,Liste_J!$C$7:$G$261,2,0),"-")</f>
        <v>23</v>
      </c>
      <c r="E135" s="35">
        <f>IFERROR(VLOOKUP($A135,'J1'!$B$6:$F$35,5,0),)</f>
        <v>0</v>
      </c>
      <c r="F135" s="35">
        <f>IFERROR(VLOOKUP($A135,'J2'!$B$6:$F$35,5,0),)</f>
        <v>0</v>
      </c>
      <c r="G135" s="35">
        <f>IFERROR(VLOOKUP($A135,'J3'!$B$6:$F$35,5,0),)</f>
        <v>0</v>
      </c>
      <c r="H135" s="35">
        <f>IFERROR(VLOOKUP($A135,'J4'!$B$6:$F$35,5,0),)</f>
        <v>0</v>
      </c>
      <c r="I135" s="35">
        <f>IFERROR(VLOOKUP($A135,'J5'!$B$6:$F$35,5,0),)</f>
        <v>0</v>
      </c>
      <c r="J135" s="35">
        <f>IFERROR(VLOOKUP($A135,'J6'!$B$6:$F$35,5,0),)</f>
        <v>0</v>
      </c>
      <c r="K135" s="35">
        <f>IFERROR(VLOOKUP($A135,'J7'!$B$6:$F$35,5,0),)</f>
        <v>0</v>
      </c>
      <c r="L135" s="35">
        <f>IFERROR(VLOOKUP($A135,'J8'!$B$6:$F$35,5,0),)</f>
        <v>0</v>
      </c>
      <c r="M135" s="35">
        <f>IFERROR(VLOOKUP($A135,'J9'!$B$6:$F$35,5,0),)</f>
        <v>0</v>
      </c>
      <c r="N135" s="35">
        <f>IFERROR(VLOOKUP($A135,'J10'!$B$6:$F$35,5,0),)</f>
        <v>0</v>
      </c>
      <c r="O135" s="35">
        <f t="shared" si="6"/>
        <v>0</v>
      </c>
      <c r="P135" s="35">
        <f t="shared" si="7"/>
        <v>0</v>
      </c>
      <c r="Q135" s="52">
        <f>IFERROR(RANK(P135,$P$9:$P$206),"")</f>
        <v>95</v>
      </c>
      <c r="R135" s="27"/>
    </row>
    <row r="136" spans="1:18" ht="15" customHeight="1" x14ac:dyDescent="0.25">
      <c r="A136" s="26" t="s">
        <v>177</v>
      </c>
      <c r="B136" s="35" t="str">
        <f>IFERROR(VLOOKUP($A136,Liste_J!$C$7:$G$261,5,0),"-")</f>
        <v>H</v>
      </c>
      <c r="C136" s="35" t="str">
        <f>IFERROR(VLOOKUP($A136,Liste_J!$C$7:$G$261,4,0),"-")</f>
        <v>Chevannes</v>
      </c>
      <c r="D136" s="35">
        <f>IFERROR(VLOOKUP($A136,Liste_J!$C$7:$G$261,2,0),"-")</f>
        <v>31</v>
      </c>
      <c r="E136" s="35">
        <f>IFERROR(VLOOKUP($A136,'J1'!$B$6:$F$35,5,0),)</f>
        <v>0</v>
      </c>
      <c r="F136" s="35">
        <f>IFERROR(VLOOKUP($A136,'J2'!$B$6:$F$35,5,0),)</f>
        <v>0</v>
      </c>
      <c r="G136" s="35">
        <f>IFERROR(VLOOKUP($A136,'J3'!$B$6:$F$35,5,0),)</f>
        <v>0</v>
      </c>
      <c r="H136" s="35">
        <f>IFERROR(VLOOKUP($A136,'J4'!$B$6:$F$35,5,0),)</f>
        <v>0</v>
      </c>
      <c r="I136" s="35">
        <f>IFERROR(VLOOKUP($A136,'J5'!$B$6:$F$35,5,0),)</f>
        <v>0</v>
      </c>
      <c r="J136" s="35">
        <f>IFERROR(VLOOKUP($A136,'J6'!$B$6:$F$35,5,0),)</f>
        <v>0</v>
      </c>
      <c r="K136" s="35">
        <f>IFERROR(VLOOKUP($A136,'J7'!$B$6:$F$35,5,0),)</f>
        <v>0</v>
      </c>
      <c r="L136" s="35">
        <f>IFERROR(VLOOKUP($A136,'J8'!$B$6:$F$35,5,0),)</f>
        <v>0</v>
      </c>
      <c r="M136" s="35">
        <f>IFERROR(VLOOKUP($A136,'J9'!$B$6:$F$35,5,0),)</f>
        <v>0</v>
      </c>
      <c r="N136" s="35">
        <f>IFERROR(VLOOKUP($A136,'J10'!$B$6:$F$35,5,0),)</f>
        <v>0</v>
      </c>
      <c r="O136" s="35">
        <f t="shared" ref="O136:O167" si="8">COUNTIF(E136:N136,"&gt;0")</f>
        <v>0</v>
      </c>
      <c r="P136" s="35">
        <f t="shared" ref="P136:P167" si="9">IF((B136="H"),SUM(E136:N136),"")</f>
        <v>0</v>
      </c>
      <c r="Q136" s="52">
        <f>IFERROR(RANK(P136,$P$9:$P$206),"")</f>
        <v>95</v>
      </c>
      <c r="R136" s="27"/>
    </row>
    <row r="137" spans="1:18" ht="15" customHeight="1" x14ac:dyDescent="0.25">
      <c r="A137" s="26" t="s">
        <v>281</v>
      </c>
      <c r="B137" s="35" t="str">
        <f>IFERROR(VLOOKUP($A137,Liste_J!$C$7:$G$261,5,0),"-")</f>
        <v>H</v>
      </c>
      <c r="C137" s="35" t="str">
        <f>IFERROR(VLOOKUP($A137,Liste_J!$C$7:$G$261,4,0),"-")</f>
        <v>Chevannes</v>
      </c>
      <c r="D137" s="35">
        <f>IFERROR(VLOOKUP($A137,Liste_J!$C$7:$G$261,2,0),"-")</f>
        <v>20.2</v>
      </c>
      <c r="E137" s="35">
        <f>IFERROR(VLOOKUP($A137,'J1'!$B$6:$F$35,5,0),)</f>
        <v>0</v>
      </c>
      <c r="F137" s="35">
        <f>IFERROR(VLOOKUP($A137,'J2'!$B$6:$F$35,5,0),)</f>
        <v>0</v>
      </c>
      <c r="G137" s="35">
        <f>IFERROR(VLOOKUP($A137,'J3'!$B$6:$F$35,5,0),)</f>
        <v>0</v>
      </c>
      <c r="H137" s="35">
        <f>IFERROR(VLOOKUP($A137,'J4'!$B$6:$F$35,5,0),)</f>
        <v>0</v>
      </c>
      <c r="I137" s="35">
        <f>IFERROR(VLOOKUP($A137,'J5'!$B$6:$F$35,5,0),)</f>
        <v>0</v>
      </c>
      <c r="J137" s="35">
        <f>IFERROR(VLOOKUP($A137,'J6'!$B$6:$F$35,5,0),)</f>
        <v>0</v>
      </c>
      <c r="K137" s="35">
        <f>IFERROR(VLOOKUP($A137,'J7'!$B$6:$F$35,5,0),)</f>
        <v>0</v>
      </c>
      <c r="L137" s="35">
        <f>IFERROR(VLOOKUP($A137,'J8'!$B$6:$F$35,5,0),)</f>
        <v>0</v>
      </c>
      <c r="M137" s="35">
        <f>IFERROR(VLOOKUP($A137,'J9'!$B$6:$F$35,5,0),)</f>
        <v>0</v>
      </c>
      <c r="N137" s="35">
        <f>IFERROR(VLOOKUP($A137,'J10'!$B$6:$F$35,5,0),)</f>
        <v>0</v>
      </c>
      <c r="O137" s="35">
        <f t="shared" si="8"/>
        <v>0</v>
      </c>
      <c r="P137" s="35">
        <f t="shared" si="9"/>
        <v>0</v>
      </c>
      <c r="Q137" s="52">
        <f>IFERROR(RANK(P137,$P$9:$P$206),"")</f>
        <v>95</v>
      </c>
      <c r="R137" s="27"/>
    </row>
    <row r="138" spans="1:18" ht="15" customHeight="1" x14ac:dyDescent="0.25">
      <c r="A138" s="26" t="s">
        <v>214</v>
      </c>
      <c r="B138" s="35" t="str">
        <f>IFERROR(VLOOKUP($A138,Liste_J!$C$7:$G$261,5,0),"-")</f>
        <v>H</v>
      </c>
      <c r="C138" s="35" t="str">
        <f>IFERROR(VLOOKUP($A138,Liste_J!$C$7:$G$261,4,0),"-")</f>
        <v>Chevannes</v>
      </c>
      <c r="D138" s="35">
        <f>IFERROR(VLOOKUP($A138,Liste_J!$C$7:$G$261,2,0),"-")</f>
        <v>25.4</v>
      </c>
      <c r="E138" s="35">
        <f>IFERROR(VLOOKUP($A138,'J1'!$B$6:$F$35,5,0),)</f>
        <v>0</v>
      </c>
      <c r="F138" s="35">
        <f>IFERROR(VLOOKUP($A138,'J2'!$B$6:$F$35,5,0),)</f>
        <v>0</v>
      </c>
      <c r="G138" s="35">
        <f>IFERROR(VLOOKUP($A138,'J3'!$B$6:$F$35,5,0),)</f>
        <v>0</v>
      </c>
      <c r="H138" s="35">
        <f>IFERROR(VLOOKUP($A138,'J4'!$B$6:$F$35,5,0),)</f>
        <v>0</v>
      </c>
      <c r="I138" s="35">
        <f>IFERROR(VLOOKUP($A138,'J5'!$B$6:$F$35,5,0),)</f>
        <v>0</v>
      </c>
      <c r="J138" s="35">
        <f>IFERROR(VLOOKUP($A138,'J6'!$B$6:$F$35,5,0),)</f>
        <v>0</v>
      </c>
      <c r="K138" s="35">
        <f>IFERROR(VLOOKUP($A138,'J7'!$B$6:$F$35,5,0),)</f>
        <v>0</v>
      </c>
      <c r="L138" s="35">
        <f>IFERROR(VLOOKUP($A138,'J8'!$B$6:$F$35,5,0),)</f>
        <v>0</v>
      </c>
      <c r="M138" s="35">
        <f>IFERROR(VLOOKUP($A138,'J9'!$B$6:$F$35,5,0),)</f>
        <v>0</v>
      </c>
      <c r="N138" s="35">
        <f>IFERROR(VLOOKUP($A138,'J10'!$B$6:$F$35,5,0),)</f>
        <v>0</v>
      </c>
      <c r="O138" s="35">
        <f t="shared" si="8"/>
        <v>0</v>
      </c>
      <c r="P138" s="35">
        <f t="shared" si="9"/>
        <v>0</v>
      </c>
      <c r="Q138" s="52">
        <f>IFERROR(RANK(P138,$P$9:$P$206),"")</f>
        <v>95</v>
      </c>
      <c r="R138" s="27"/>
    </row>
    <row r="139" spans="1:18" ht="15" customHeight="1" x14ac:dyDescent="0.25">
      <c r="A139" s="26" t="s">
        <v>172</v>
      </c>
      <c r="B139" s="35" t="str">
        <f>IFERROR(VLOOKUP($A139,Liste_J!$C$7:$G$261,5,0),"-")</f>
        <v>H</v>
      </c>
      <c r="C139" s="35" t="str">
        <f>IFERROR(VLOOKUP($A139,Liste_J!$C$7:$G$261,4,0),"-")</f>
        <v>Chevannes</v>
      </c>
      <c r="D139" s="35">
        <f>IFERROR(VLOOKUP($A139,Liste_J!$C$7:$G$261,2,0),"-")</f>
        <v>19.100000000000001</v>
      </c>
      <c r="E139" s="35">
        <f>IFERROR(VLOOKUP($A139,'J1'!$B$6:$F$35,5,0),)</f>
        <v>0</v>
      </c>
      <c r="F139" s="35">
        <f>IFERROR(VLOOKUP($A139,'J2'!$B$6:$F$35,5,0),)</f>
        <v>0</v>
      </c>
      <c r="G139" s="35">
        <f>IFERROR(VLOOKUP($A139,'J3'!$B$6:$F$35,5,0),)</f>
        <v>0</v>
      </c>
      <c r="H139" s="35">
        <f>IFERROR(VLOOKUP($A139,'J4'!$B$6:$F$35,5,0),)</f>
        <v>0</v>
      </c>
      <c r="I139" s="35">
        <f>IFERROR(VLOOKUP($A139,'J5'!$B$6:$F$35,5,0),)</f>
        <v>0</v>
      </c>
      <c r="J139" s="35">
        <f>IFERROR(VLOOKUP($A139,'J6'!$B$6:$F$35,5,0),)</f>
        <v>0</v>
      </c>
      <c r="K139" s="35">
        <f>IFERROR(VLOOKUP($A139,'J7'!$B$6:$F$35,5,0),)</f>
        <v>0</v>
      </c>
      <c r="L139" s="35">
        <f>IFERROR(VLOOKUP($A139,'J8'!$B$6:$F$35,5,0),)</f>
        <v>0</v>
      </c>
      <c r="M139" s="35">
        <f>IFERROR(VLOOKUP($A139,'J9'!$B$6:$F$35,5,0),)</f>
        <v>0</v>
      </c>
      <c r="N139" s="35">
        <f>IFERROR(VLOOKUP($A139,'J10'!$B$6:$F$35,5,0),)</f>
        <v>0</v>
      </c>
      <c r="O139" s="35">
        <f t="shared" si="8"/>
        <v>0</v>
      </c>
      <c r="P139" s="35">
        <f t="shared" si="9"/>
        <v>0</v>
      </c>
      <c r="Q139" s="52">
        <f>IFERROR(RANK(P139,$P$9:$P$206),"")</f>
        <v>95</v>
      </c>
      <c r="R139" s="27"/>
    </row>
    <row r="140" spans="1:18" ht="15" customHeight="1" x14ac:dyDescent="0.25">
      <c r="A140" s="26" t="s">
        <v>201</v>
      </c>
      <c r="B140" s="35" t="str">
        <f>IFERROR(VLOOKUP($A140,Liste_J!$C$7:$G$261,5,0),"-")</f>
        <v>H</v>
      </c>
      <c r="C140" s="35" t="str">
        <f>IFERROR(VLOOKUP($A140,Liste_J!$C$7:$G$261,4,0),"-")</f>
        <v>Chevannes</v>
      </c>
      <c r="D140" s="35">
        <f>IFERROR(VLOOKUP($A140,Liste_J!$C$7:$G$261,2,0),"-")</f>
        <v>7.8</v>
      </c>
      <c r="E140" s="35">
        <f>IFERROR(VLOOKUP($A140,'J1'!$B$6:$F$35,5,0),)</f>
        <v>0</v>
      </c>
      <c r="F140" s="35">
        <f>IFERROR(VLOOKUP($A140,'J2'!$B$6:$F$35,5,0),)</f>
        <v>0</v>
      </c>
      <c r="G140" s="35">
        <f>IFERROR(VLOOKUP($A140,'J3'!$B$6:$F$35,5,0),)</f>
        <v>0</v>
      </c>
      <c r="H140" s="35">
        <f>IFERROR(VLOOKUP($A140,'J4'!$B$6:$F$35,5,0),)</f>
        <v>0</v>
      </c>
      <c r="I140" s="35">
        <f>IFERROR(VLOOKUP($A140,'J5'!$B$6:$F$35,5,0),)</f>
        <v>0</v>
      </c>
      <c r="J140" s="35">
        <f>IFERROR(VLOOKUP($A140,'J6'!$B$6:$F$35,5,0),)</f>
        <v>0</v>
      </c>
      <c r="K140" s="35">
        <f>IFERROR(VLOOKUP($A140,'J7'!$B$6:$F$35,5,0),)</f>
        <v>0</v>
      </c>
      <c r="L140" s="35">
        <f>IFERROR(VLOOKUP($A140,'J8'!$B$6:$F$35,5,0),)</f>
        <v>0</v>
      </c>
      <c r="M140" s="35">
        <f>IFERROR(VLOOKUP($A140,'J9'!$B$6:$F$35,5,0),)</f>
        <v>0</v>
      </c>
      <c r="N140" s="35">
        <f>IFERROR(VLOOKUP($A140,'J10'!$B$6:$F$35,5,0),)</f>
        <v>0</v>
      </c>
      <c r="O140" s="35">
        <f t="shared" si="8"/>
        <v>0</v>
      </c>
      <c r="P140" s="35">
        <f t="shared" si="9"/>
        <v>0</v>
      </c>
      <c r="Q140" s="52">
        <f>IFERROR(RANK(P140,$P$9:$P$206),"")</f>
        <v>95</v>
      </c>
      <c r="R140" s="27"/>
    </row>
    <row r="141" spans="1:18" ht="15" customHeight="1" x14ac:dyDescent="0.25">
      <c r="A141" s="26" t="s">
        <v>165</v>
      </c>
      <c r="B141" s="35" t="str">
        <f>IFERROR(VLOOKUP($A141,Liste_J!$C$7:$G$261,5,0),"-")</f>
        <v>H</v>
      </c>
      <c r="C141" s="35" t="str">
        <f>IFERROR(VLOOKUP($A141,Liste_J!$C$7:$G$261,4,0),"-")</f>
        <v>Chevannes</v>
      </c>
      <c r="D141" s="35">
        <f>IFERROR(VLOOKUP($A141,Liste_J!$C$7:$G$261,2,0),"-")</f>
        <v>37</v>
      </c>
      <c r="E141" s="35">
        <f>IFERROR(VLOOKUP($A141,'J1'!$B$6:$F$35,5,0),)</f>
        <v>0</v>
      </c>
      <c r="F141" s="35">
        <f>IFERROR(VLOOKUP($A141,'J2'!$B$6:$F$35,5,0),)</f>
        <v>0</v>
      </c>
      <c r="G141" s="35">
        <f>IFERROR(VLOOKUP($A141,'J3'!$B$6:$F$35,5,0),)</f>
        <v>0</v>
      </c>
      <c r="H141" s="35">
        <f>IFERROR(VLOOKUP($A141,'J4'!$B$6:$F$35,5,0),)</f>
        <v>0</v>
      </c>
      <c r="I141" s="35">
        <f>IFERROR(VLOOKUP($A141,'J5'!$B$6:$F$35,5,0),)</f>
        <v>0</v>
      </c>
      <c r="J141" s="35">
        <f>IFERROR(VLOOKUP($A141,'J6'!$B$6:$F$35,5,0),)</f>
        <v>0</v>
      </c>
      <c r="K141" s="35">
        <f>IFERROR(VLOOKUP($A141,'J7'!$B$6:$F$35,5,0),)</f>
        <v>0</v>
      </c>
      <c r="L141" s="35">
        <f>IFERROR(VLOOKUP($A141,'J8'!$B$6:$F$35,5,0),)</f>
        <v>0</v>
      </c>
      <c r="M141" s="35">
        <f>IFERROR(VLOOKUP($A141,'J9'!$B$6:$F$35,5,0),)</f>
        <v>0</v>
      </c>
      <c r="N141" s="35">
        <f>IFERROR(VLOOKUP($A141,'J10'!$B$6:$F$35,5,0),)</f>
        <v>0</v>
      </c>
      <c r="O141" s="35">
        <f t="shared" si="8"/>
        <v>0</v>
      </c>
      <c r="P141" s="35">
        <f t="shared" si="9"/>
        <v>0</v>
      </c>
      <c r="Q141" s="52">
        <f>IFERROR(RANK(P141,$P$9:$P$206),"")</f>
        <v>95</v>
      </c>
      <c r="R141" s="27"/>
    </row>
    <row r="142" spans="1:18" ht="15" customHeight="1" x14ac:dyDescent="0.25">
      <c r="A142" s="26" t="s">
        <v>258</v>
      </c>
      <c r="B142" s="35" t="str">
        <f>IFERROR(VLOOKUP($A142,Liste_J!$C$7:$G$261,5,0),"-")</f>
        <v>H</v>
      </c>
      <c r="C142" s="35" t="str">
        <f>IFERROR(VLOOKUP($A142,Liste_J!$C$7:$G$261,4,0),"-")</f>
        <v>Chevannes</v>
      </c>
      <c r="D142" s="35">
        <f>IFERROR(VLOOKUP($A142,Liste_J!$C$7:$G$261,2,0),"-")</f>
        <v>37.299999999999997</v>
      </c>
      <c r="E142" s="35">
        <f>IFERROR(VLOOKUP($A142,'J1'!$B$6:$F$35,5,0),)</f>
        <v>0</v>
      </c>
      <c r="F142" s="35">
        <f>IFERROR(VLOOKUP($A142,'J2'!$B$6:$F$35,5,0),)</f>
        <v>0</v>
      </c>
      <c r="G142" s="35">
        <f>IFERROR(VLOOKUP($A142,'J3'!$B$6:$F$35,5,0),)</f>
        <v>0</v>
      </c>
      <c r="H142" s="35">
        <f>IFERROR(VLOOKUP($A142,'J4'!$B$6:$F$35,5,0),)</f>
        <v>0</v>
      </c>
      <c r="I142" s="35">
        <f>IFERROR(VLOOKUP($A142,'J5'!$B$6:$F$35,5,0),)</f>
        <v>0</v>
      </c>
      <c r="J142" s="35">
        <f>IFERROR(VLOOKUP($A142,'J6'!$B$6:$F$35,5,0),)</f>
        <v>0</v>
      </c>
      <c r="K142" s="35">
        <f>IFERROR(VLOOKUP($A142,'J7'!$B$6:$F$35,5,0),)</f>
        <v>0</v>
      </c>
      <c r="L142" s="35">
        <f>IFERROR(VLOOKUP($A142,'J8'!$B$6:$F$35,5,0),)</f>
        <v>0</v>
      </c>
      <c r="M142" s="35">
        <f>IFERROR(VLOOKUP($A142,'J9'!$B$6:$F$35,5,0),)</f>
        <v>0</v>
      </c>
      <c r="N142" s="35">
        <f>IFERROR(VLOOKUP($A142,'J10'!$B$6:$F$35,5,0),)</f>
        <v>0</v>
      </c>
      <c r="O142" s="35">
        <f t="shared" si="8"/>
        <v>0</v>
      </c>
      <c r="P142" s="35">
        <f t="shared" si="9"/>
        <v>0</v>
      </c>
      <c r="Q142" s="52">
        <f>IFERROR(RANK(P142,$P$9:$P$206),"")</f>
        <v>95</v>
      </c>
      <c r="R142" s="27"/>
    </row>
    <row r="143" spans="1:18" ht="15" customHeight="1" x14ac:dyDescent="0.25">
      <c r="A143" s="26" t="s">
        <v>301</v>
      </c>
      <c r="B143" s="35" t="str">
        <f>IFERROR(VLOOKUP($A143,Liste_J!$C$7:$G$261,5,0),"-")</f>
        <v>H</v>
      </c>
      <c r="C143" s="35" t="str">
        <f>IFERROR(VLOOKUP($A143,Liste_J!$C$7:$G$261,4,0),"-")</f>
        <v>Chevannes</v>
      </c>
      <c r="D143" s="35">
        <f>IFERROR(VLOOKUP($A143,Liste_J!$C$7:$G$261,2,0),"-")</f>
        <v>30.9</v>
      </c>
      <c r="E143" s="35">
        <f>IFERROR(VLOOKUP($A143,'J1'!$B$6:$F$35,5,0),)</f>
        <v>0</v>
      </c>
      <c r="F143" s="35">
        <f>IFERROR(VLOOKUP($A143,'J2'!$B$6:$F$35,5,0),)</f>
        <v>0</v>
      </c>
      <c r="G143" s="35">
        <f>IFERROR(VLOOKUP($A143,'J3'!$B$6:$F$35,5,0),)</f>
        <v>0</v>
      </c>
      <c r="H143" s="35">
        <f>IFERROR(VLOOKUP($A143,'J4'!$B$6:$F$35,5,0),)</f>
        <v>0</v>
      </c>
      <c r="I143" s="35">
        <f>IFERROR(VLOOKUP($A143,'J5'!$B$6:$F$35,5,0),)</f>
        <v>0</v>
      </c>
      <c r="J143" s="35">
        <f>IFERROR(VLOOKUP($A143,'J6'!$B$6:$F$35,5,0),)</f>
        <v>0</v>
      </c>
      <c r="K143" s="35">
        <f>IFERROR(VLOOKUP($A143,'J7'!$B$6:$F$35,5,0),)</f>
        <v>0</v>
      </c>
      <c r="L143" s="35">
        <f>IFERROR(VLOOKUP($A143,'J8'!$B$6:$F$35,5,0),)</f>
        <v>0</v>
      </c>
      <c r="M143" s="35">
        <f>IFERROR(VLOOKUP($A143,'J9'!$B$6:$F$35,5,0),)</f>
        <v>0</v>
      </c>
      <c r="N143" s="35">
        <f>IFERROR(VLOOKUP($A143,'J10'!$B$6:$F$35,5,0),)</f>
        <v>0</v>
      </c>
      <c r="O143" s="35">
        <f t="shared" si="8"/>
        <v>0</v>
      </c>
      <c r="P143" s="35">
        <f t="shared" si="9"/>
        <v>0</v>
      </c>
      <c r="Q143" s="52">
        <f>IFERROR(RANK(P143,$P$9:$P$206),"")</f>
        <v>95</v>
      </c>
      <c r="R143" s="27"/>
    </row>
    <row r="144" spans="1:18" ht="15" customHeight="1" x14ac:dyDescent="0.25">
      <c r="A144" s="26" t="s">
        <v>200</v>
      </c>
      <c r="B144" s="35" t="str">
        <f>IFERROR(VLOOKUP($A144,Liste_J!$C$7:$G$261,5,0),"-")</f>
        <v>H</v>
      </c>
      <c r="C144" s="35" t="str">
        <f>IFERROR(VLOOKUP($A144,Liste_J!$C$7:$G$261,4,0),"-")</f>
        <v>Chevannes</v>
      </c>
      <c r="D144" s="35">
        <f>IFERROR(VLOOKUP($A144,Liste_J!$C$7:$G$261,2,0),"-")</f>
        <v>54</v>
      </c>
      <c r="E144" s="35">
        <f>IFERROR(VLOOKUP($A144,'J1'!$B$6:$F$35,5,0),)</f>
        <v>0</v>
      </c>
      <c r="F144" s="35">
        <f>IFERROR(VLOOKUP($A144,'J2'!$B$6:$F$35,5,0),)</f>
        <v>0</v>
      </c>
      <c r="G144" s="35">
        <f>IFERROR(VLOOKUP($A144,'J3'!$B$6:$F$35,5,0),)</f>
        <v>0</v>
      </c>
      <c r="H144" s="35">
        <f>IFERROR(VLOOKUP($A144,'J4'!$B$6:$F$35,5,0),)</f>
        <v>0</v>
      </c>
      <c r="I144" s="35">
        <f>IFERROR(VLOOKUP($A144,'J5'!$B$6:$F$35,5,0),)</f>
        <v>0</v>
      </c>
      <c r="J144" s="35">
        <f>IFERROR(VLOOKUP($A144,'J6'!$B$6:$F$35,5,0),)</f>
        <v>0</v>
      </c>
      <c r="K144" s="35">
        <f>IFERROR(VLOOKUP($A144,'J7'!$B$6:$F$35,5,0),)</f>
        <v>0</v>
      </c>
      <c r="L144" s="35">
        <f>IFERROR(VLOOKUP($A144,'J8'!$B$6:$F$35,5,0),)</f>
        <v>0</v>
      </c>
      <c r="M144" s="35">
        <f>IFERROR(VLOOKUP($A144,'J9'!$B$6:$F$35,5,0),)</f>
        <v>0</v>
      </c>
      <c r="N144" s="35">
        <f>IFERROR(VLOOKUP($A144,'J10'!$B$6:$F$35,5,0),)</f>
        <v>0</v>
      </c>
      <c r="O144" s="35">
        <f t="shared" si="8"/>
        <v>0</v>
      </c>
      <c r="P144" s="35">
        <f t="shared" si="9"/>
        <v>0</v>
      </c>
      <c r="Q144" s="52">
        <f>IFERROR(RANK(P144,$P$9:$P$206),"")</f>
        <v>95</v>
      </c>
      <c r="R144" s="27"/>
    </row>
    <row r="145" spans="1:18" ht="15" customHeight="1" x14ac:dyDescent="0.25">
      <c r="A145" s="27" t="s">
        <v>354</v>
      </c>
      <c r="B145" s="35" t="str">
        <f>IFERROR(VLOOKUP($A145,Liste_J!$C$7:$G$261,5,0),"-")</f>
        <v>H</v>
      </c>
      <c r="C145" s="35" t="str">
        <f>IFERROR(VLOOKUP($A145,Liste_J!$C$7:$G$261,4,0),"-")</f>
        <v>Chevannes</v>
      </c>
      <c r="D145" s="35">
        <f>IFERROR(VLOOKUP($A145,Liste_J!$C$7:$G$261,2,0),"-")</f>
        <v>26.8</v>
      </c>
      <c r="E145" s="35">
        <f>IFERROR(VLOOKUP($A145,'J1'!$B$6:$F$35,5,0),)</f>
        <v>0</v>
      </c>
      <c r="F145" s="35">
        <f>IFERROR(VLOOKUP($A145,'J2'!$B$6:$F$35,5,0),)</f>
        <v>0</v>
      </c>
      <c r="G145" s="35">
        <f>IFERROR(VLOOKUP($A145,'J3'!$B$6:$F$35,5,0),)</f>
        <v>0</v>
      </c>
      <c r="H145" s="35">
        <f>IFERROR(VLOOKUP($A145,'J4'!$B$6:$F$35,5,0),)</f>
        <v>0</v>
      </c>
      <c r="I145" s="35">
        <f>IFERROR(VLOOKUP($A145,'J5'!$B$6:$F$35,5,0),)</f>
        <v>0</v>
      </c>
      <c r="J145" s="35">
        <f>IFERROR(VLOOKUP($A145,'J6'!$B$6:$F$35,5,0),)</f>
        <v>0</v>
      </c>
      <c r="K145" s="35">
        <f>IFERROR(VLOOKUP($A145,'J7'!$B$6:$F$35,5,0),)</f>
        <v>0</v>
      </c>
      <c r="L145" s="35">
        <f>IFERROR(VLOOKUP($A145,'J8'!$B$6:$F$35,5,0),)</f>
        <v>0</v>
      </c>
      <c r="M145" s="35">
        <f>IFERROR(VLOOKUP($A145,'J9'!$B$6:$F$35,5,0),)</f>
        <v>0</v>
      </c>
      <c r="N145" s="35">
        <f>IFERROR(VLOOKUP($A145,'J10'!$B$6:$F$35,5,0),)</f>
        <v>0</v>
      </c>
      <c r="O145" s="35">
        <f t="shared" si="8"/>
        <v>0</v>
      </c>
      <c r="P145" s="35">
        <f t="shared" si="9"/>
        <v>0</v>
      </c>
      <c r="Q145" s="52">
        <f>IFERROR(RANK(P145,$P$9:$P$206),"")</f>
        <v>95</v>
      </c>
      <c r="R145" s="27"/>
    </row>
    <row r="146" spans="1:18" ht="15" customHeight="1" x14ac:dyDescent="0.25">
      <c r="A146" s="27" t="s">
        <v>358</v>
      </c>
      <c r="B146" s="35" t="str">
        <f>IFERROR(VLOOKUP($A146,Liste_J!$C$7:$G$261,5,0),"-")</f>
        <v>H</v>
      </c>
      <c r="C146" s="35" t="str">
        <f>IFERROR(VLOOKUP($A146,Liste_J!$C$7:$G$261,4,0),"-")</f>
        <v>Chevannes</v>
      </c>
      <c r="D146" s="35">
        <f>IFERROR(VLOOKUP($A146,Liste_J!$C$7:$G$261,2,0),"-")</f>
        <v>33.1</v>
      </c>
      <c r="E146" s="35">
        <f>IFERROR(VLOOKUP($A146,'J1'!$B$6:$F$35,5,0),)</f>
        <v>0</v>
      </c>
      <c r="F146" s="35">
        <f>IFERROR(VLOOKUP($A146,'J2'!$B$6:$F$35,5,0),)</f>
        <v>0</v>
      </c>
      <c r="G146" s="35">
        <f>IFERROR(VLOOKUP($A146,'J3'!$B$6:$F$35,5,0),)</f>
        <v>0</v>
      </c>
      <c r="H146" s="35">
        <f>IFERROR(VLOOKUP($A146,'J4'!$B$6:$F$35,5,0),)</f>
        <v>0</v>
      </c>
      <c r="I146" s="35">
        <f>IFERROR(VLOOKUP($A146,'J5'!$B$6:$F$35,5,0),)</f>
        <v>0</v>
      </c>
      <c r="J146" s="35">
        <f>IFERROR(VLOOKUP($A146,'J6'!$B$6:$F$35,5,0),)</f>
        <v>0</v>
      </c>
      <c r="K146" s="35">
        <f>IFERROR(VLOOKUP($A146,'J7'!$B$6:$F$35,5,0),)</f>
        <v>0</v>
      </c>
      <c r="L146" s="35">
        <f>IFERROR(VLOOKUP($A146,'J8'!$B$6:$F$35,5,0),)</f>
        <v>0</v>
      </c>
      <c r="M146" s="35">
        <f>IFERROR(VLOOKUP($A146,'J9'!$B$6:$F$35,5,0),)</f>
        <v>0</v>
      </c>
      <c r="N146" s="35">
        <f>IFERROR(VLOOKUP($A146,'J10'!$B$6:$F$35,5,0),)</f>
        <v>0</v>
      </c>
      <c r="O146" s="35">
        <f t="shared" si="8"/>
        <v>0</v>
      </c>
      <c r="P146" s="35">
        <f t="shared" si="9"/>
        <v>0</v>
      </c>
      <c r="Q146" s="52">
        <f>IFERROR(RANK(P146,$P$9:$P$206),"")</f>
        <v>95</v>
      </c>
      <c r="R146" s="27"/>
    </row>
    <row r="147" spans="1:18" ht="15" customHeight="1" x14ac:dyDescent="0.25">
      <c r="A147" s="27" t="s">
        <v>357</v>
      </c>
      <c r="B147" s="35" t="str">
        <f>IFERROR(VLOOKUP($A147,Liste_J!$C$7:$G$261,5,0),"-")</f>
        <v>H</v>
      </c>
      <c r="C147" s="35" t="str">
        <f>IFERROR(VLOOKUP($A147,Liste_J!$C$7:$G$261,4,0),"-")</f>
        <v>Chevannes</v>
      </c>
      <c r="D147" s="35">
        <f>IFERROR(VLOOKUP($A147,Liste_J!$C$7:$G$261,2,0),"-")</f>
        <v>32.200000000000003</v>
      </c>
      <c r="E147" s="35">
        <f>IFERROR(VLOOKUP($A147,'J1'!$B$6:$F$35,5,0),)</f>
        <v>0</v>
      </c>
      <c r="F147" s="35">
        <f>IFERROR(VLOOKUP($A147,'J2'!$B$6:$F$35,5,0),)</f>
        <v>0</v>
      </c>
      <c r="G147" s="35">
        <f>IFERROR(VLOOKUP($A147,'J3'!$B$6:$F$35,5,0),)</f>
        <v>0</v>
      </c>
      <c r="H147" s="35">
        <f>IFERROR(VLOOKUP($A147,'J4'!$B$6:$F$35,5,0),)</f>
        <v>0</v>
      </c>
      <c r="I147" s="35">
        <f>IFERROR(VLOOKUP($A147,'J5'!$B$6:$F$35,5,0),)</f>
        <v>0</v>
      </c>
      <c r="J147" s="35">
        <f>IFERROR(VLOOKUP($A147,'J6'!$B$6:$F$35,5,0),)</f>
        <v>0</v>
      </c>
      <c r="K147" s="35">
        <f>IFERROR(VLOOKUP($A147,'J7'!$B$6:$F$35,5,0),)</f>
        <v>0</v>
      </c>
      <c r="L147" s="35">
        <f>IFERROR(VLOOKUP($A147,'J8'!$B$6:$F$35,5,0),)</f>
        <v>0</v>
      </c>
      <c r="M147" s="35">
        <f>IFERROR(VLOOKUP($A147,'J9'!$B$6:$F$35,5,0),)</f>
        <v>0</v>
      </c>
      <c r="N147" s="35">
        <f>IFERROR(VLOOKUP($A147,'J10'!$B$6:$F$35,5,0),)</f>
        <v>0</v>
      </c>
      <c r="O147" s="35">
        <f t="shared" si="8"/>
        <v>0</v>
      </c>
      <c r="P147" s="35">
        <f t="shared" si="9"/>
        <v>0</v>
      </c>
      <c r="Q147" s="52">
        <f>IFERROR(RANK(P147,$P$9:$P$206),"")</f>
        <v>95</v>
      </c>
      <c r="R147" s="27"/>
    </row>
    <row r="148" spans="1:18" ht="15" customHeight="1" x14ac:dyDescent="0.25">
      <c r="A148" s="27" t="s">
        <v>368</v>
      </c>
      <c r="B148" s="35" t="str">
        <f>IFERROR(VLOOKUP($A148,Liste_J!$C$7:$G$261,5,0),"-")</f>
        <v>H</v>
      </c>
      <c r="C148" s="35" t="str">
        <f>IFERROR(VLOOKUP($A148,Liste_J!$C$7:$G$261,4,0),"-")</f>
        <v>Chevannes</v>
      </c>
      <c r="D148" s="35">
        <f>IFERROR(VLOOKUP($A148,Liste_J!$C$7:$G$261,2,0),"-")</f>
        <v>32.299999999999997</v>
      </c>
      <c r="E148" s="35">
        <f>IFERROR(VLOOKUP($A148,'J1'!$B$6:$F$35,5,0),)</f>
        <v>0</v>
      </c>
      <c r="F148" s="35">
        <f>IFERROR(VLOOKUP($A148,'J2'!$B$6:$F$35,5,0),)</f>
        <v>0</v>
      </c>
      <c r="G148" s="35">
        <f>IFERROR(VLOOKUP($A148,'J3'!$B$6:$F$35,5,0),)</f>
        <v>0</v>
      </c>
      <c r="H148" s="35">
        <f>IFERROR(VLOOKUP($A148,'J4'!$B$6:$F$35,5,0),)</f>
        <v>0</v>
      </c>
      <c r="I148" s="35">
        <f>IFERROR(VLOOKUP($A148,'J5'!$B$6:$F$35,5,0),)</f>
        <v>0</v>
      </c>
      <c r="J148" s="35">
        <f>IFERROR(VLOOKUP($A148,'J6'!$B$6:$F$35,5,0),)</f>
        <v>0</v>
      </c>
      <c r="K148" s="35">
        <f>IFERROR(VLOOKUP($A148,'J7'!$B$6:$F$35,5,0),)</f>
        <v>0</v>
      </c>
      <c r="L148" s="35">
        <f>IFERROR(VLOOKUP($A148,'J8'!$B$6:$F$35,5,0),)</f>
        <v>0</v>
      </c>
      <c r="M148" s="35">
        <f>IFERROR(VLOOKUP($A148,'J9'!$B$6:$F$35,5,0),)</f>
        <v>0</v>
      </c>
      <c r="N148" s="35">
        <f>IFERROR(VLOOKUP($A148,'J10'!$B$6:$F$35,5,0),)</f>
        <v>0</v>
      </c>
      <c r="O148" s="35">
        <f t="shared" si="8"/>
        <v>0</v>
      </c>
      <c r="P148" s="35">
        <f t="shared" si="9"/>
        <v>0</v>
      </c>
      <c r="Q148" s="52">
        <f>IFERROR(RANK(P148,$P$9:$P$206),"")</f>
        <v>95</v>
      </c>
      <c r="R148" s="27"/>
    </row>
    <row r="149" spans="1:18" ht="15" customHeight="1" x14ac:dyDescent="0.25">
      <c r="A149" s="27" t="s">
        <v>200</v>
      </c>
      <c r="B149" s="35" t="str">
        <f>IFERROR(VLOOKUP($A149,Liste_J!$C$7:$G$261,5,0),"-")</f>
        <v>H</v>
      </c>
      <c r="C149" s="35" t="str">
        <f>IFERROR(VLOOKUP($A149,Liste_J!$C$7:$G$261,4,0),"-")</f>
        <v>Chevannes</v>
      </c>
      <c r="D149" s="35">
        <f>IFERROR(VLOOKUP($A149,Liste_J!$C$7:$G$261,2,0),"-")</f>
        <v>54</v>
      </c>
      <c r="E149" s="35">
        <f>IFERROR(VLOOKUP($A149,'J1'!$B$6:$F$35,5,0),)</f>
        <v>0</v>
      </c>
      <c r="F149" s="35">
        <f>IFERROR(VLOOKUP($A149,'J2'!$B$6:$F$35,5,0),)</f>
        <v>0</v>
      </c>
      <c r="G149" s="35">
        <f>IFERROR(VLOOKUP($A149,'J3'!$B$6:$F$35,5,0),)</f>
        <v>0</v>
      </c>
      <c r="H149" s="35">
        <f>IFERROR(VLOOKUP($A149,'J4'!$B$6:$F$35,5,0),)</f>
        <v>0</v>
      </c>
      <c r="I149" s="35">
        <f>IFERROR(VLOOKUP($A149,'J5'!$B$6:$F$35,5,0),)</f>
        <v>0</v>
      </c>
      <c r="J149" s="35">
        <f>IFERROR(VLOOKUP($A149,'J6'!$B$6:$F$35,5,0),)</f>
        <v>0</v>
      </c>
      <c r="K149" s="35">
        <f>IFERROR(VLOOKUP($A149,'J7'!$B$6:$F$35,5,0),)</f>
        <v>0</v>
      </c>
      <c r="L149" s="35">
        <f>IFERROR(VLOOKUP($A149,'J8'!$B$6:$F$35,5,0),)</f>
        <v>0</v>
      </c>
      <c r="M149" s="35">
        <f>IFERROR(VLOOKUP($A149,'J9'!$B$6:$F$35,5,0),)</f>
        <v>0</v>
      </c>
      <c r="N149" s="35">
        <f>IFERROR(VLOOKUP($A149,'J10'!$B$6:$F$35,5,0),)</f>
        <v>0</v>
      </c>
      <c r="O149" s="35">
        <f t="shared" si="8"/>
        <v>0</v>
      </c>
      <c r="P149" s="35">
        <f t="shared" si="9"/>
        <v>0</v>
      </c>
      <c r="Q149" s="52">
        <f>IFERROR(RANK(P149,$P$9:$P$206),"")</f>
        <v>95</v>
      </c>
      <c r="R149" s="27"/>
    </row>
    <row r="150" spans="1:18" ht="15" customHeight="1" x14ac:dyDescent="0.25">
      <c r="A150" s="27" t="s">
        <v>200</v>
      </c>
      <c r="B150" s="35" t="str">
        <f>IFERROR(VLOOKUP($A150,Liste_J!$C$7:$G$261,5,0),"-")</f>
        <v>H</v>
      </c>
      <c r="C150" s="35" t="str">
        <f>IFERROR(VLOOKUP($A150,Liste_J!$C$7:$G$261,4,0),"-")</f>
        <v>Chevannes</v>
      </c>
      <c r="D150" s="35">
        <f>IFERROR(VLOOKUP($A150,Liste_J!$C$7:$G$261,2,0),"-")</f>
        <v>54</v>
      </c>
      <c r="E150" s="35">
        <f>IFERROR(VLOOKUP($A150,'J1'!$B$6:$F$35,5,0),)</f>
        <v>0</v>
      </c>
      <c r="F150" s="35">
        <f>IFERROR(VLOOKUP($A150,'J2'!$B$6:$F$35,5,0),)</f>
        <v>0</v>
      </c>
      <c r="G150" s="35">
        <f>IFERROR(VLOOKUP($A150,'J3'!$B$6:$F$35,5,0),)</f>
        <v>0</v>
      </c>
      <c r="H150" s="35">
        <f>IFERROR(VLOOKUP($A150,'J4'!$B$6:$F$35,5,0),)</f>
        <v>0</v>
      </c>
      <c r="I150" s="35">
        <f>IFERROR(VLOOKUP($A150,'J5'!$B$6:$F$35,5,0),)</f>
        <v>0</v>
      </c>
      <c r="J150" s="35">
        <f>IFERROR(VLOOKUP($A150,'J6'!$B$6:$F$35,5,0),)</f>
        <v>0</v>
      </c>
      <c r="K150" s="35">
        <f>IFERROR(VLOOKUP($A150,'J7'!$B$6:$F$35,5,0),)</f>
        <v>0</v>
      </c>
      <c r="L150" s="35">
        <f>IFERROR(VLOOKUP($A150,'J8'!$B$6:$F$35,5,0),)</f>
        <v>0</v>
      </c>
      <c r="M150" s="35">
        <f>IFERROR(VLOOKUP($A150,'J9'!$B$6:$F$35,5,0),)</f>
        <v>0</v>
      </c>
      <c r="N150" s="35">
        <f>IFERROR(VLOOKUP($A150,'J10'!$B$6:$F$35,5,0),)</f>
        <v>0</v>
      </c>
      <c r="O150" s="35">
        <f t="shared" si="8"/>
        <v>0</v>
      </c>
      <c r="P150" s="35">
        <f t="shared" si="9"/>
        <v>0</v>
      </c>
      <c r="Q150" s="52">
        <f>IFERROR(RANK(P150,$P$9:$P$206),"")</f>
        <v>95</v>
      </c>
      <c r="R150" s="27"/>
    </row>
    <row r="151" spans="1:18" ht="15" customHeight="1" x14ac:dyDescent="0.25">
      <c r="A151" s="27" t="s">
        <v>421</v>
      </c>
      <c r="B151" s="35" t="str">
        <f>IFERROR(VLOOKUP($A151,Liste_J!$C$7:$G$261,5,0),"-")</f>
        <v>H</v>
      </c>
      <c r="C151" s="35" t="str">
        <f>IFERROR(VLOOKUP($A151,Liste_J!$C$7:$G$261,4,0),"-")</f>
        <v>Chevannes</v>
      </c>
      <c r="D151" s="35">
        <f>IFERROR(VLOOKUP($A151,Liste_J!$C$7:$G$261,2,0),"-")</f>
        <v>28.6</v>
      </c>
      <c r="E151" s="35">
        <f>IFERROR(VLOOKUP($A151,'J1'!$B$6:$F$35,5,0),)</f>
        <v>0</v>
      </c>
      <c r="F151" s="35">
        <f>IFERROR(VLOOKUP($A151,'J2'!$B$6:$F$35,5,0),)</f>
        <v>0</v>
      </c>
      <c r="G151" s="35">
        <f>IFERROR(VLOOKUP($A151,'J3'!$B$6:$F$35,5,0),)</f>
        <v>0</v>
      </c>
      <c r="H151" s="35">
        <f>IFERROR(VLOOKUP($A151,'J4'!$B$6:$F$35,5,0),)</f>
        <v>0</v>
      </c>
      <c r="I151" s="35">
        <f>IFERROR(VLOOKUP($A151,'J5'!$B$6:$F$35,5,0),)</f>
        <v>0</v>
      </c>
      <c r="J151" s="35">
        <f>IFERROR(VLOOKUP($A151,'J6'!$B$6:$F$35,5,0),)</f>
        <v>0</v>
      </c>
      <c r="K151" s="35">
        <f>IFERROR(VLOOKUP($A151,'J7'!$B$6:$F$35,5,0),)</f>
        <v>0</v>
      </c>
      <c r="L151" s="35">
        <f>IFERROR(VLOOKUP($A151,'J8'!$B$6:$F$35,5,0),)</f>
        <v>0</v>
      </c>
      <c r="M151" s="35">
        <f>IFERROR(VLOOKUP($A151,'J9'!$B$6:$F$35,5,0),)</f>
        <v>0</v>
      </c>
      <c r="N151" s="35">
        <f>IFERROR(VLOOKUP($A151,'J10'!$B$6:$F$35,5,0),)</f>
        <v>0</v>
      </c>
      <c r="O151" s="35">
        <f t="shared" si="8"/>
        <v>0</v>
      </c>
      <c r="P151" s="35">
        <f t="shared" si="9"/>
        <v>0</v>
      </c>
      <c r="Q151" s="52">
        <f>IFERROR(RANK(P151,$P$9:$P$206),"")</f>
        <v>95</v>
      </c>
      <c r="R151" s="27"/>
    </row>
    <row r="152" spans="1:18" ht="15" customHeight="1" x14ac:dyDescent="0.25">
      <c r="A152" s="27" t="s">
        <v>422</v>
      </c>
      <c r="B152" s="35" t="str">
        <f>IFERROR(VLOOKUP($A152,Liste_J!$C$7:$G$261,5,0),"-")</f>
        <v>H</v>
      </c>
      <c r="C152" s="35" t="str">
        <f>IFERROR(VLOOKUP($A152,Liste_J!$C$7:$G$261,4,0),"-")</f>
        <v>Chevannes</v>
      </c>
      <c r="D152" s="35">
        <f>IFERROR(VLOOKUP($A152,Liste_J!$C$7:$G$261,2,0),"-")</f>
        <v>54</v>
      </c>
      <c r="E152" s="35">
        <f>IFERROR(VLOOKUP($A152,'J1'!$B$6:$F$35,5,0),)</f>
        <v>0</v>
      </c>
      <c r="F152" s="35">
        <f>IFERROR(VLOOKUP($A152,'J2'!$B$6:$F$35,5,0),)</f>
        <v>0</v>
      </c>
      <c r="G152" s="35">
        <f>IFERROR(VLOOKUP($A152,'J3'!$B$6:$F$35,5,0),)</f>
        <v>0</v>
      </c>
      <c r="H152" s="35">
        <f>IFERROR(VLOOKUP($A152,'J4'!$B$6:$F$35,5,0),)</f>
        <v>0</v>
      </c>
      <c r="I152" s="35">
        <f>IFERROR(VLOOKUP($A152,'J5'!$B$6:$F$35,5,0),)</f>
        <v>0</v>
      </c>
      <c r="J152" s="35">
        <f>IFERROR(VLOOKUP($A152,'J6'!$B$6:$F$35,5,0),)</f>
        <v>0</v>
      </c>
      <c r="K152" s="35">
        <f>IFERROR(VLOOKUP($A152,'J7'!$B$6:$F$35,5,0),)</f>
        <v>0</v>
      </c>
      <c r="L152" s="35">
        <f>IFERROR(VLOOKUP($A152,'J8'!$B$6:$F$35,5,0),)</f>
        <v>0</v>
      </c>
      <c r="M152" s="35">
        <f>IFERROR(VLOOKUP($A152,'J9'!$B$6:$F$35,5,0),)</f>
        <v>0</v>
      </c>
      <c r="N152" s="35">
        <f>IFERROR(VLOOKUP($A152,'J10'!$B$6:$F$35,5,0),)</f>
        <v>0</v>
      </c>
      <c r="O152" s="35">
        <f t="shared" si="8"/>
        <v>0</v>
      </c>
      <c r="P152" s="35">
        <f t="shared" si="9"/>
        <v>0</v>
      </c>
      <c r="Q152" s="52">
        <f>IFERROR(RANK(P152,$P$9:$P$206),"")</f>
        <v>95</v>
      </c>
      <c r="R152" s="27"/>
    </row>
    <row r="153" spans="1:18" ht="15" customHeight="1" x14ac:dyDescent="0.25">
      <c r="A153" s="27" t="s">
        <v>440</v>
      </c>
      <c r="B153" s="35" t="str">
        <f>IFERROR(VLOOKUP($A153,Liste_J!$C$7:$G$261,5,0),"-")</f>
        <v>H</v>
      </c>
      <c r="C153" s="35" t="str">
        <f>IFERROR(VLOOKUP($A153,Liste_J!$C$7:$G$261,4,0),"-")</f>
        <v>Chevannes</v>
      </c>
      <c r="D153" s="35">
        <f>IFERROR(VLOOKUP($A153,Liste_J!$C$7:$G$261,2,0),"-")</f>
        <v>39.4</v>
      </c>
      <c r="E153" s="35">
        <f>IFERROR(VLOOKUP($A153,'J1'!$B$6:$F$35,5,0),)</f>
        <v>0</v>
      </c>
      <c r="F153" s="35">
        <f>IFERROR(VLOOKUP($A153,'J2'!$B$6:$F$35,5,0),)</f>
        <v>0</v>
      </c>
      <c r="G153" s="35">
        <f>IFERROR(VLOOKUP($A153,'J3'!$B$6:$F$35,5,0),)</f>
        <v>0</v>
      </c>
      <c r="H153" s="35">
        <f>IFERROR(VLOOKUP($A153,'J4'!$B$6:$F$35,5,0),)</f>
        <v>0</v>
      </c>
      <c r="I153" s="35">
        <f>IFERROR(VLOOKUP($A153,'J5'!$B$6:$F$35,5,0),)</f>
        <v>0</v>
      </c>
      <c r="J153" s="35">
        <f>IFERROR(VLOOKUP($A153,'J6'!$B$6:$F$35,5,0),)</f>
        <v>0</v>
      </c>
      <c r="K153" s="35">
        <f>IFERROR(VLOOKUP($A153,'J7'!$B$6:$F$35,5,0),)</f>
        <v>0</v>
      </c>
      <c r="L153" s="35">
        <f>IFERROR(VLOOKUP($A153,'J8'!$B$6:$F$35,5,0),)</f>
        <v>0</v>
      </c>
      <c r="M153" s="35">
        <f>IFERROR(VLOOKUP($A153,'J9'!$B$6:$F$35,5,0),)</f>
        <v>0</v>
      </c>
      <c r="N153" s="35">
        <f>IFERROR(VLOOKUP($A153,'J10'!$B$6:$F$35,5,0),)</f>
        <v>0</v>
      </c>
      <c r="O153" s="35">
        <f t="shared" si="8"/>
        <v>0</v>
      </c>
      <c r="P153" s="35">
        <f t="shared" si="9"/>
        <v>0</v>
      </c>
      <c r="Q153" s="52">
        <f>IFERROR(RANK(P153,$P$9:$P$206),"")</f>
        <v>95</v>
      </c>
      <c r="R153" s="27"/>
    </row>
    <row r="154" spans="1:18" ht="15" customHeight="1" x14ac:dyDescent="0.25">
      <c r="A154" s="27" t="s">
        <v>111</v>
      </c>
      <c r="B154" s="35" t="str">
        <f>IFERROR(VLOOKUP($A154,Liste_J!$C$7:$G$261,5,0),"-")</f>
        <v>H</v>
      </c>
      <c r="C154" s="35" t="str">
        <f>IFERROR(VLOOKUP($A154,Liste_J!$C$7:$G$261,4,0),"-")</f>
        <v>Chevry</v>
      </c>
      <c r="D154" s="35">
        <f>IFERROR(VLOOKUP($A154,Liste_J!$C$7:$G$261,2,0),"-")</f>
        <v>14.2</v>
      </c>
      <c r="E154" s="35">
        <f>IFERROR(VLOOKUP($A154,'J1'!$B$6:$F$35,5,0),)</f>
        <v>0</v>
      </c>
      <c r="F154" s="35">
        <f>IFERROR(VLOOKUP($A154,'J2'!$B$6:$F$35,5,0),)</f>
        <v>0</v>
      </c>
      <c r="G154" s="35">
        <f>IFERROR(VLOOKUP($A154,'J3'!$B$6:$F$35,5,0),)</f>
        <v>0</v>
      </c>
      <c r="H154" s="35">
        <f>IFERROR(VLOOKUP($A154,'J4'!$B$6:$F$35,5,0),)</f>
        <v>0</v>
      </c>
      <c r="I154" s="35">
        <f>IFERROR(VLOOKUP($A154,'J5'!$B$6:$F$35,5,0),)</f>
        <v>0</v>
      </c>
      <c r="J154" s="35">
        <f>IFERROR(VLOOKUP($A154,'J6'!$B$6:$F$35,5,0),)</f>
        <v>0</v>
      </c>
      <c r="K154" s="35">
        <f>IFERROR(VLOOKUP($A154,'J7'!$B$6:$F$35,5,0),)</f>
        <v>0</v>
      </c>
      <c r="L154" s="35">
        <f>IFERROR(VLOOKUP($A154,'J8'!$B$6:$F$35,5,0),)</f>
        <v>0</v>
      </c>
      <c r="M154" s="35">
        <f>IFERROR(VLOOKUP($A154,'J9'!$B$6:$F$35,5,0),)</f>
        <v>0</v>
      </c>
      <c r="N154" s="35">
        <f>IFERROR(VLOOKUP($A154,'J10'!$B$6:$F$35,5,0),)</f>
        <v>0</v>
      </c>
      <c r="O154" s="35">
        <f t="shared" si="8"/>
        <v>0</v>
      </c>
      <c r="P154" s="35">
        <f t="shared" si="9"/>
        <v>0</v>
      </c>
      <c r="Q154" s="52">
        <f>IFERROR(RANK(P154,$P$9:$P$206),"")</f>
        <v>95</v>
      </c>
      <c r="R154" s="27"/>
    </row>
    <row r="155" spans="1:18" ht="15" customHeight="1" x14ac:dyDescent="0.25">
      <c r="A155" s="27" t="s">
        <v>164</v>
      </c>
      <c r="B155" s="35" t="str">
        <f>IFERROR(VLOOKUP($A155,Liste_J!$C$7:$G$261,5,0),"-")</f>
        <v>H</v>
      </c>
      <c r="C155" s="35" t="str">
        <f>IFERROR(VLOOKUP($A155,Liste_J!$C$7:$G$261,4,0),"-")</f>
        <v>Chevry</v>
      </c>
      <c r="D155" s="35">
        <f>IFERROR(VLOOKUP($A155,Liste_J!$C$7:$G$261,2,0),"-")</f>
        <v>43</v>
      </c>
      <c r="E155" s="35">
        <f>IFERROR(VLOOKUP($A155,'J1'!$B$6:$F$35,5,0),)</f>
        <v>0</v>
      </c>
      <c r="F155" s="35">
        <f>IFERROR(VLOOKUP($A155,'J2'!$B$6:$F$35,5,0),)</f>
        <v>0</v>
      </c>
      <c r="G155" s="35">
        <f>IFERROR(VLOOKUP($A155,'J3'!$B$6:$F$35,5,0),)</f>
        <v>0</v>
      </c>
      <c r="H155" s="35">
        <f>IFERROR(VLOOKUP($A155,'J4'!$B$6:$F$35,5,0),)</f>
        <v>0</v>
      </c>
      <c r="I155" s="35">
        <f>IFERROR(VLOOKUP($A155,'J5'!$B$6:$F$35,5,0),)</f>
        <v>0</v>
      </c>
      <c r="J155" s="35">
        <f>IFERROR(VLOOKUP($A155,'J6'!$B$6:$F$35,5,0),)</f>
        <v>0</v>
      </c>
      <c r="K155" s="35">
        <f>IFERROR(VLOOKUP($A155,'J7'!$B$6:$F$35,5,0),)</f>
        <v>0</v>
      </c>
      <c r="L155" s="35">
        <f>IFERROR(VLOOKUP($A155,'J8'!$B$6:$F$35,5,0),)</f>
        <v>0</v>
      </c>
      <c r="M155" s="35">
        <f>IFERROR(VLOOKUP($A155,'J9'!$B$6:$F$35,5,0),)</f>
        <v>0</v>
      </c>
      <c r="N155" s="35">
        <f>IFERROR(VLOOKUP($A155,'J10'!$B$6:$F$35,5,0),)</f>
        <v>0</v>
      </c>
      <c r="O155" s="35">
        <f t="shared" si="8"/>
        <v>0</v>
      </c>
      <c r="P155" s="35">
        <f t="shared" si="9"/>
        <v>0</v>
      </c>
      <c r="Q155" s="52">
        <f>IFERROR(RANK(P155,$P$9:$P$206),"")</f>
        <v>95</v>
      </c>
      <c r="R155" s="27"/>
    </row>
    <row r="156" spans="1:18" ht="15" customHeight="1" x14ac:dyDescent="0.25">
      <c r="A156" s="27" t="s">
        <v>269</v>
      </c>
      <c r="B156" s="35" t="str">
        <f>IFERROR(VLOOKUP($A156,Liste_J!$C$7:$G$261,5,0),"-")</f>
        <v>H</v>
      </c>
      <c r="C156" s="35" t="str">
        <f>IFERROR(VLOOKUP($A156,Liste_J!$C$7:$G$261,4,0),"-")</f>
        <v>Chevry</v>
      </c>
      <c r="D156" s="35">
        <f>IFERROR(VLOOKUP($A156,Liste_J!$C$7:$G$261,2,0),"-")</f>
        <v>15.6</v>
      </c>
      <c r="E156" s="35">
        <f>IFERROR(VLOOKUP($A156,'J1'!$B$6:$F$35,5,0),)</f>
        <v>0</v>
      </c>
      <c r="F156" s="35">
        <f>IFERROR(VLOOKUP($A156,'J2'!$B$6:$F$35,5,0),)</f>
        <v>0</v>
      </c>
      <c r="G156" s="35">
        <f>IFERROR(VLOOKUP($A156,'J3'!$B$6:$F$35,5,0),)</f>
        <v>0</v>
      </c>
      <c r="H156" s="35">
        <f>IFERROR(VLOOKUP($A156,'J4'!$B$6:$F$35,5,0),)</f>
        <v>0</v>
      </c>
      <c r="I156" s="35">
        <f>IFERROR(VLOOKUP($A156,'J5'!$B$6:$F$35,5,0),)</f>
        <v>0</v>
      </c>
      <c r="J156" s="35">
        <f>IFERROR(VLOOKUP($A156,'J6'!$B$6:$F$35,5,0),)</f>
        <v>0</v>
      </c>
      <c r="K156" s="35">
        <f>IFERROR(VLOOKUP($A156,'J7'!$B$6:$F$35,5,0),)</f>
        <v>0</v>
      </c>
      <c r="L156" s="35">
        <f>IFERROR(VLOOKUP($A156,'J8'!$B$6:$F$35,5,0),)</f>
        <v>0</v>
      </c>
      <c r="M156" s="35">
        <f>IFERROR(VLOOKUP($A156,'J9'!$B$6:$F$35,5,0),)</f>
        <v>0</v>
      </c>
      <c r="N156" s="35">
        <f>IFERROR(VLOOKUP($A156,'J10'!$B$6:$F$35,5,0),)</f>
        <v>0</v>
      </c>
      <c r="O156" s="35">
        <f t="shared" si="8"/>
        <v>0</v>
      </c>
      <c r="P156" s="35">
        <f t="shared" si="9"/>
        <v>0</v>
      </c>
      <c r="Q156" s="52">
        <f>IFERROR(RANK(P156,$P$9:$P$206),"")</f>
        <v>95</v>
      </c>
      <c r="R156" s="27"/>
    </row>
    <row r="157" spans="1:18" ht="15" customHeight="1" x14ac:dyDescent="0.25">
      <c r="A157" s="27" t="s">
        <v>268</v>
      </c>
      <c r="B157" s="35" t="str">
        <f>IFERROR(VLOOKUP($A157,Liste_J!$C$7:$G$261,5,0),"-")</f>
        <v>H</v>
      </c>
      <c r="C157" s="35" t="str">
        <f>IFERROR(VLOOKUP($A157,Liste_J!$C$7:$G$261,4,0),"-")</f>
        <v>Chevry</v>
      </c>
      <c r="D157" s="35">
        <f>IFERROR(VLOOKUP($A157,Liste_J!$C$7:$G$261,2,0),"-")</f>
        <v>30.3</v>
      </c>
      <c r="E157" s="35">
        <f>IFERROR(VLOOKUP($A157,'J1'!$B$6:$F$35,5,0),)</f>
        <v>0</v>
      </c>
      <c r="F157" s="35">
        <f>IFERROR(VLOOKUP($A157,'J2'!$B$6:$F$35,5,0),)</f>
        <v>0</v>
      </c>
      <c r="G157" s="35">
        <f>IFERROR(VLOOKUP($A157,'J3'!$B$6:$F$35,5,0),)</f>
        <v>0</v>
      </c>
      <c r="H157" s="35">
        <f>IFERROR(VLOOKUP($A157,'J4'!$B$6:$F$35,5,0),)</f>
        <v>0</v>
      </c>
      <c r="I157" s="35">
        <f>IFERROR(VLOOKUP($A157,'J5'!$B$6:$F$35,5,0),)</f>
        <v>0</v>
      </c>
      <c r="J157" s="35">
        <f>IFERROR(VLOOKUP($A157,'J6'!$B$6:$F$35,5,0),)</f>
        <v>0</v>
      </c>
      <c r="K157" s="35">
        <f>IFERROR(VLOOKUP($A157,'J7'!$B$6:$F$35,5,0),)</f>
        <v>0</v>
      </c>
      <c r="L157" s="35">
        <f>IFERROR(VLOOKUP($A157,'J8'!$B$6:$F$35,5,0),)</f>
        <v>0</v>
      </c>
      <c r="M157" s="35">
        <f>IFERROR(VLOOKUP($A157,'J9'!$B$6:$F$35,5,0),)</f>
        <v>0</v>
      </c>
      <c r="N157" s="35">
        <f>IFERROR(VLOOKUP($A157,'J10'!$B$6:$F$35,5,0),)</f>
        <v>0</v>
      </c>
      <c r="O157" s="35">
        <f t="shared" si="8"/>
        <v>0</v>
      </c>
      <c r="P157" s="35">
        <f t="shared" si="9"/>
        <v>0</v>
      </c>
      <c r="Q157" s="52">
        <f>IFERROR(RANK(P157,$P$9:$P$206),"")</f>
        <v>95</v>
      </c>
      <c r="R157" s="27"/>
    </row>
    <row r="158" spans="1:18" ht="15" customHeight="1" x14ac:dyDescent="0.25">
      <c r="A158" s="27" t="s">
        <v>270</v>
      </c>
      <c r="B158" s="35" t="str">
        <f>IFERROR(VLOOKUP($A158,Liste_J!$C$7:$G$261,5,0),"-")</f>
        <v>H</v>
      </c>
      <c r="C158" s="35" t="str">
        <f>IFERROR(VLOOKUP($A158,Liste_J!$C$7:$G$261,4,0),"-")</f>
        <v>Chevry</v>
      </c>
      <c r="D158" s="35">
        <f>IFERROR(VLOOKUP($A158,Liste_J!$C$7:$G$261,2,0),"-")</f>
        <v>23.1</v>
      </c>
      <c r="E158" s="35">
        <f>IFERROR(VLOOKUP($A158,'J1'!$B$6:$F$35,5,0),)</f>
        <v>0</v>
      </c>
      <c r="F158" s="35">
        <f>IFERROR(VLOOKUP($A158,'J2'!$B$6:$F$35,5,0),)</f>
        <v>0</v>
      </c>
      <c r="G158" s="35">
        <f>IFERROR(VLOOKUP($A158,'J3'!$B$6:$F$35,5,0),)</f>
        <v>0</v>
      </c>
      <c r="H158" s="35">
        <f>IFERROR(VLOOKUP($A158,'J4'!$B$6:$F$35,5,0),)</f>
        <v>0</v>
      </c>
      <c r="I158" s="35">
        <f>IFERROR(VLOOKUP($A158,'J5'!$B$6:$F$35,5,0),)</f>
        <v>0</v>
      </c>
      <c r="J158" s="35">
        <f>IFERROR(VLOOKUP($A158,'J6'!$B$6:$F$35,5,0),)</f>
        <v>0</v>
      </c>
      <c r="K158" s="35">
        <f>IFERROR(VLOOKUP($A158,'J7'!$B$6:$F$35,5,0),)</f>
        <v>0</v>
      </c>
      <c r="L158" s="35">
        <f>IFERROR(VLOOKUP($A158,'J8'!$B$6:$F$35,5,0),)</f>
        <v>0</v>
      </c>
      <c r="M158" s="35">
        <f>IFERROR(VLOOKUP($A158,'J9'!$B$6:$F$35,5,0),)</f>
        <v>0</v>
      </c>
      <c r="N158" s="35">
        <f>IFERROR(VLOOKUP($A158,'J10'!$B$6:$F$35,5,0),)</f>
        <v>0</v>
      </c>
      <c r="O158" s="35">
        <f t="shared" si="8"/>
        <v>0</v>
      </c>
      <c r="P158" s="35">
        <f t="shared" si="9"/>
        <v>0</v>
      </c>
      <c r="Q158" s="52">
        <f>IFERROR(RANK(P158,$P$9:$P$206),"")</f>
        <v>95</v>
      </c>
      <c r="R158" s="27"/>
    </row>
    <row r="159" spans="1:18" ht="15" customHeight="1" x14ac:dyDescent="0.25">
      <c r="A159" s="27" t="s">
        <v>266</v>
      </c>
      <c r="B159" s="35" t="str">
        <f>IFERROR(VLOOKUP($A159,Liste_J!$C$7:$G$261,5,0),"-")</f>
        <v>H</v>
      </c>
      <c r="C159" s="35" t="str">
        <f>IFERROR(VLOOKUP($A159,Liste_J!$C$7:$G$261,4,0),"-")</f>
        <v>Chevry</v>
      </c>
      <c r="D159" s="35">
        <f>IFERROR(VLOOKUP($A159,Liste_J!$C$7:$G$261,2,0),"-")</f>
        <v>17.2</v>
      </c>
      <c r="E159" s="35">
        <f>IFERROR(VLOOKUP($A159,'J1'!$B$6:$F$35,5,0),)</f>
        <v>0</v>
      </c>
      <c r="F159" s="35">
        <f>IFERROR(VLOOKUP($A159,'J2'!$B$6:$F$35,5,0),)</f>
        <v>0</v>
      </c>
      <c r="G159" s="35">
        <f>IFERROR(VLOOKUP($A159,'J3'!$B$6:$F$35,5,0),)</f>
        <v>0</v>
      </c>
      <c r="H159" s="35">
        <f>IFERROR(VLOOKUP($A159,'J4'!$B$6:$F$35,5,0),)</f>
        <v>0</v>
      </c>
      <c r="I159" s="35">
        <f>IFERROR(VLOOKUP($A159,'J5'!$B$6:$F$35,5,0),)</f>
        <v>0</v>
      </c>
      <c r="J159" s="35">
        <f>IFERROR(VLOOKUP($A159,'J6'!$B$6:$F$35,5,0),)</f>
        <v>0</v>
      </c>
      <c r="K159" s="35">
        <f>IFERROR(VLOOKUP($A159,'J7'!$B$6:$F$35,5,0),)</f>
        <v>0</v>
      </c>
      <c r="L159" s="35">
        <f>IFERROR(VLOOKUP($A159,'J8'!$B$6:$F$35,5,0),)</f>
        <v>0</v>
      </c>
      <c r="M159" s="35">
        <f>IFERROR(VLOOKUP($A159,'J9'!$B$6:$F$35,5,0),)</f>
        <v>0</v>
      </c>
      <c r="N159" s="35">
        <f>IFERROR(VLOOKUP($A159,'J10'!$B$6:$F$35,5,0),)</f>
        <v>0</v>
      </c>
      <c r="O159" s="35">
        <f t="shared" si="8"/>
        <v>0</v>
      </c>
      <c r="P159" s="35">
        <f t="shared" si="9"/>
        <v>0</v>
      </c>
      <c r="Q159" s="52">
        <f>IFERROR(RANK(P159,$P$9:$P$206),"")</f>
        <v>95</v>
      </c>
      <c r="R159" s="27"/>
    </row>
    <row r="160" spans="1:18" ht="15" customHeight="1" x14ac:dyDescent="0.25">
      <c r="A160" s="27" t="s">
        <v>300</v>
      </c>
      <c r="B160" s="35" t="str">
        <f>IFERROR(VLOOKUP($A160,Liste_J!$C$7:$G$261,5,0),"-")</f>
        <v>H</v>
      </c>
      <c r="C160" s="35" t="str">
        <f>IFERROR(VLOOKUP($A160,Liste_J!$C$7:$G$261,4,0),"-")</f>
        <v>Chevry</v>
      </c>
      <c r="D160" s="35">
        <f>IFERROR(VLOOKUP($A160,Liste_J!$C$7:$G$261,2,0),"-")</f>
        <v>8.1999999999999993</v>
      </c>
      <c r="E160" s="35">
        <f>IFERROR(VLOOKUP($A160,'J1'!$B$6:$F$35,5,0),)</f>
        <v>0</v>
      </c>
      <c r="F160" s="35">
        <f>IFERROR(VLOOKUP($A160,'J2'!$B$6:$F$35,5,0),)</f>
        <v>0</v>
      </c>
      <c r="G160" s="35">
        <f>IFERROR(VLOOKUP($A160,'J3'!$B$6:$F$35,5,0),)</f>
        <v>0</v>
      </c>
      <c r="H160" s="35">
        <f>IFERROR(VLOOKUP($A160,'J4'!$B$6:$F$35,5,0),)</f>
        <v>0</v>
      </c>
      <c r="I160" s="35">
        <f>IFERROR(VLOOKUP($A160,'J5'!$B$6:$F$35,5,0),)</f>
        <v>0</v>
      </c>
      <c r="J160" s="35">
        <f>IFERROR(VLOOKUP($A160,'J6'!$B$6:$F$35,5,0),)</f>
        <v>0</v>
      </c>
      <c r="K160" s="35">
        <f>IFERROR(VLOOKUP($A160,'J7'!$B$6:$F$35,5,0),)</f>
        <v>0</v>
      </c>
      <c r="L160" s="35">
        <f>IFERROR(VLOOKUP($A160,'J8'!$B$6:$F$35,5,0),)</f>
        <v>0</v>
      </c>
      <c r="M160" s="35">
        <f>IFERROR(VLOOKUP($A160,'J9'!$B$6:$F$35,5,0),)</f>
        <v>0</v>
      </c>
      <c r="N160" s="35">
        <f>IFERROR(VLOOKUP($A160,'J10'!$B$6:$F$35,5,0),)</f>
        <v>0</v>
      </c>
      <c r="O160" s="35">
        <f t="shared" si="8"/>
        <v>0</v>
      </c>
      <c r="P160" s="35">
        <f t="shared" si="9"/>
        <v>0</v>
      </c>
      <c r="Q160" s="52">
        <f>IFERROR(RANK(P160,$P$9:$P$206),"")</f>
        <v>95</v>
      </c>
      <c r="R160" s="27"/>
    </row>
    <row r="161" spans="1:18" ht="15" customHeight="1" x14ac:dyDescent="0.25">
      <c r="A161" s="27" t="s">
        <v>73</v>
      </c>
      <c r="B161" s="35" t="str">
        <f>IFERROR(VLOOKUP($A161,Liste_J!$C$7:$G$261,5,0),"-")</f>
        <v>H</v>
      </c>
      <c r="C161" s="35" t="str">
        <f>IFERROR(VLOOKUP($A161,Liste_J!$C$7:$G$261,4,0),"-")</f>
        <v>Chevry</v>
      </c>
      <c r="D161" s="35">
        <f>IFERROR(VLOOKUP($A161,Liste_J!$C$7:$G$261,2,0),"-")</f>
        <v>33.6</v>
      </c>
      <c r="E161" s="35">
        <f>IFERROR(VLOOKUP($A161,'J1'!$B$6:$F$35,5,0),)</f>
        <v>0</v>
      </c>
      <c r="F161" s="35">
        <f>IFERROR(VLOOKUP($A161,'J2'!$B$6:$F$35,5,0),)</f>
        <v>0</v>
      </c>
      <c r="G161" s="35">
        <f>IFERROR(VLOOKUP($A161,'J3'!$B$6:$F$35,5,0),)</f>
        <v>0</v>
      </c>
      <c r="H161" s="35">
        <f>IFERROR(VLOOKUP($A161,'J4'!$B$6:$F$35,5,0),)</f>
        <v>0</v>
      </c>
      <c r="I161" s="35">
        <f>IFERROR(VLOOKUP($A161,'J5'!$B$6:$F$35,5,0),)</f>
        <v>0</v>
      </c>
      <c r="J161" s="35">
        <f>IFERROR(VLOOKUP($A161,'J6'!$B$6:$F$35,5,0),)</f>
        <v>0</v>
      </c>
      <c r="K161" s="35">
        <f>IFERROR(VLOOKUP($A161,'J7'!$B$6:$F$35,5,0),)</f>
        <v>0</v>
      </c>
      <c r="L161" s="35">
        <f>IFERROR(VLOOKUP($A161,'J8'!$B$6:$F$35,5,0),)</f>
        <v>0</v>
      </c>
      <c r="M161" s="35">
        <f>IFERROR(VLOOKUP($A161,'J9'!$B$6:$F$35,5,0),)</f>
        <v>0</v>
      </c>
      <c r="N161" s="35">
        <f>IFERROR(VLOOKUP($A161,'J10'!$B$6:$F$35,5,0),)</f>
        <v>0</v>
      </c>
      <c r="O161" s="35">
        <f t="shared" si="8"/>
        <v>0</v>
      </c>
      <c r="P161" s="35">
        <f t="shared" si="9"/>
        <v>0</v>
      </c>
      <c r="Q161" s="52">
        <f>IFERROR(RANK(P161,$P$9:$P$206),"")</f>
        <v>95</v>
      </c>
      <c r="R161" s="27"/>
    </row>
    <row r="162" spans="1:18" ht="15" customHeight="1" x14ac:dyDescent="0.25">
      <c r="A162" s="27" t="s">
        <v>216</v>
      </c>
      <c r="B162" s="35" t="str">
        <f>IFERROR(VLOOKUP($A162,Liste_J!$C$7:$G$261,5,0),"-")</f>
        <v>H</v>
      </c>
      <c r="C162" s="35" t="str">
        <f>IFERROR(VLOOKUP($A162,Liste_J!$C$7:$G$261,4,0),"-")</f>
        <v>Chevry</v>
      </c>
      <c r="D162" s="35">
        <f>IFERROR(VLOOKUP($A162,Liste_J!$C$7:$G$261,2,0),"-")</f>
        <v>23.1</v>
      </c>
      <c r="E162" s="35">
        <f>IFERROR(VLOOKUP($A162,'J1'!$B$6:$F$35,5,0),)</f>
        <v>0</v>
      </c>
      <c r="F162" s="35">
        <f>IFERROR(VLOOKUP($A162,'J2'!$B$6:$F$35,5,0),)</f>
        <v>0</v>
      </c>
      <c r="G162" s="35">
        <f>IFERROR(VLOOKUP($A162,'J3'!$B$6:$F$35,5,0),)</f>
        <v>0</v>
      </c>
      <c r="H162" s="35">
        <f>IFERROR(VLOOKUP($A162,'J4'!$B$6:$F$35,5,0),)</f>
        <v>0</v>
      </c>
      <c r="I162" s="35">
        <f>IFERROR(VLOOKUP($A162,'J5'!$B$6:$F$35,5,0),)</f>
        <v>0</v>
      </c>
      <c r="J162" s="35">
        <f>IFERROR(VLOOKUP($A162,'J6'!$B$6:$F$35,5,0),)</f>
        <v>0</v>
      </c>
      <c r="K162" s="35">
        <f>IFERROR(VLOOKUP($A162,'J7'!$B$6:$F$35,5,0),)</f>
        <v>0</v>
      </c>
      <c r="L162" s="35">
        <f>IFERROR(VLOOKUP($A162,'J8'!$B$6:$F$35,5,0),)</f>
        <v>0</v>
      </c>
      <c r="M162" s="35">
        <f>IFERROR(VLOOKUP($A162,'J9'!$B$6:$F$35,5,0),)</f>
        <v>0</v>
      </c>
      <c r="N162" s="35">
        <f>IFERROR(VLOOKUP($A162,'J10'!$B$6:$F$35,5,0),)</f>
        <v>0</v>
      </c>
      <c r="O162" s="35">
        <f t="shared" si="8"/>
        <v>0</v>
      </c>
      <c r="P162" s="35">
        <f t="shared" si="9"/>
        <v>0</v>
      </c>
      <c r="Q162" s="52">
        <f>IFERROR(RANK(P162,$P$9:$P$206),"")</f>
        <v>95</v>
      </c>
      <c r="R162" s="27"/>
    </row>
    <row r="163" spans="1:18" ht="15" customHeight="1" x14ac:dyDescent="0.25">
      <c r="A163" s="27" t="s">
        <v>163</v>
      </c>
      <c r="B163" s="35" t="str">
        <f>IFERROR(VLOOKUP($A163,Liste_J!$C$7:$G$261,5,0),"-")</f>
        <v>H</v>
      </c>
      <c r="C163" s="35" t="str">
        <f>IFERROR(VLOOKUP($A163,Liste_J!$C$7:$G$261,4,0),"-")</f>
        <v>Chevry</v>
      </c>
      <c r="D163" s="35">
        <f>IFERROR(VLOOKUP($A163,Liste_J!$C$7:$G$261,2,0),"-")</f>
        <v>35.799999999999997</v>
      </c>
      <c r="E163" s="35">
        <f>IFERROR(VLOOKUP($A163,'J1'!$B$6:$F$35,5,0),)</f>
        <v>0</v>
      </c>
      <c r="F163" s="35">
        <f>IFERROR(VLOOKUP($A163,'J2'!$B$6:$F$35,5,0),)</f>
        <v>0</v>
      </c>
      <c r="G163" s="35">
        <f>IFERROR(VLOOKUP($A163,'J3'!$B$6:$F$35,5,0),)</f>
        <v>0</v>
      </c>
      <c r="H163" s="35">
        <f>IFERROR(VLOOKUP($A163,'J4'!$B$6:$F$35,5,0),)</f>
        <v>0</v>
      </c>
      <c r="I163" s="35">
        <f>IFERROR(VLOOKUP($A163,'J5'!$B$6:$F$35,5,0),)</f>
        <v>0</v>
      </c>
      <c r="J163" s="35">
        <f>IFERROR(VLOOKUP($A163,'J6'!$B$6:$F$35,5,0),)</f>
        <v>0</v>
      </c>
      <c r="K163" s="35">
        <f>IFERROR(VLOOKUP($A163,'J7'!$B$6:$F$35,5,0),)</f>
        <v>0</v>
      </c>
      <c r="L163" s="35">
        <f>IFERROR(VLOOKUP($A163,'J8'!$B$6:$F$35,5,0),)</f>
        <v>0</v>
      </c>
      <c r="M163" s="35">
        <f>IFERROR(VLOOKUP($A163,'J9'!$B$6:$F$35,5,0),)</f>
        <v>0</v>
      </c>
      <c r="N163" s="35">
        <f>IFERROR(VLOOKUP($A163,'J10'!$B$6:$F$35,5,0),)</f>
        <v>0</v>
      </c>
      <c r="O163" s="35">
        <f t="shared" si="8"/>
        <v>0</v>
      </c>
      <c r="P163" s="35">
        <f t="shared" si="9"/>
        <v>0</v>
      </c>
      <c r="Q163" s="52">
        <f>IFERROR(RANK(P163,$P$9:$P$206),"")</f>
        <v>95</v>
      </c>
      <c r="R163" s="27"/>
    </row>
    <row r="164" spans="1:18" ht="15" customHeight="1" x14ac:dyDescent="0.25">
      <c r="A164" s="27" t="s">
        <v>202</v>
      </c>
      <c r="B164" s="35" t="str">
        <f>IFERROR(VLOOKUP($A164,Liste_J!$C$7:$G$261,5,0),"-")</f>
        <v>H</v>
      </c>
      <c r="C164" s="35" t="str">
        <f>IFERROR(VLOOKUP($A164,Liste_J!$C$7:$G$261,4,0),"-")</f>
        <v>Chevry</v>
      </c>
      <c r="D164" s="35">
        <f>IFERROR(VLOOKUP($A164,Liste_J!$C$7:$G$261,2,0),"-")</f>
        <v>33.700000000000003</v>
      </c>
      <c r="E164" s="35">
        <f>IFERROR(VLOOKUP($A164,'J1'!$B$6:$F$35,5,0),)</f>
        <v>0</v>
      </c>
      <c r="F164" s="35">
        <f>IFERROR(VLOOKUP($A164,'J2'!$B$6:$F$35,5,0),)</f>
        <v>0</v>
      </c>
      <c r="G164" s="35">
        <f>IFERROR(VLOOKUP($A164,'J3'!$B$6:$F$35,5,0),)</f>
        <v>0</v>
      </c>
      <c r="H164" s="35">
        <f>IFERROR(VLOOKUP($A164,'J4'!$B$6:$F$35,5,0),)</f>
        <v>0</v>
      </c>
      <c r="I164" s="35">
        <f>IFERROR(VLOOKUP($A164,'J5'!$B$6:$F$35,5,0),)</f>
        <v>0</v>
      </c>
      <c r="J164" s="35">
        <f>IFERROR(VLOOKUP($A164,'J6'!$B$6:$F$35,5,0),)</f>
        <v>0</v>
      </c>
      <c r="K164" s="35">
        <f>IFERROR(VLOOKUP($A164,'J7'!$B$6:$F$35,5,0),)</f>
        <v>0</v>
      </c>
      <c r="L164" s="35">
        <f>IFERROR(VLOOKUP($A164,'J8'!$B$6:$F$35,5,0),)</f>
        <v>0</v>
      </c>
      <c r="M164" s="35">
        <f>IFERROR(VLOOKUP($A164,'J9'!$B$6:$F$35,5,0),)</f>
        <v>0</v>
      </c>
      <c r="N164" s="35">
        <f>IFERROR(VLOOKUP($A164,'J10'!$B$6:$F$35,5,0),)</f>
        <v>0</v>
      </c>
      <c r="O164" s="35">
        <f t="shared" si="8"/>
        <v>0</v>
      </c>
      <c r="P164" s="35">
        <f t="shared" si="9"/>
        <v>0</v>
      </c>
      <c r="Q164" s="52">
        <f>IFERROR(RANK(P164,$P$9:$P$206),"")</f>
        <v>95</v>
      </c>
      <c r="R164" s="27"/>
    </row>
    <row r="165" spans="1:18" ht="15" customHeight="1" x14ac:dyDescent="0.25">
      <c r="A165" s="27" t="s">
        <v>145</v>
      </c>
      <c r="B165" s="35" t="str">
        <f>IFERROR(VLOOKUP($A165,Liste_J!$C$7:$G$261,5,0),"-")</f>
        <v>H</v>
      </c>
      <c r="C165" s="35" t="str">
        <f>IFERROR(VLOOKUP($A165,Liste_J!$C$7:$G$261,4,0),"-")</f>
        <v>Chevry</v>
      </c>
      <c r="D165" s="35">
        <f>IFERROR(VLOOKUP($A165,Liste_J!$C$7:$G$261,2,0),"-")</f>
        <v>20.5</v>
      </c>
      <c r="E165" s="35">
        <f>IFERROR(VLOOKUP($A165,'J1'!$B$6:$F$35,5,0),)</f>
        <v>0</v>
      </c>
      <c r="F165" s="35">
        <f>IFERROR(VLOOKUP($A165,'J2'!$B$6:$F$35,5,0),)</f>
        <v>0</v>
      </c>
      <c r="G165" s="35">
        <f>IFERROR(VLOOKUP($A165,'J3'!$B$6:$F$35,5,0),)</f>
        <v>0</v>
      </c>
      <c r="H165" s="35">
        <f>IFERROR(VLOOKUP($A165,'J4'!$B$6:$F$35,5,0),)</f>
        <v>0</v>
      </c>
      <c r="I165" s="35">
        <f>IFERROR(VLOOKUP($A165,'J5'!$B$6:$F$35,5,0),)</f>
        <v>0</v>
      </c>
      <c r="J165" s="35">
        <f>IFERROR(VLOOKUP($A165,'J6'!$B$6:$F$35,5,0),)</f>
        <v>0</v>
      </c>
      <c r="K165" s="35">
        <f>IFERROR(VLOOKUP($A165,'J7'!$B$6:$F$35,5,0),)</f>
        <v>0</v>
      </c>
      <c r="L165" s="35">
        <f>IFERROR(VLOOKUP($A165,'J8'!$B$6:$F$35,5,0),)</f>
        <v>0</v>
      </c>
      <c r="M165" s="35">
        <f>IFERROR(VLOOKUP($A165,'J9'!$B$6:$F$35,5,0),)</f>
        <v>0</v>
      </c>
      <c r="N165" s="35">
        <f>IFERROR(VLOOKUP($A165,'J10'!$B$6:$F$35,5,0),)</f>
        <v>0</v>
      </c>
      <c r="O165" s="35">
        <f t="shared" si="8"/>
        <v>0</v>
      </c>
      <c r="P165" s="35">
        <f t="shared" si="9"/>
        <v>0</v>
      </c>
      <c r="Q165" s="52">
        <f>IFERROR(RANK(P165,$P$9:$P$206),"")</f>
        <v>95</v>
      </c>
      <c r="R165" s="27"/>
    </row>
    <row r="166" spans="1:18" ht="15" customHeight="1" x14ac:dyDescent="0.25">
      <c r="A166" s="27" t="s">
        <v>117</v>
      </c>
      <c r="B166" s="35" t="str">
        <f>IFERROR(VLOOKUP($A166,Liste_J!$C$7:$G$261,5,0),"-")</f>
        <v>H</v>
      </c>
      <c r="C166" s="35" t="str">
        <f>IFERROR(VLOOKUP($A166,Liste_J!$C$7:$G$261,4,0),"-")</f>
        <v>Chevry</v>
      </c>
      <c r="D166" s="35">
        <f>IFERROR(VLOOKUP($A166,Liste_J!$C$7:$G$261,2,0),"-")</f>
        <v>22.5</v>
      </c>
      <c r="E166" s="35">
        <f>IFERROR(VLOOKUP($A166,'J1'!$B$6:$F$35,5,0),)</f>
        <v>0</v>
      </c>
      <c r="F166" s="35">
        <f>IFERROR(VLOOKUP($A166,'J2'!$B$6:$F$35,5,0),)</f>
        <v>0</v>
      </c>
      <c r="G166" s="35">
        <f>IFERROR(VLOOKUP($A166,'J3'!$B$6:$F$35,5,0),)</f>
        <v>0</v>
      </c>
      <c r="H166" s="35">
        <f>IFERROR(VLOOKUP($A166,'J4'!$B$6:$F$35,5,0),)</f>
        <v>0</v>
      </c>
      <c r="I166" s="35">
        <f>IFERROR(VLOOKUP($A166,'J5'!$B$6:$F$35,5,0),)</f>
        <v>0</v>
      </c>
      <c r="J166" s="35">
        <f>IFERROR(VLOOKUP($A166,'J6'!$B$6:$F$35,5,0),)</f>
        <v>0</v>
      </c>
      <c r="K166" s="35">
        <f>IFERROR(VLOOKUP($A166,'J7'!$B$6:$F$35,5,0),)</f>
        <v>0</v>
      </c>
      <c r="L166" s="35">
        <f>IFERROR(VLOOKUP($A166,'J8'!$B$6:$F$35,5,0),)</f>
        <v>0</v>
      </c>
      <c r="M166" s="35">
        <f>IFERROR(VLOOKUP($A166,'J9'!$B$6:$F$35,5,0),)</f>
        <v>0</v>
      </c>
      <c r="N166" s="35">
        <f>IFERROR(VLOOKUP($A166,'J10'!$B$6:$F$35,5,0),)</f>
        <v>0</v>
      </c>
      <c r="O166" s="35">
        <f t="shared" si="8"/>
        <v>0</v>
      </c>
      <c r="P166" s="35">
        <f t="shared" si="9"/>
        <v>0</v>
      </c>
      <c r="Q166" s="52">
        <f>IFERROR(RANK(P166,$P$9:$P$206),"")</f>
        <v>95</v>
      </c>
      <c r="R166" s="27"/>
    </row>
    <row r="167" spans="1:18" ht="15" customHeight="1" x14ac:dyDescent="0.25">
      <c r="A167" s="27" t="s">
        <v>341</v>
      </c>
      <c r="B167" s="35" t="str">
        <f>IFERROR(VLOOKUP($A167,Liste_J!$C$7:$G$261,5,0),"-")</f>
        <v>H</v>
      </c>
      <c r="C167" s="35" t="str">
        <f>IFERROR(VLOOKUP($A167,Liste_J!$C$7:$G$261,4,0),"-")</f>
        <v>Chevry</v>
      </c>
      <c r="D167" s="35" t="str">
        <f>IFERROR(VLOOKUP($A167,Liste_J!$C$7:$G$261,2,0),"-")</f>
        <v>8.8</v>
      </c>
      <c r="E167" s="35">
        <f>IFERROR(VLOOKUP($A167,'J1'!$B$6:$F$35,5,0),)</f>
        <v>0</v>
      </c>
      <c r="F167" s="35">
        <f>IFERROR(VLOOKUP($A167,'J2'!$B$6:$F$35,5,0),)</f>
        <v>0</v>
      </c>
      <c r="G167" s="35">
        <f>IFERROR(VLOOKUP($A167,'J3'!$B$6:$F$35,5,0),)</f>
        <v>0</v>
      </c>
      <c r="H167" s="35">
        <f>IFERROR(VLOOKUP($A167,'J4'!$B$6:$F$35,5,0),)</f>
        <v>0</v>
      </c>
      <c r="I167" s="35">
        <f>IFERROR(VLOOKUP($A167,'J5'!$B$6:$F$35,5,0),)</f>
        <v>0</v>
      </c>
      <c r="J167" s="35">
        <f>IFERROR(VLOOKUP($A167,'J6'!$B$6:$F$35,5,0),)</f>
        <v>0</v>
      </c>
      <c r="K167" s="35">
        <f>IFERROR(VLOOKUP($A167,'J7'!$B$6:$F$35,5,0),)</f>
        <v>0</v>
      </c>
      <c r="L167" s="35">
        <f>IFERROR(VLOOKUP($A167,'J8'!$B$6:$F$35,5,0),)</f>
        <v>0</v>
      </c>
      <c r="M167" s="35">
        <f>IFERROR(VLOOKUP($A167,'J9'!$B$6:$F$35,5,0),)</f>
        <v>0</v>
      </c>
      <c r="N167" s="35">
        <f>IFERROR(VLOOKUP($A167,'J10'!$B$6:$F$35,5,0),)</f>
        <v>0</v>
      </c>
      <c r="O167" s="35">
        <f t="shared" si="8"/>
        <v>0</v>
      </c>
      <c r="P167" s="35">
        <f t="shared" si="9"/>
        <v>0</v>
      </c>
      <c r="Q167" s="52">
        <f>IFERROR(RANK(P167,$P$9:$P$206),"")</f>
        <v>95</v>
      </c>
      <c r="R167" s="27"/>
    </row>
    <row r="168" spans="1:18" ht="15" customHeight="1" x14ac:dyDescent="0.25">
      <c r="A168" s="27" t="s">
        <v>425</v>
      </c>
      <c r="B168" s="35" t="str">
        <f>IFERROR(VLOOKUP($A168,Liste_J!$C$7:$G$261,5,0),"-")</f>
        <v>H</v>
      </c>
      <c r="C168" s="35" t="str">
        <f>IFERROR(VLOOKUP($A168,Liste_J!$C$7:$G$261,4,0),"-")</f>
        <v>Chevry</v>
      </c>
      <c r="D168" s="35">
        <f>IFERROR(VLOOKUP($A168,Liste_J!$C$7:$G$261,2,0),"-")</f>
        <v>54</v>
      </c>
      <c r="E168" s="35">
        <f>IFERROR(VLOOKUP($A168,'J1'!$B$6:$F$35,5,0),)</f>
        <v>0</v>
      </c>
      <c r="F168" s="35">
        <f>IFERROR(VLOOKUP($A168,'J2'!$B$6:$F$35,5,0),)</f>
        <v>0</v>
      </c>
      <c r="G168" s="35">
        <f>IFERROR(VLOOKUP($A168,'J3'!$B$6:$F$35,5,0),)</f>
        <v>0</v>
      </c>
      <c r="H168" s="35">
        <f>IFERROR(VLOOKUP($A168,'J4'!$B$6:$F$35,5,0),)</f>
        <v>0</v>
      </c>
      <c r="I168" s="35">
        <f>IFERROR(VLOOKUP($A168,'J5'!$B$6:$F$35,5,0),)</f>
        <v>0</v>
      </c>
      <c r="J168" s="35">
        <f>IFERROR(VLOOKUP($A168,'J6'!$B$6:$F$35,5,0),)</f>
        <v>0</v>
      </c>
      <c r="K168" s="35">
        <f>IFERROR(VLOOKUP($A168,'J7'!$B$6:$F$35,5,0),)</f>
        <v>0</v>
      </c>
      <c r="L168" s="35">
        <f>IFERROR(VLOOKUP($A168,'J8'!$B$6:$F$35,5,0),)</f>
        <v>0</v>
      </c>
      <c r="M168" s="35">
        <f>IFERROR(VLOOKUP($A168,'J9'!$B$6:$F$35,5,0),)</f>
        <v>0</v>
      </c>
      <c r="N168" s="35">
        <f>IFERROR(VLOOKUP($A168,'J10'!$B$6:$F$35,5,0),)</f>
        <v>0</v>
      </c>
      <c r="O168" s="35">
        <f t="shared" ref="O168:O198" si="10">COUNTIF(E168:N168,"&gt;0")</f>
        <v>0</v>
      </c>
      <c r="P168" s="35">
        <f t="shared" ref="P168:P198" si="11">IF((B168="H"),SUM(E168:N168),"")</f>
        <v>0</v>
      </c>
      <c r="Q168" s="52">
        <f>IFERROR(RANK(P168,$P$9:$P$206),"")</f>
        <v>95</v>
      </c>
      <c r="R168" s="27"/>
    </row>
    <row r="169" spans="1:18" ht="15" customHeight="1" x14ac:dyDescent="0.25">
      <c r="A169" s="27" t="s">
        <v>431</v>
      </c>
      <c r="B169" s="35" t="str">
        <f>IFERROR(VLOOKUP($A169,Liste_J!$C$7:$G$261,5,0),"-")</f>
        <v>H</v>
      </c>
      <c r="C169" s="35" t="str">
        <f>IFERROR(VLOOKUP($A169,Liste_J!$C$7:$G$261,4,0),"-")</f>
        <v>Chevry</v>
      </c>
      <c r="D169" s="35">
        <f>IFERROR(VLOOKUP($A169,Liste_J!$C$7:$G$261,2,0),"-")</f>
        <v>36.5</v>
      </c>
      <c r="E169" s="35">
        <f>IFERROR(VLOOKUP($A169,'J1'!$B$6:$F$35,5,0),)</f>
        <v>0</v>
      </c>
      <c r="F169" s="35">
        <f>IFERROR(VLOOKUP($A169,'J2'!$B$6:$F$35,5,0),)</f>
        <v>0</v>
      </c>
      <c r="G169" s="35">
        <f>IFERROR(VLOOKUP($A169,'J3'!$B$6:$F$35,5,0),)</f>
        <v>0</v>
      </c>
      <c r="H169" s="35">
        <f>IFERROR(VLOOKUP($A169,'J4'!$B$6:$F$35,5,0),)</f>
        <v>0</v>
      </c>
      <c r="I169" s="35">
        <f>IFERROR(VLOOKUP($A169,'J5'!$B$6:$F$35,5,0),)</f>
        <v>0</v>
      </c>
      <c r="J169" s="35">
        <f>IFERROR(VLOOKUP($A169,'J6'!$B$6:$F$35,5,0),)</f>
        <v>0</v>
      </c>
      <c r="K169" s="35">
        <f>IFERROR(VLOOKUP($A169,'J7'!$B$6:$F$35,5,0),)</f>
        <v>0</v>
      </c>
      <c r="L169" s="35">
        <f>IFERROR(VLOOKUP($A169,'J8'!$B$6:$F$35,5,0),)</f>
        <v>0</v>
      </c>
      <c r="M169" s="35">
        <f>IFERROR(VLOOKUP($A169,'J9'!$B$6:$F$35,5,0),)</f>
        <v>0</v>
      </c>
      <c r="N169" s="35">
        <f>IFERROR(VLOOKUP($A169,'J10'!$B$6:$F$35,5,0),)</f>
        <v>0</v>
      </c>
      <c r="O169" s="35">
        <f t="shared" si="10"/>
        <v>0</v>
      </c>
      <c r="P169" s="35">
        <f t="shared" si="11"/>
        <v>0</v>
      </c>
      <c r="Q169" s="52">
        <f>IFERROR(RANK(P169,$P$9:$P$206),"")</f>
        <v>95</v>
      </c>
      <c r="R169" s="27"/>
    </row>
    <row r="170" spans="1:18" ht="15" customHeight="1" x14ac:dyDescent="0.25">
      <c r="A170" s="27" t="s">
        <v>260</v>
      </c>
      <c r="B170" s="35" t="str">
        <f>IFERROR(VLOOKUP($A170,Liste_J!$C$7:$G$261,5,0),"-")</f>
        <v>H</v>
      </c>
      <c r="C170" s="35" t="str">
        <f>IFERROR(VLOOKUP($A170,Liste_J!$C$7:$G$261,4,0),"-")</f>
        <v>Corbuches</v>
      </c>
      <c r="D170" s="35">
        <f>IFERROR(VLOOKUP($A170,Liste_J!$C$7:$G$261,2,0),"-")</f>
        <v>27.3</v>
      </c>
      <c r="E170" s="35">
        <f>IFERROR(VLOOKUP($A170,'J1'!$B$6:$F$35,5,0),)</f>
        <v>0</v>
      </c>
      <c r="F170" s="35">
        <f>IFERROR(VLOOKUP($A170,'J2'!$B$6:$F$35,5,0),)</f>
        <v>0</v>
      </c>
      <c r="G170" s="35">
        <f>IFERROR(VLOOKUP($A170,'J3'!$B$6:$F$35,5,0),)</f>
        <v>0</v>
      </c>
      <c r="H170" s="35">
        <f>IFERROR(VLOOKUP($A170,'J4'!$B$6:$F$35,5,0),)</f>
        <v>0</v>
      </c>
      <c r="I170" s="35">
        <f>IFERROR(VLOOKUP($A170,'J5'!$B$6:$F$35,5,0),)</f>
        <v>0</v>
      </c>
      <c r="J170" s="35">
        <f>IFERROR(VLOOKUP($A170,'J6'!$B$6:$F$35,5,0),)</f>
        <v>0</v>
      </c>
      <c r="K170" s="35">
        <f>IFERROR(VLOOKUP($A170,'J7'!$B$6:$F$35,5,0),)</f>
        <v>0</v>
      </c>
      <c r="L170" s="35">
        <f>IFERROR(VLOOKUP($A170,'J8'!$B$6:$F$35,5,0),)</f>
        <v>0</v>
      </c>
      <c r="M170" s="35">
        <f>IFERROR(VLOOKUP($A170,'J9'!$B$6:$F$35,5,0),)</f>
        <v>0</v>
      </c>
      <c r="N170" s="35">
        <f>IFERROR(VLOOKUP($A170,'J10'!$B$6:$F$35,5,0),)</f>
        <v>0</v>
      </c>
      <c r="O170" s="35">
        <f t="shared" si="10"/>
        <v>0</v>
      </c>
      <c r="P170" s="35">
        <f t="shared" si="11"/>
        <v>0</v>
      </c>
      <c r="Q170" s="52">
        <f>IFERROR(RANK(P170,$P$9:$P$206),"")</f>
        <v>95</v>
      </c>
      <c r="R170" s="27"/>
    </row>
    <row r="171" spans="1:18" ht="15" customHeight="1" x14ac:dyDescent="0.25">
      <c r="A171" s="27" t="s">
        <v>254</v>
      </c>
      <c r="B171" s="35" t="str">
        <f>IFERROR(VLOOKUP($A171,Liste_J!$C$7:$G$261,5,0),"-")</f>
        <v>H</v>
      </c>
      <c r="C171" s="35" t="str">
        <f>IFERROR(VLOOKUP($A171,Liste_J!$C$7:$G$261,4,0),"-")</f>
        <v>Corbuches</v>
      </c>
      <c r="D171" s="35">
        <f>IFERROR(VLOOKUP($A171,Liste_J!$C$7:$G$261,2,0),"-")</f>
        <v>25.4</v>
      </c>
      <c r="E171" s="35">
        <f>IFERROR(VLOOKUP($A171,'J1'!$B$6:$F$35,5,0),)</f>
        <v>0</v>
      </c>
      <c r="F171" s="35">
        <f>IFERROR(VLOOKUP($A171,'J2'!$B$6:$F$35,5,0),)</f>
        <v>0</v>
      </c>
      <c r="G171" s="35">
        <f>IFERROR(VLOOKUP($A171,'J3'!$B$6:$F$35,5,0),)</f>
        <v>0</v>
      </c>
      <c r="H171" s="35">
        <f>IFERROR(VLOOKUP($A171,'J4'!$B$6:$F$35,5,0),)</f>
        <v>0</v>
      </c>
      <c r="I171" s="35">
        <f>IFERROR(VLOOKUP($A171,'J5'!$B$6:$F$35,5,0),)</f>
        <v>0</v>
      </c>
      <c r="J171" s="35">
        <f>IFERROR(VLOOKUP($A171,'J6'!$B$6:$F$35,5,0),)</f>
        <v>0</v>
      </c>
      <c r="K171" s="35">
        <f>IFERROR(VLOOKUP($A171,'J7'!$B$6:$F$35,5,0),)</f>
        <v>0</v>
      </c>
      <c r="L171" s="35">
        <f>IFERROR(VLOOKUP($A171,'J8'!$B$6:$F$35,5,0),)</f>
        <v>0</v>
      </c>
      <c r="M171" s="35">
        <f>IFERROR(VLOOKUP($A171,'J9'!$B$6:$F$35,5,0),)</f>
        <v>0</v>
      </c>
      <c r="N171" s="35">
        <f>IFERROR(VLOOKUP($A171,'J10'!$B$6:$F$35,5,0),)</f>
        <v>0</v>
      </c>
      <c r="O171" s="35">
        <f t="shared" si="10"/>
        <v>0</v>
      </c>
      <c r="P171" s="35">
        <f t="shared" si="11"/>
        <v>0</v>
      </c>
      <c r="Q171" s="52">
        <f>IFERROR(RANK(P171,$P$9:$P$206),"")</f>
        <v>95</v>
      </c>
      <c r="R171" s="27"/>
    </row>
    <row r="172" spans="1:18" ht="15" customHeight="1" x14ac:dyDescent="0.25">
      <c r="A172" s="27" t="s">
        <v>182</v>
      </c>
      <c r="B172" s="35" t="str">
        <f>IFERROR(VLOOKUP($A172,Liste_J!$C$7:$G$261,5,0),"-")</f>
        <v>H</v>
      </c>
      <c r="C172" s="35" t="str">
        <f>IFERROR(VLOOKUP($A172,Liste_J!$C$7:$G$261,4,0),"-")</f>
        <v>Corbuches</v>
      </c>
      <c r="D172" s="35">
        <f>IFERROR(VLOOKUP($A172,Liste_J!$C$7:$G$261,2,0),"-")</f>
        <v>14</v>
      </c>
      <c r="E172" s="35">
        <f>IFERROR(VLOOKUP($A172,'J1'!$B$6:$F$35,5,0),)</f>
        <v>0</v>
      </c>
      <c r="F172" s="35">
        <f>IFERROR(VLOOKUP($A172,'J2'!$B$6:$F$35,5,0),)</f>
        <v>0</v>
      </c>
      <c r="G172" s="35">
        <f>IFERROR(VLOOKUP($A172,'J3'!$B$6:$F$35,5,0),)</f>
        <v>0</v>
      </c>
      <c r="H172" s="35">
        <f>IFERROR(VLOOKUP($A172,'J4'!$B$6:$F$35,5,0),)</f>
        <v>0</v>
      </c>
      <c r="I172" s="35">
        <f>IFERROR(VLOOKUP($A172,'J5'!$B$6:$F$35,5,0),)</f>
        <v>0</v>
      </c>
      <c r="J172" s="35">
        <f>IFERROR(VLOOKUP($A172,'J6'!$B$6:$F$35,5,0),)</f>
        <v>0</v>
      </c>
      <c r="K172" s="35">
        <f>IFERROR(VLOOKUP($A172,'J7'!$B$6:$F$35,5,0),)</f>
        <v>0</v>
      </c>
      <c r="L172" s="35">
        <f>IFERROR(VLOOKUP($A172,'J8'!$B$6:$F$35,5,0),)</f>
        <v>0</v>
      </c>
      <c r="M172" s="35">
        <f>IFERROR(VLOOKUP($A172,'J9'!$B$6:$F$35,5,0),)</f>
        <v>0</v>
      </c>
      <c r="N172" s="35">
        <f>IFERROR(VLOOKUP($A172,'J10'!$B$6:$F$35,5,0),)</f>
        <v>0</v>
      </c>
      <c r="O172" s="35">
        <f t="shared" si="10"/>
        <v>0</v>
      </c>
      <c r="P172" s="35">
        <f t="shared" si="11"/>
        <v>0</v>
      </c>
      <c r="Q172" s="52">
        <f>IFERROR(RANK(P172,$P$9:$P$206),"")</f>
        <v>95</v>
      </c>
      <c r="R172" s="27"/>
    </row>
    <row r="173" spans="1:18" ht="15" customHeight="1" x14ac:dyDescent="0.25">
      <c r="A173" s="27" t="s">
        <v>255</v>
      </c>
      <c r="B173" s="35" t="str">
        <f>IFERROR(VLOOKUP($A173,Liste_J!$C$7:$G$261,5,0),"-")</f>
        <v>H</v>
      </c>
      <c r="C173" s="35" t="str">
        <f>IFERROR(VLOOKUP($A173,Liste_J!$C$7:$G$261,4,0),"-")</f>
        <v>Corbuches</v>
      </c>
      <c r="D173" s="35">
        <f>IFERROR(VLOOKUP($A173,Liste_J!$C$7:$G$261,2,0),"-")</f>
        <v>28.3</v>
      </c>
      <c r="E173" s="35">
        <f>IFERROR(VLOOKUP($A173,'J1'!$B$6:$F$35,5,0),)</f>
        <v>0</v>
      </c>
      <c r="F173" s="35">
        <f>IFERROR(VLOOKUP($A173,'J2'!$B$6:$F$35,5,0),)</f>
        <v>0</v>
      </c>
      <c r="G173" s="35">
        <f>IFERROR(VLOOKUP($A173,'J3'!$B$6:$F$35,5,0),)</f>
        <v>0</v>
      </c>
      <c r="H173" s="35">
        <f>IFERROR(VLOOKUP($A173,'J4'!$B$6:$F$35,5,0),)</f>
        <v>0</v>
      </c>
      <c r="I173" s="35">
        <f>IFERROR(VLOOKUP($A173,'J5'!$B$6:$F$35,5,0),)</f>
        <v>0</v>
      </c>
      <c r="J173" s="35">
        <f>IFERROR(VLOOKUP($A173,'J6'!$B$6:$F$35,5,0),)</f>
        <v>0</v>
      </c>
      <c r="K173" s="35">
        <f>IFERROR(VLOOKUP($A173,'J7'!$B$6:$F$35,5,0),)</f>
        <v>0</v>
      </c>
      <c r="L173" s="35">
        <f>IFERROR(VLOOKUP($A173,'J8'!$B$6:$F$35,5,0),)</f>
        <v>0</v>
      </c>
      <c r="M173" s="35">
        <f>IFERROR(VLOOKUP($A173,'J9'!$B$6:$F$35,5,0),)</f>
        <v>0</v>
      </c>
      <c r="N173" s="35">
        <f>IFERROR(VLOOKUP($A173,'J10'!$B$6:$F$35,5,0),)</f>
        <v>0</v>
      </c>
      <c r="O173" s="35">
        <f t="shared" si="10"/>
        <v>0</v>
      </c>
      <c r="P173" s="35">
        <f t="shared" si="11"/>
        <v>0</v>
      </c>
      <c r="Q173" s="52">
        <f>IFERROR(RANK(P173,$P$9:$P$206),"")</f>
        <v>95</v>
      </c>
      <c r="R173" s="27"/>
    </row>
    <row r="174" spans="1:18" ht="15" customHeight="1" x14ac:dyDescent="0.25">
      <c r="A174" s="27" t="s">
        <v>261</v>
      </c>
      <c r="B174" s="35" t="str">
        <f>IFERROR(VLOOKUP($A174,Liste_J!$C$7:$G$261,5,0),"-")</f>
        <v>H</v>
      </c>
      <c r="C174" s="35" t="str">
        <f>IFERROR(VLOOKUP($A174,Liste_J!$C$7:$G$261,4,0),"-")</f>
        <v>Corbuches</v>
      </c>
      <c r="D174" s="35">
        <f>IFERROR(VLOOKUP($A174,Liste_J!$C$7:$G$261,2,0),"-")</f>
        <v>27.1</v>
      </c>
      <c r="E174" s="35">
        <f>IFERROR(VLOOKUP($A174,'J1'!$B$6:$F$35,5,0),)</f>
        <v>0</v>
      </c>
      <c r="F174" s="35">
        <f>IFERROR(VLOOKUP($A174,'J2'!$B$6:$F$35,5,0),)</f>
        <v>0</v>
      </c>
      <c r="G174" s="35">
        <f>IFERROR(VLOOKUP($A174,'J3'!$B$6:$F$35,5,0),)</f>
        <v>0</v>
      </c>
      <c r="H174" s="35">
        <f>IFERROR(VLOOKUP($A174,'J4'!$B$6:$F$35,5,0),)</f>
        <v>0</v>
      </c>
      <c r="I174" s="35">
        <f>IFERROR(VLOOKUP($A174,'J5'!$B$6:$F$35,5,0),)</f>
        <v>0</v>
      </c>
      <c r="J174" s="35">
        <f>IFERROR(VLOOKUP($A174,'J6'!$B$6:$F$35,5,0),)</f>
        <v>0</v>
      </c>
      <c r="K174" s="35">
        <f>IFERROR(VLOOKUP($A174,'J7'!$B$6:$F$35,5,0),)</f>
        <v>0</v>
      </c>
      <c r="L174" s="35">
        <f>IFERROR(VLOOKUP($A174,'J8'!$B$6:$F$35,5,0),)</f>
        <v>0</v>
      </c>
      <c r="M174" s="35">
        <f>IFERROR(VLOOKUP($A174,'J9'!$B$6:$F$35,5,0),)</f>
        <v>0</v>
      </c>
      <c r="N174" s="35">
        <f>IFERROR(VLOOKUP($A174,'J10'!$B$6:$F$35,5,0),)</f>
        <v>0</v>
      </c>
      <c r="O174" s="35">
        <f t="shared" si="10"/>
        <v>0</v>
      </c>
      <c r="P174" s="35">
        <f t="shared" si="11"/>
        <v>0</v>
      </c>
      <c r="Q174" s="52">
        <f>IFERROR(RANK(P174,$P$9:$P$206),"")</f>
        <v>95</v>
      </c>
      <c r="R174" s="27"/>
    </row>
    <row r="175" spans="1:18" ht="15" customHeight="1" x14ac:dyDescent="0.25">
      <c r="A175" s="27" t="s">
        <v>256</v>
      </c>
      <c r="B175" s="35" t="str">
        <f>IFERROR(VLOOKUP($A175,Liste_J!$C$7:$G$261,5,0),"-")</f>
        <v>H</v>
      </c>
      <c r="C175" s="35" t="str">
        <f>IFERROR(VLOOKUP($A175,Liste_J!$C$7:$G$261,4,0),"-")</f>
        <v>Corbuches</v>
      </c>
      <c r="D175" s="35">
        <f>IFERROR(VLOOKUP($A175,Liste_J!$C$7:$G$261,2,0),"-")</f>
        <v>28.4</v>
      </c>
      <c r="E175" s="35">
        <f>IFERROR(VLOOKUP($A175,'J1'!$B$6:$F$35,5,0),)</f>
        <v>0</v>
      </c>
      <c r="F175" s="35">
        <f>IFERROR(VLOOKUP($A175,'J2'!$B$6:$F$35,5,0),)</f>
        <v>0</v>
      </c>
      <c r="G175" s="35">
        <f>IFERROR(VLOOKUP($A175,'J3'!$B$6:$F$35,5,0),)</f>
        <v>0</v>
      </c>
      <c r="H175" s="35">
        <f>IFERROR(VLOOKUP($A175,'J4'!$B$6:$F$35,5,0),)</f>
        <v>0</v>
      </c>
      <c r="I175" s="35">
        <f>IFERROR(VLOOKUP($A175,'J5'!$B$6:$F$35,5,0),)</f>
        <v>0</v>
      </c>
      <c r="J175" s="35">
        <f>IFERROR(VLOOKUP($A175,'J6'!$B$6:$F$35,5,0),)</f>
        <v>0</v>
      </c>
      <c r="K175" s="35">
        <f>IFERROR(VLOOKUP($A175,'J7'!$B$6:$F$35,5,0),)</f>
        <v>0</v>
      </c>
      <c r="L175" s="35">
        <f>IFERROR(VLOOKUP($A175,'J8'!$B$6:$F$35,5,0),)</f>
        <v>0</v>
      </c>
      <c r="M175" s="35">
        <f>IFERROR(VLOOKUP($A175,'J9'!$B$6:$F$35,5,0),)</f>
        <v>0</v>
      </c>
      <c r="N175" s="35">
        <f>IFERROR(VLOOKUP($A175,'J10'!$B$6:$F$35,5,0),)</f>
        <v>0</v>
      </c>
      <c r="O175" s="35">
        <f t="shared" si="10"/>
        <v>0</v>
      </c>
      <c r="P175" s="35">
        <f t="shared" si="11"/>
        <v>0</v>
      </c>
      <c r="Q175" s="52">
        <f>IFERROR(RANK(P175,$P$9:$P$206),"")</f>
        <v>95</v>
      </c>
      <c r="R175" s="27"/>
    </row>
    <row r="176" spans="1:18" ht="15" customHeight="1" x14ac:dyDescent="0.25">
      <c r="A176" s="27" t="s">
        <v>263</v>
      </c>
      <c r="B176" s="35" t="str">
        <f>IFERROR(VLOOKUP($A176,Liste_J!$C$7:$G$261,5,0),"-")</f>
        <v>H</v>
      </c>
      <c r="C176" s="35" t="str">
        <f>IFERROR(VLOOKUP($A176,Liste_J!$C$7:$G$261,4,0),"-")</f>
        <v>Corbuches</v>
      </c>
      <c r="D176" s="35">
        <f>IFERROR(VLOOKUP($A176,Liste_J!$C$7:$G$261,2,0),"-")</f>
        <v>29.7</v>
      </c>
      <c r="E176" s="35">
        <f>IFERROR(VLOOKUP($A176,'J1'!$B$6:$F$35,5,0),)</f>
        <v>0</v>
      </c>
      <c r="F176" s="35">
        <f>IFERROR(VLOOKUP($A176,'J2'!$B$6:$F$35,5,0),)</f>
        <v>0</v>
      </c>
      <c r="G176" s="35">
        <f>IFERROR(VLOOKUP($A176,'J3'!$B$6:$F$35,5,0),)</f>
        <v>0</v>
      </c>
      <c r="H176" s="35">
        <f>IFERROR(VLOOKUP($A176,'J4'!$B$6:$F$35,5,0),)</f>
        <v>0</v>
      </c>
      <c r="I176" s="35">
        <f>IFERROR(VLOOKUP($A176,'J5'!$B$6:$F$35,5,0),)</f>
        <v>0</v>
      </c>
      <c r="J176" s="35">
        <f>IFERROR(VLOOKUP($A176,'J6'!$B$6:$F$35,5,0),)</f>
        <v>0</v>
      </c>
      <c r="K176" s="35">
        <f>IFERROR(VLOOKUP($A176,'J7'!$B$6:$F$35,5,0),)</f>
        <v>0</v>
      </c>
      <c r="L176" s="35">
        <f>IFERROR(VLOOKUP($A176,'J8'!$B$6:$F$35,5,0),)</f>
        <v>0</v>
      </c>
      <c r="M176" s="35">
        <f>IFERROR(VLOOKUP($A176,'J9'!$B$6:$F$35,5,0),)</f>
        <v>0</v>
      </c>
      <c r="N176" s="35">
        <f>IFERROR(VLOOKUP($A176,'J10'!$B$6:$F$35,5,0),)</f>
        <v>0</v>
      </c>
      <c r="O176" s="35">
        <f t="shared" si="10"/>
        <v>0</v>
      </c>
      <c r="P176" s="35">
        <f t="shared" si="11"/>
        <v>0</v>
      </c>
      <c r="Q176" s="52">
        <f>IFERROR(RANK(P176,$P$9:$P$206),"")</f>
        <v>95</v>
      </c>
      <c r="R176" s="27"/>
    </row>
    <row r="177" spans="1:18" ht="15" customHeight="1" x14ac:dyDescent="0.25">
      <c r="A177" s="27" t="s">
        <v>174</v>
      </c>
      <c r="B177" s="35" t="str">
        <f>IFERROR(VLOOKUP($A177,Liste_J!$C$7:$G$261,5,0),"-")</f>
        <v>H</v>
      </c>
      <c r="C177" s="35" t="str">
        <f>IFERROR(VLOOKUP($A177,Liste_J!$C$7:$G$261,4,0),"-")</f>
        <v>Corbuches</v>
      </c>
      <c r="D177" s="35">
        <f>IFERROR(VLOOKUP($A177,Liste_J!$C$7:$G$261,2,0),"-")</f>
        <v>18.2</v>
      </c>
      <c r="E177" s="35">
        <f>IFERROR(VLOOKUP($A177,'J1'!$B$6:$F$35,5,0),)</f>
        <v>0</v>
      </c>
      <c r="F177" s="35">
        <f>IFERROR(VLOOKUP($A177,'J2'!$B$6:$F$35,5,0),)</f>
        <v>0</v>
      </c>
      <c r="G177" s="35">
        <f>IFERROR(VLOOKUP($A177,'J3'!$B$6:$F$35,5,0),)</f>
        <v>0</v>
      </c>
      <c r="H177" s="35">
        <f>IFERROR(VLOOKUP($A177,'J4'!$B$6:$F$35,5,0),)</f>
        <v>0</v>
      </c>
      <c r="I177" s="35">
        <f>IFERROR(VLOOKUP($A177,'J5'!$B$6:$F$35,5,0),)</f>
        <v>0</v>
      </c>
      <c r="J177" s="35">
        <f>IFERROR(VLOOKUP($A177,'J6'!$B$6:$F$35,5,0),)</f>
        <v>0</v>
      </c>
      <c r="K177" s="35">
        <f>IFERROR(VLOOKUP($A177,'J7'!$B$6:$F$35,5,0),)</f>
        <v>0</v>
      </c>
      <c r="L177" s="35">
        <f>IFERROR(VLOOKUP($A177,'J8'!$B$6:$F$35,5,0),)</f>
        <v>0</v>
      </c>
      <c r="M177" s="35">
        <f>IFERROR(VLOOKUP($A177,'J9'!$B$6:$F$35,5,0),)</f>
        <v>0</v>
      </c>
      <c r="N177" s="35">
        <f>IFERROR(VLOOKUP($A177,'J10'!$B$6:$F$35,5,0),)</f>
        <v>0</v>
      </c>
      <c r="O177" s="35">
        <f t="shared" si="10"/>
        <v>0</v>
      </c>
      <c r="P177" s="35">
        <f t="shared" si="11"/>
        <v>0</v>
      </c>
      <c r="Q177" s="52">
        <f>IFERROR(RANK(P177,$P$9:$P$206),"")</f>
        <v>95</v>
      </c>
      <c r="R177" s="27"/>
    </row>
    <row r="178" spans="1:18" ht="15" customHeight="1" x14ac:dyDescent="0.25">
      <c r="A178" s="27" t="s">
        <v>291</v>
      </c>
      <c r="B178" s="35" t="str">
        <f>IFERROR(VLOOKUP($A178,Liste_J!$C$7:$G$261,5,0),"-")</f>
        <v>H</v>
      </c>
      <c r="C178" s="35" t="str">
        <f>IFERROR(VLOOKUP($A178,Liste_J!$C$7:$G$261,4,0),"-")</f>
        <v>Corbuches</v>
      </c>
      <c r="D178" s="35">
        <f>IFERROR(VLOOKUP($A178,Liste_J!$C$7:$G$261,2,0),"-")</f>
        <v>44</v>
      </c>
      <c r="E178" s="35">
        <f>IFERROR(VLOOKUP($A178,'J1'!$B$6:$F$35,5,0),)</f>
        <v>0</v>
      </c>
      <c r="F178" s="35">
        <f>IFERROR(VLOOKUP($A178,'J2'!$B$6:$F$35,5,0),)</f>
        <v>0</v>
      </c>
      <c r="G178" s="35">
        <f>IFERROR(VLOOKUP($A178,'J3'!$B$6:$F$35,5,0),)</f>
        <v>0</v>
      </c>
      <c r="H178" s="35">
        <f>IFERROR(VLOOKUP($A178,'J4'!$B$6:$F$35,5,0),)</f>
        <v>0</v>
      </c>
      <c r="I178" s="35">
        <f>IFERROR(VLOOKUP($A178,'J5'!$B$6:$F$35,5,0),)</f>
        <v>0</v>
      </c>
      <c r="J178" s="35">
        <f>IFERROR(VLOOKUP($A178,'J6'!$B$6:$F$35,5,0),)</f>
        <v>0</v>
      </c>
      <c r="K178" s="35">
        <f>IFERROR(VLOOKUP($A178,'J7'!$B$6:$F$35,5,0),)</f>
        <v>0</v>
      </c>
      <c r="L178" s="35">
        <f>IFERROR(VLOOKUP($A178,'J8'!$B$6:$F$35,5,0),)</f>
        <v>0</v>
      </c>
      <c r="M178" s="35">
        <f>IFERROR(VLOOKUP($A178,'J9'!$B$6:$F$35,5,0),)</f>
        <v>0</v>
      </c>
      <c r="N178" s="35">
        <f>IFERROR(VLOOKUP($A178,'J10'!$B$6:$F$35,5,0),)</f>
        <v>0</v>
      </c>
      <c r="O178" s="35">
        <f t="shared" si="10"/>
        <v>0</v>
      </c>
      <c r="P178" s="35">
        <f t="shared" si="11"/>
        <v>0</v>
      </c>
      <c r="Q178" s="52">
        <f>IFERROR(RANK(P178,$P$9:$P$206),"")</f>
        <v>95</v>
      </c>
      <c r="R178" s="27"/>
    </row>
    <row r="179" spans="1:18" ht="15" customHeight="1" x14ac:dyDescent="0.25">
      <c r="A179" s="27" t="s">
        <v>275</v>
      </c>
      <c r="B179" s="35" t="str">
        <f>IFERROR(VLOOKUP($A179,Liste_J!$C$7:$G$261,5,0),"-")</f>
        <v>H</v>
      </c>
      <c r="C179" s="35" t="str">
        <f>IFERROR(VLOOKUP($A179,Liste_J!$C$7:$G$261,4,0),"-")</f>
        <v>Corbuches</v>
      </c>
      <c r="D179" s="35">
        <f>IFERROR(VLOOKUP($A179,Liste_J!$C$7:$G$261,2,0),"-")</f>
        <v>19</v>
      </c>
      <c r="E179" s="35">
        <f>IFERROR(VLOOKUP($A179,'J1'!$B$6:$F$35,5,0),)</f>
        <v>0</v>
      </c>
      <c r="F179" s="35">
        <f>IFERROR(VLOOKUP($A179,'J2'!$B$6:$F$35,5,0),)</f>
        <v>0</v>
      </c>
      <c r="G179" s="35">
        <f>IFERROR(VLOOKUP($A179,'J3'!$B$6:$F$35,5,0),)</f>
        <v>0</v>
      </c>
      <c r="H179" s="35">
        <f>IFERROR(VLOOKUP($A179,'J4'!$B$6:$F$35,5,0),)</f>
        <v>0</v>
      </c>
      <c r="I179" s="35">
        <f>IFERROR(VLOOKUP($A179,'J5'!$B$6:$F$35,5,0),)</f>
        <v>0</v>
      </c>
      <c r="J179" s="35">
        <f>IFERROR(VLOOKUP($A179,'J6'!$B$6:$F$35,5,0),)</f>
        <v>0</v>
      </c>
      <c r="K179" s="35">
        <f>IFERROR(VLOOKUP($A179,'J7'!$B$6:$F$35,5,0),)</f>
        <v>0</v>
      </c>
      <c r="L179" s="35">
        <f>IFERROR(VLOOKUP($A179,'J8'!$B$6:$F$35,5,0),)</f>
        <v>0</v>
      </c>
      <c r="M179" s="35">
        <f>IFERROR(VLOOKUP($A179,'J9'!$B$6:$F$35,5,0),)</f>
        <v>0</v>
      </c>
      <c r="N179" s="35">
        <f>IFERROR(VLOOKUP($A179,'J10'!$B$6:$F$35,5,0),)</f>
        <v>0</v>
      </c>
      <c r="O179" s="35">
        <f t="shared" si="10"/>
        <v>0</v>
      </c>
      <c r="P179" s="35">
        <f t="shared" si="11"/>
        <v>0</v>
      </c>
      <c r="Q179" s="52">
        <f>IFERROR(RANK(P179,$P$9:$P$206),"")</f>
        <v>95</v>
      </c>
      <c r="R179" s="27"/>
    </row>
    <row r="180" spans="1:18" ht="15" customHeight="1" x14ac:dyDescent="0.25">
      <c r="A180" s="27" t="s">
        <v>276</v>
      </c>
      <c r="B180" s="35" t="str">
        <f>IFERROR(VLOOKUP($A180,Liste_J!$C$7:$G$261,5,0),"-")</f>
        <v>H</v>
      </c>
      <c r="C180" s="35" t="str">
        <f>IFERROR(VLOOKUP($A180,Liste_J!$C$7:$G$261,4,0),"-")</f>
        <v>Corbuches</v>
      </c>
      <c r="D180" s="35">
        <f>IFERROR(VLOOKUP($A180,Liste_J!$C$7:$G$261,2,0),"-")</f>
        <v>14.6</v>
      </c>
      <c r="E180" s="35">
        <f>IFERROR(VLOOKUP($A180,'J1'!$B$6:$F$35,5,0),)</f>
        <v>0</v>
      </c>
      <c r="F180" s="35">
        <f>IFERROR(VLOOKUP($A180,'J2'!$B$6:$F$35,5,0),)</f>
        <v>0</v>
      </c>
      <c r="G180" s="35">
        <f>IFERROR(VLOOKUP($A180,'J3'!$B$6:$F$35,5,0),)</f>
        <v>0</v>
      </c>
      <c r="H180" s="35">
        <f>IFERROR(VLOOKUP($A180,'J4'!$B$6:$F$35,5,0),)</f>
        <v>0</v>
      </c>
      <c r="I180" s="35">
        <f>IFERROR(VLOOKUP($A180,'J5'!$B$6:$F$35,5,0),)</f>
        <v>0</v>
      </c>
      <c r="J180" s="35">
        <f>IFERROR(VLOOKUP($A180,'J6'!$B$6:$F$35,5,0),)</f>
        <v>0</v>
      </c>
      <c r="K180" s="35">
        <f>IFERROR(VLOOKUP($A180,'J7'!$B$6:$F$35,5,0),)</f>
        <v>0</v>
      </c>
      <c r="L180" s="35">
        <f>IFERROR(VLOOKUP($A180,'J8'!$B$6:$F$35,5,0),)</f>
        <v>0</v>
      </c>
      <c r="M180" s="35">
        <f>IFERROR(VLOOKUP($A180,'J9'!$B$6:$F$35,5,0),)</f>
        <v>0</v>
      </c>
      <c r="N180" s="35">
        <f>IFERROR(VLOOKUP($A180,'J10'!$B$6:$F$35,5,0),)</f>
        <v>0</v>
      </c>
      <c r="O180" s="35">
        <f t="shared" si="10"/>
        <v>0</v>
      </c>
      <c r="P180" s="35">
        <f t="shared" si="11"/>
        <v>0</v>
      </c>
      <c r="Q180" s="52">
        <f>IFERROR(RANK(P180,$P$9:$P$206),"")</f>
        <v>95</v>
      </c>
      <c r="R180" s="27"/>
    </row>
    <row r="181" spans="1:18" ht="15" customHeight="1" x14ac:dyDescent="0.25">
      <c r="A181" s="27" t="s">
        <v>81</v>
      </c>
      <c r="B181" s="35" t="str">
        <f>IFERROR(VLOOKUP($A181,Liste_J!$C$7:$G$261,5,0),"-")</f>
        <v>H</v>
      </c>
      <c r="C181" s="35" t="str">
        <f>IFERROR(VLOOKUP($A181,Liste_J!$C$7:$G$261,4,0),"-")</f>
        <v>Corbuches</v>
      </c>
      <c r="D181" s="35">
        <f>IFERROR(VLOOKUP($A181,Liste_J!$C$7:$G$261,2,0),"-")</f>
        <v>28.8</v>
      </c>
      <c r="E181" s="35">
        <f>IFERROR(VLOOKUP($A181,'J1'!$B$6:$F$35,5,0),)</f>
        <v>0</v>
      </c>
      <c r="F181" s="35">
        <f>IFERROR(VLOOKUP($A181,'J2'!$B$6:$F$35,5,0),)</f>
        <v>0</v>
      </c>
      <c r="G181" s="35">
        <f>IFERROR(VLOOKUP($A181,'J3'!$B$6:$F$35,5,0),)</f>
        <v>0</v>
      </c>
      <c r="H181" s="35">
        <f>IFERROR(VLOOKUP($A181,'J4'!$B$6:$F$35,5,0),)</f>
        <v>0</v>
      </c>
      <c r="I181" s="35">
        <f>IFERROR(VLOOKUP($A181,'J5'!$B$6:$F$35,5,0),)</f>
        <v>0</v>
      </c>
      <c r="J181" s="35">
        <f>IFERROR(VLOOKUP($A181,'J6'!$B$6:$F$35,5,0),)</f>
        <v>0</v>
      </c>
      <c r="K181" s="35">
        <f>IFERROR(VLOOKUP($A181,'J7'!$B$6:$F$35,5,0),)</f>
        <v>0</v>
      </c>
      <c r="L181" s="35">
        <f>IFERROR(VLOOKUP($A181,'J8'!$B$6:$F$35,5,0),)</f>
        <v>0</v>
      </c>
      <c r="M181" s="35">
        <f>IFERROR(VLOOKUP($A181,'J9'!$B$6:$F$35,5,0),)</f>
        <v>0</v>
      </c>
      <c r="N181" s="35">
        <f>IFERROR(VLOOKUP($A181,'J10'!$B$6:$F$35,5,0),)</f>
        <v>0</v>
      </c>
      <c r="O181" s="35">
        <f t="shared" si="10"/>
        <v>0</v>
      </c>
      <c r="P181" s="35">
        <f t="shared" si="11"/>
        <v>0</v>
      </c>
      <c r="Q181" s="52">
        <f>IFERROR(RANK(P181,$P$9:$P$206),"")</f>
        <v>95</v>
      </c>
      <c r="R181" s="27"/>
    </row>
    <row r="182" spans="1:18" ht="15" customHeight="1" x14ac:dyDescent="0.25">
      <c r="A182" s="27" t="s">
        <v>252</v>
      </c>
      <c r="B182" s="35" t="str">
        <f>IFERROR(VLOOKUP($A182,Liste_J!$C$7:$G$261,5,0),"-")</f>
        <v>H</v>
      </c>
      <c r="C182" s="35" t="str">
        <f>IFERROR(VLOOKUP($A182,Liste_J!$C$7:$G$261,4,0),"-")</f>
        <v>Corbuches</v>
      </c>
      <c r="D182" s="35">
        <f>IFERROR(VLOOKUP($A182,Liste_J!$C$7:$G$261,2,0),"-")</f>
        <v>29.5</v>
      </c>
      <c r="E182" s="35">
        <f>IFERROR(VLOOKUP($A182,'J1'!$B$6:$F$35,5,0),)</f>
        <v>0</v>
      </c>
      <c r="F182" s="35">
        <f>IFERROR(VLOOKUP($A182,'J2'!$B$6:$F$35,5,0),)</f>
        <v>0</v>
      </c>
      <c r="G182" s="35">
        <f>IFERROR(VLOOKUP($A182,'J3'!$B$6:$F$35,5,0),)</f>
        <v>0</v>
      </c>
      <c r="H182" s="35">
        <f>IFERROR(VLOOKUP($A182,'J4'!$B$6:$F$35,5,0),)</f>
        <v>0</v>
      </c>
      <c r="I182" s="35">
        <f>IFERROR(VLOOKUP($A182,'J5'!$B$6:$F$35,5,0),)</f>
        <v>0</v>
      </c>
      <c r="J182" s="35">
        <f>IFERROR(VLOOKUP($A182,'J6'!$B$6:$F$35,5,0),)</f>
        <v>0</v>
      </c>
      <c r="K182" s="35">
        <f>IFERROR(VLOOKUP($A182,'J7'!$B$6:$F$35,5,0),)</f>
        <v>0</v>
      </c>
      <c r="L182" s="35">
        <f>IFERROR(VLOOKUP($A182,'J8'!$B$6:$F$35,5,0),)</f>
        <v>0</v>
      </c>
      <c r="M182" s="35">
        <f>IFERROR(VLOOKUP($A182,'J9'!$B$6:$F$35,5,0),)</f>
        <v>0</v>
      </c>
      <c r="N182" s="35">
        <f>IFERROR(VLOOKUP($A182,'J10'!$B$6:$F$35,5,0),)</f>
        <v>0</v>
      </c>
      <c r="O182" s="35">
        <f t="shared" si="10"/>
        <v>0</v>
      </c>
      <c r="P182" s="35">
        <f t="shared" si="11"/>
        <v>0</v>
      </c>
      <c r="Q182" s="52">
        <f>IFERROR(RANK(P182,$P$9:$P$206),"")</f>
        <v>95</v>
      </c>
      <c r="R182" s="27"/>
    </row>
    <row r="183" spans="1:18" ht="15" customHeight="1" x14ac:dyDescent="0.25">
      <c r="A183" s="27" t="s">
        <v>257</v>
      </c>
      <c r="B183" s="35" t="str">
        <f>IFERROR(VLOOKUP($A183,Liste_J!$C$7:$G$261,5,0),"-")</f>
        <v>H</v>
      </c>
      <c r="C183" s="35" t="str">
        <f>IFERROR(VLOOKUP($A183,Liste_J!$C$7:$G$261,4,0),"-")</f>
        <v>Corbuches</v>
      </c>
      <c r="D183" s="35">
        <f>IFERROR(VLOOKUP($A183,Liste_J!$C$7:$G$261,2,0),"-")</f>
        <v>17</v>
      </c>
      <c r="E183" s="35">
        <f>IFERROR(VLOOKUP($A183,'J1'!$B$6:$F$35,5,0),)</f>
        <v>0</v>
      </c>
      <c r="F183" s="35">
        <f>IFERROR(VLOOKUP($A183,'J2'!$B$6:$F$35,5,0),)</f>
        <v>0</v>
      </c>
      <c r="G183" s="35">
        <f>IFERROR(VLOOKUP($A183,'J3'!$B$6:$F$35,5,0),)</f>
        <v>0</v>
      </c>
      <c r="H183" s="35">
        <f>IFERROR(VLOOKUP($A183,'J4'!$B$6:$F$35,5,0),)</f>
        <v>0</v>
      </c>
      <c r="I183" s="35">
        <f>IFERROR(VLOOKUP($A183,'J5'!$B$6:$F$35,5,0),)</f>
        <v>0</v>
      </c>
      <c r="J183" s="35">
        <f>IFERROR(VLOOKUP($A183,'J6'!$B$6:$F$35,5,0),)</f>
        <v>0</v>
      </c>
      <c r="K183" s="35">
        <f>IFERROR(VLOOKUP($A183,'J7'!$B$6:$F$35,5,0),)</f>
        <v>0</v>
      </c>
      <c r="L183" s="35">
        <f>IFERROR(VLOOKUP($A183,'J8'!$B$6:$F$35,5,0),)</f>
        <v>0</v>
      </c>
      <c r="M183" s="35">
        <f>IFERROR(VLOOKUP($A183,'J9'!$B$6:$F$35,5,0),)</f>
        <v>0</v>
      </c>
      <c r="N183" s="35">
        <f>IFERROR(VLOOKUP($A183,'J10'!$B$6:$F$35,5,0),)</f>
        <v>0</v>
      </c>
      <c r="O183" s="35">
        <f t="shared" si="10"/>
        <v>0</v>
      </c>
      <c r="P183" s="35">
        <f t="shared" si="11"/>
        <v>0</v>
      </c>
      <c r="Q183" s="52">
        <f>IFERROR(RANK(P183,$P$9:$P$206),"")</f>
        <v>95</v>
      </c>
      <c r="R183" s="27"/>
    </row>
    <row r="184" spans="1:18" ht="15" customHeight="1" x14ac:dyDescent="0.25">
      <c r="A184" s="27" t="s">
        <v>289</v>
      </c>
      <c r="B184" s="35" t="str">
        <f>IFERROR(VLOOKUP($A184,Liste_J!$C$7:$G$261,5,0),"-")</f>
        <v>H</v>
      </c>
      <c r="C184" s="35" t="str">
        <f>IFERROR(VLOOKUP($A184,Liste_J!$C$7:$G$261,4,0),"-")</f>
        <v>Corbuches</v>
      </c>
      <c r="D184" s="35">
        <f>IFERROR(VLOOKUP($A184,Liste_J!$C$7:$G$261,2,0),"-")</f>
        <v>25.1</v>
      </c>
      <c r="E184" s="35">
        <f>IFERROR(VLOOKUP($A184,'J1'!$B$6:$F$35,5,0),)</f>
        <v>0</v>
      </c>
      <c r="F184" s="35">
        <f>IFERROR(VLOOKUP($A184,'J2'!$B$6:$F$35,5,0),)</f>
        <v>0</v>
      </c>
      <c r="G184" s="35">
        <f>IFERROR(VLOOKUP($A184,'J3'!$B$6:$F$35,5,0),)</f>
        <v>0</v>
      </c>
      <c r="H184" s="35">
        <f>IFERROR(VLOOKUP($A184,'J4'!$B$6:$F$35,5,0),)</f>
        <v>0</v>
      </c>
      <c r="I184" s="35">
        <f>IFERROR(VLOOKUP($A184,'J5'!$B$6:$F$35,5,0),)</f>
        <v>0</v>
      </c>
      <c r="J184" s="35">
        <f>IFERROR(VLOOKUP($A184,'J6'!$B$6:$F$35,5,0),)</f>
        <v>0</v>
      </c>
      <c r="K184" s="35">
        <f>IFERROR(VLOOKUP($A184,'J7'!$B$6:$F$35,5,0),)</f>
        <v>0</v>
      </c>
      <c r="L184" s="35">
        <f>IFERROR(VLOOKUP($A184,'J8'!$B$6:$F$35,5,0),)</f>
        <v>0</v>
      </c>
      <c r="M184" s="35">
        <f>IFERROR(VLOOKUP($A184,'J9'!$B$6:$F$35,5,0),)</f>
        <v>0</v>
      </c>
      <c r="N184" s="35">
        <f>IFERROR(VLOOKUP($A184,'J10'!$B$6:$F$35,5,0),)</f>
        <v>0</v>
      </c>
      <c r="O184" s="35">
        <f t="shared" si="10"/>
        <v>0</v>
      </c>
      <c r="P184" s="35">
        <f t="shared" si="11"/>
        <v>0</v>
      </c>
      <c r="Q184" s="52">
        <f>IFERROR(RANK(P184,$P$9:$P$206),"")</f>
        <v>95</v>
      </c>
      <c r="R184" s="27"/>
    </row>
    <row r="185" spans="1:18" ht="15" customHeight="1" x14ac:dyDescent="0.25">
      <c r="A185" s="27" t="s">
        <v>343</v>
      </c>
      <c r="B185" s="35" t="str">
        <f>IFERROR(VLOOKUP($A185,Liste_J!$C$7:$G$261,5,0),"-")</f>
        <v>H</v>
      </c>
      <c r="C185" s="35" t="str">
        <f>IFERROR(VLOOKUP($A185,Liste_J!$C$7:$G$261,4,0),"-")</f>
        <v>Corbuches</v>
      </c>
      <c r="D185" s="35" t="str">
        <f>IFERROR(VLOOKUP($A185,Liste_J!$C$7:$G$261,2,0),"-")</f>
        <v>17.3</v>
      </c>
      <c r="E185" s="35">
        <f>IFERROR(VLOOKUP($A185,'J1'!$B$6:$F$35,5,0),)</f>
        <v>0</v>
      </c>
      <c r="F185" s="35">
        <f>IFERROR(VLOOKUP($A185,'J2'!$B$6:$F$35,5,0),)</f>
        <v>0</v>
      </c>
      <c r="G185" s="35">
        <f>IFERROR(VLOOKUP($A185,'J3'!$B$6:$F$35,5,0),)</f>
        <v>0</v>
      </c>
      <c r="H185" s="35">
        <f>IFERROR(VLOOKUP($A185,'J4'!$B$6:$F$35,5,0),)</f>
        <v>0</v>
      </c>
      <c r="I185" s="35">
        <f>IFERROR(VLOOKUP($A185,'J5'!$B$6:$F$35,5,0),)</f>
        <v>0</v>
      </c>
      <c r="J185" s="35">
        <f>IFERROR(VLOOKUP($A185,'J6'!$B$6:$F$35,5,0),)</f>
        <v>0</v>
      </c>
      <c r="K185" s="35">
        <f>IFERROR(VLOOKUP($A185,'J7'!$B$6:$F$35,5,0),)</f>
        <v>0</v>
      </c>
      <c r="L185" s="35">
        <f>IFERROR(VLOOKUP($A185,'J8'!$B$6:$F$35,5,0),)</f>
        <v>0</v>
      </c>
      <c r="M185" s="35">
        <f>IFERROR(VLOOKUP($A185,'J9'!$B$6:$F$35,5,0),)</f>
        <v>0</v>
      </c>
      <c r="N185" s="35">
        <f>IFERROR(VLOOKUP($A185,'J10'!$B$6:$F$35,5,0),)</f>
        <v>0</v>
      </c>
      <c r="O185" s="35">
        <f t="shared" si="10"/>
        <v>0</v>
      </c>
      <c r="P185" s="35">
        <f t="shared" si="11"/>
        <v>0</v>
      </c>
      <c r="Q185" s="52">
        <f>IFERROR(RANK(P185,$P$9:$P$206),"")</f>
        <v>95</v>
      </c>
      <c r="R185" s="27"/>
    </row>
    <row r="186" spans="1:18" ht="15" customHeight="1" x14ac:dyDescent="0.25">
      <c r="A186" s="27" t="s">
        <v>355</v>
      </c>
      <c r="B186" s="35" t="str">
        <f>IFERROR(VLOOKUP($A186,Liste_J!$C$7:$G$261,5,0),"-")</f>
        <v>H</v>
      </c>
      <c r="C186" s="35" t="str">
        <f>IFERROR(VLOOKUP($A186,Liste_J!$C$7:$G$261,4,0),"-")</f>
        <v>Corbuches</v>
      </c>
      <c r="D186" s="35">
        <f>IFERROR(VLOOKUP($A186,Liste_J!$C$7:$G$261,2,0),"-")</f>
        <v>29.5</v>
      </c>
      <c r="E186" s="35">
        <f>IFERROR(VLOOKUP($A186,'J1'!$B$6:$F$35,5,0),)</f>
        <v>0</v>
      </c>
      <c r="F186" s="35">
        <f>IFERROR(VLOOKUP($A186,'J2'!$B$6:$F$35,5,0),)</f>
        <v>0</v>
      </c>
      <c r="G186" s="35">
        <f>IFERROR(VLOOKUP($A186,'J3'!$B$6:$F$35,5,0),)</f>
        <v>0</v>
      </c>
      <c r="H186" s="35">
        <f>IFERROR(VLOOKUP($A186,'J4'!$B$6:$F$35,5,0),)</f>
        <v>0</v>
      </c>
      <c r="I186" s="35">
        <f>IFERROR(VLOOKUP($A186,'J5'!$B$6:$F$35,5,0),)</f>
        <v>0</v>
      </c>
      <c r="J186" s="35">
        <f>IFERROR(VLOOKUP($A186,'J6'!$B$6:$F$35,5,0),)</f>
        <v>0</v>
      </c>
      <c r="K186" s="35">
        <f>IFERROR(VLOOKUP($A186,'J7'!$B$6:$F$35,5,0),)</f>
        <v>0</v>
      </c>
      <c r="L186" s="35">
        <f>IFERROR(VLOOKUP($A186,'J8'!$B$6:$F$35,5,0),)</f>
        <v>0</v>
      </c>
      <c r="M186" s="35">
        <f>IFERROR(VLOOKUP($A186,'J9'!$B$6:$F$35,5,0),)</f>
        <v>0</v>
      </c>
      <c r="N186" s="35">
        <f>IFERROR(VLOOKUP($A186,'J10'!$B$6:$F$35,5,0),)</f>
        <v>0</v>
      </c>
      <c r="O186" s="35">
        <f t="shared" si="10"/>
        <v>0</v>
      </c>
      <c r="P186" s="35">
        <f t="shared" si="11"/>
        <v>0</v>
      </c>
      <c r="Q186" s="52">
        <f>IFERROR(RANK(P186,$P$9:$P$206),"")</f>
        <v>95</v>
      </c>
      <c r="R186" s="27"/>
    </row>
    <row r="187" spans="1:18" ht="15" customHeight="1" x14ac:dyDescent="0.25">
      <c r="A187" s="27" t="s">
        <v>283</v>
      </c>
      <c r="B187" s="35" t="str">
        <f>IFERROR(VLOOKUP($A187,Liste_J!$C$7:$G$261,5,0),"-")</f>
        <v>H</v>
      </c>
      <c r="C187" s="35" t="str">
        <f>IFERROR(VLOOKUP($A187,Liste_J!$C$7:$G$261,4,0),"-")</f>
        <v>Réveillon</v>
      </c>
      <c r="D187" s="35">
        <f>IFERROR(VLOOKUP($A187,Liste_J!$C$7:$G$261,2,0),"-")</f>
        <v>26.2</v>
      </c>
      <c r="E187" s="35">
        <f>IFERROR(VLOOKUP($A187,'J1'!$B$6:$F$35,5,0),)</f>
        <v>0</v>
      </c>
      <c r="F187" s="35">
        <f>IFERROR(VLOOKUP($A187,'J2'!$B$6:$F$35,5,0),)</f>
        <v>0</v>
      </c>
      <c r="G187" s="35">
        <f>IFERROR(VLOOKUP($A187,'J3'!$B$6:$F$35,5,0),)</f>
        <v>0</v>
      </c>
      <c r="H187" s="35">
        <f>IFERROR(VLOOKUP($A187,'J4'!$B$6:$F$35,5,0),)</f>
        <v>0</v>
      </c>
      <c r="I187" s="35">
        <f>IFERROR(VLOOKUP($A187,'J5'!$B$6:$F$35,5,0),)</f>
        <v>0</v>
      </c>
      <c r="J187" s="35">
        <f>IFERROR(VLOOKUP($A187,'J6'!$B$6:$F$35,5,0),)</f>
        <v>0</v>
      </c>
      <c r="K187" s="35">
        <f>IFERROR(VLOOKUP($A187,'J7'!$B$6:$F$35,5,0),)</f>
        <v>0</v>
      </c>
      <c r="L187" s="35">
        <f>IFERROR(VLOOKUP($A187,'J8'!$B$6:$F$35,5,0),)</f>
        <v>0</v>
      </c>
      <c r="M187" s="35">
        <f>IFERROR(VLOOKUP($A187,'J9'!$B$6:$F$35,5,0),)</f>
        <v>0</v>
      </c>
      <c r="N187" s="35">
        <f>IFERROR(VLOOKUP($A187,'J10'!$B$6:$F$35,5,0),)</f>
        <v>0</v>
      </c>
      <c r="O187" s="35">
        <f t="shared" si="10"/>
        <v>0</v>
      </c>
      <c r="P187" s="35">
        <f t="shared" si="11"/>
        <v>0</v>
      </c>
      <c r="Q187" s="52">
        <f>IFERROR(RANK(P187,$P$9:$P$206),"")</f>
        <v>95</v>
      </c>
      <c r="R187" s="27"/>
    </row>
    <row r="188" spans="1:18" ht="15" customHeight="1" x14ac:dyDescent="0.25">
      <c r="A188" s="27" t="s">
        <v>253</v>
      </c>
      <c r="B188" s="35" t="str">
        <f>IFERROR(VLOOKUP($A188,Liste_J!$C$7:$G$261,5,0),"-")</f>
        <v>H</v>
      </c>
      <c r="C188" s="35" t="str">
        <f>IFERROR(VLOOKUP($A188,Liste_J!$C$7:$G$261,4,0),"-")</f>
        <v>Réveillon</v>
      </c>
      <c r="D188" s="35">
        <f>IFERROR(VLOOKUP($A188,Liste_J!$C$7:$G$261,2,0),"-")</f>
        <v>26.7</v>
      </c>
      <c r="E188" s="35">
        <f>IFERROR(VLOOKUP($A188,'J1'!$B$6:$F$35,5,0),)</f>
        <v>0</v>
      </c>
      <c r="F188" s="35">
        <f>IFERROR(VLOOKUP($A188,'J2'!$B$6:$F$35,5,0),)</f>
        <v>0</v>
      </c>
      <c r="G188" s="35">
        <f>IFERROR(VLOOKUP($A188,'J3'!$B$6:$F$35,5,0),)</f>
        <v>0</v>
      </c>
      <c r="H188" s="35">
        <f>IFERROR(VLOOKUP($A188,'J4'!$B$6:$F$35,5,0),)</f>
        <v>0</v>
      </c>
      <c r="I188" s="35">
        <f>IFERROR(VLOOKUP($A188,'J5'!$B$6:$F$35,5,0),)</f>
        <v>0</v>
      </c>
      <c r="J188" s="35">
        <f>IFERROR(VLOOKUP($A188,'J6'!$B$6:$F$35,5,0),)</f>
        <v>0</v>
      </c>
      <c r="K188" s="35">
        <f>IFERROR(VLOOKUP($A188,'J7'!$B$6:$F$35,5,0),)</f>
        <v>0</v>
      </c>
      <c r="L188" s="35">
        <f>IFERROR(VLOOKUP($A188,'J8'!$B$6:$F$35,5,0),)</f>
        <v>0</v>
      </c>
      <c r="M188" s="35">
        <f>IFERROR(VLOOKUP($A188,'J9'!$B$6:$F$35,5,0),)</f>
        <v>0</v>
      </c>
      <c r="N188" s="35">
        <f>IFERROR(VLOOKUP($A188,'J10'!$B$6:$F$35,5,0),)</f>
        <v>0</v>
      </c>
      <c r="O188" s="35">
        <f t="shared" si="10"/>
        <v>0</v>
      </c>
      <c r="P188" s="35">
        <f t="shared" si="11"/>
        <v>0</v>
      </c>
      <c r="Q188" s="52">
        <f>IFERROR(RANK(P188,$P$9:$P$206),"")</f>
        <v>95</v>
      </c>
      <c r="R188" s="27"/>
    </row>
    <row r="189" spans="1:18" ht="15" customHeight="1" x14ac:dyDescent="0.25">
      <c r="A189" s="27" t="s">
        <v>173</v>
      </c>
      <c r="B189" s="35" t="str">
        <f>IFERROR(VLOOKUP($A189,Liste_J!$C$7:$G$261,5,0),"-")</f>
        <v>H</v>
      </c>
      <c r="C189" s="35" t="str">
        <f>IFERROR(VLOOKUP($A189,Liste_J!$C$7:$G$261,4,0),"-")</f>
        <v>Réveillon</v>
      </c>
      <c r="D189" s="35">
        <f>IFERROR(VLOOKUP($A189,Liste_J!$C$7:$G$261,2,0),"-")</f>
        <v>23.2</v>
      </c>
      <c r="E189" s="35">
        <f>IFERROR(VLOOKUP($A189,'J1'!$B$6:$F$35,5,0),)</f>
        <v>0</v>
      </c>
      <c r="F189" s="35">
        <f>IFERROR(VLOOKUP($A189,'J2'!$B$6:$F$35,5,0),)</f>
        <v>0</v>
      </c>
      <c r="G189" s="35">
        <f>IFERROR(VLOOKUP($A189,'J3'!$B$6:$F$35,5,0),)</f>
        <v>0</v>
      </c>
      <c r="H189" s="35">
        <f>IFERROR(VLOOKUP($A189,'J4'!$B$6:$F$35,5,0),)</f>
        <v>0</v>
      </c>
      <c r="I189" s="35">
        <f>IFERROR(VLOOKUP($A189,'J5'!$B$6:$F$35,5,0),)</f>
        <v>0</v>
      </c>
      <c r="J189" s="35">
        <f>IFERROR(VLOOKUP($A189,'J6'!$B$6:$F$35,5,0),)</f>
        <v>0</v>
      </c>
      <c r="K189" s="35">
        <f>IFERROR(VLOOKUP($A189,'J7'!$B$6:$F$35,5,0),)</f>
        <v>0</v>
      </c>
      <c r="L189" s="35">
        <f>IFERROR(VLOOKUP($A189,'J8'!$B$6:$F$35,5,0),)</f>
        <v>0</v>
      </c>
      <c r="M189" s="35">
        <f>IFERROR(VLOOKUP($A189,'J9'!$B$6:$F$35,5,0),)</f>
        <v>0</v>
      </c>
      <c r="N189" s="35">
        <f>IFERROR(VLOOKUP($A189,'J10'!$B$6:$F$35,5,0),)</f>
        <v>0</v>
      </c>
      <c r="O189" s="35">
        <f t="shared" si="10"/>
        <v>0</v>
      </c>
      <c r="P189" s="35">
        <f t="shared" si="11"/>
        <v>0</v>
      </c>
      <c r="Q189" s="52">
        <f>IFERROR(RANK(P189,$P$9:$P$206),"")</f>
        <v>95</v>
      </c>
      <c r="R189" s="27"/>
    </row>
    <row r="190" spans="1:18" ht="15" customHeight="1" x14ac:dyDescent="0.25">
      <c r="A190" s="27" t="s">
        <v>247</v>
      </c>
      <c r="B190" s="35" t="str">
        <f>IFERROR(VLOOKUP($A190,Liste_J!$C$7:$G$261,5,0),"-")</f>
        <v>H</v>
      </c>
      <c r="C190" s="35" t="str">
        <f>IFERROR(VLOOKUP($A190,Liste_J!$C$7:$G$261,4,0),"-")</f>
        <v>Réveillon</v>
      </c>
      <c r="D190" s="35">
        <f>IFERROR(VLOOKUP($A190,Liste_J!$C$7:$G$261,2,0),"-")</f>
        <v>19.5</v>
      </c>
      <c r="E190" s="35">
        <f>IFERROR(VLOOKUP($A190,'J1'!$B$6:$F$35,5,0),)</f>
        <v>0</v>
      </c>
      <c r="F190" s="35">
        <f>IFERROR(VLOOKUP($A190,'J2'!$B$6:$F$35,5,0),)</f>
        <v>0</v>
      </c>
      <c r="G190" s="35">
        <f>IFERROR(VLOOKUP($A190,'J3'!$B$6:$F$35,5,0),)</f>
        <v>0</v>
      </c>
      <c r="H190" s="35">
        <f>IFERROR(VLOOKUP($A190,'J4'!$B$6:$F$35,5,0),)</f>
        <v>0</v>
      </c>
      <c r="I190" s="35">
        <f>IFERROR(VLOOKUP($A190,'J5'!$B$6:$F$35,5,0),)</f>
        <v>0</v>
      </c>
      <c r="J190" s="35">
        <f>IFERROR(VLOOKUP($A190,'J6'!$B$6:$F$35,5,0),)</f>
        <v>0</v>
      </c>
      <c r="K190" s="35">
        <f>IFERROR(VLOOKUP($A190,'J7'!$B$6:$F$35,5,0),)</f>
        <v>0</v>
      </c>
      <c r="L190" s="35">
        <f>IFERROR(VLOOKUP($A190,'J8'!$B$6:$F$35,5,0),)</f>
        <v>0</v>
      </c>
      <c r="M190" s="35">
        <f>IFERROR(VLOOKUP($A190,'J9'!$B$6:$F$35,5,0),)</f>
        <v>0</v>
      </c>
      <c r="N190" s="35">
        <f>IFERROR(VLOOKUP($A190,'J10'!$B$6:$F$35,5,0),)</f>
        <v>0</v>
      </c>
      <c r="O190" s="35">
        <f t="shared" si="10"/>
        <v>0</v>
      </c>
      <c r="P190" s="35">
        <f t="shared" si="11"/>
        <v>0</v>
      </c>
      <c r="Q190" s="52">
        <f>IFERROR(RANK(P190,$P$9:$P$206),"")</f>
        <v>95</v>
      </c>
      <c r="R190" s="27"/>
    </row>
    <row r="191" spans="1:18" ht="15" customHeight="1" x14ac:dyDescent="0.25">
      <c r="A191" s="27" t="s">
        <v>240</v>
      </c>
      <c r="B191" s="35" t="str">
        <f>IFERROR(VLOOKUP($A191,Liste_J!$C$7:$G$261,5,0),"-")</f>
        <v>H</v>
      </c>
      <c r="C191" s="35" t="str">
        <f>IFERROR(VLOOKUP($A191,Liste_J!$C$7:$G$261,4,0),"-")</f>
        <v>Réveillon</v>
      </c>
      <c r="D191" s="35">
        <f>IFERROR(VLOOKUP($A191,Liste_J!$C$7:$G$261,2,0),"-")</f>
        <v>17.5</v>
      </c>
      <c r="E191" s="35">
        <f>IFERROR(VLOOKUP($A191,'J1'!$B$6:$F$35,5,0),)</f>
        <v>0</v>
      </c>
      <c r="F191" s="35">
        <f>IFERROR(VLOOKUP($A191,'J2'!$B$6:$F$35,5,0),)</f>
        <v>0</v>
      </c>
      <c r="G191" s="35">
        <f>IFERROR(VLOOKUP($A191,'J3'!$B$6:$F$35,5,0),)</f>
        <v>0</v>
      </c>
      <c r="H191" s="35">
        <f>IFERROR(VLOOKUP($A191,'J4'!$B$6:$F$35,5,0),)</f>
        <v>0</v>
      </c>
      <c r="I191" s="35">
        <f>IFERROR(VLOOKUP($A191,'J5'!$B$6:$F$35,5,0),)</f>
        <v>0</v>
      </c>
      <c r="J191" s="35">
        <f>IFERROR(VLOOKUP($A191,'J6'!$B$6:$F$35,5,0),)</f>
        <v>0</v>
      </c>
      <c r="K191" s="35">
        <f>IFERROR(VLOOKUP($A191,'J7'!$B$6:$F$35,5,0),)</f>
        <v>0</v>
      </c>
      <c r="L191" s="35">
        <f>IFERROR(VLOOKUP($A191,'J8'!$B$6:$F$35,5,0),)</f>
        <v>0</v>
      </c>
      <c r="M191" s="35">
        <f>IFERROR(VLOOKUP($A191,'J9'!$B$6:$F$35,5,0),)</f>
        <v>0</v>
      </c>
      <c r="N191" s="35">
        <f>IFERROR(VLOOKUP($A191,'J10'!$B$6:$F$35,5,0),)</f>
        <v>0</v>
      </c>
      <c r="O191" s="35">
        <f t="shared" si="10"/>
        <v>0</v>
      </c>
      <c r="P191" s="35">
        <f t="shared" si="11"/>
        <v>0</v>
      </c>
      <c r="Q191" s="52">
        <f>IFERROR(RANK(P191,$P$9:$P$206),"")</f>
        <v>95</v>
      </c>
      <c r="R191" s="27"/>
    </row>
    <row r="192" spans="1:18" ht="15" customHeight="1" x14ac:dyDescent="0.25">
      <c r="A192" s="27" t="s">
        <v>293</v>
      </c>
      <c r="B192" s="35" t="str">
        <f>IFERROR(VLOOKUP($A192,Liste_J!$C$7:$G$261,5,0),"-")</f>
        <v>H</v>
      </c>
      <c r="C192" s="35" t="str">
        <f>IFERROR(VLOOKUP($A192,Liste_J!$C$7:$G$261,4,0),"-")</f>
        <v>Réveillon</v>
      </c>
      <c r="D192" s="35">
        <f>IFERROR(VLOOKUP($A192,Liste_J!$C$7:$G$261,2,0),"-")</f>
        <v>21.1</v>
      </c>
      <c r="E192" s="35">
        <f>IFERROR(VLOOKUP($A192,'J1'!$B$6:$F$35,5,0),)</f>
        <v>0</v>
      </c>
      <c r="F192" s="35">
        <f>IFERROR(VLOOKUP($A192,'J2'!$B$6:$F$35,5,0),)</f>
        <v>0</v>
      </c>
      <c r="G192" s="35">
        <f>IFERROR(VLOOKUP($A192,'J3'!$B$6:$F$35,5,0),)</f>
        <v>0</v>
      </c>
      <c r="H192" s="35">
        <f>IFERROR(VLOOKUP($A192,'J4'!$B$6:$F$35,5,0),)</f>
        <v>0</v>
      </c>
      <c r="I192" s="35">
        <f>IFERROR(VLOOKUP($A192,'J5'!$B$6:$F$35,5,0),)</f>
        <v>0</v>
      </c>
      <c r="J192" s="35">
        <f>IFERROR(VLOOKUP($A192,'J6'!$B$6:$F$35,5,0),)</f>
        <v>0</v>
      </c>
      <c r="K192" s="35">
        <f>IFERROR(VLOOKUP($A192,'J7'!$B$6:$F$35,5,0),)</f>
        <v>0</v>
      </c>
      <c r="L192" s="35">
        <f>IFERROR(VLOOKUP($A192,'J8'!$B$6:$F$35,5,0),)</f>
        <v>0</v>
      </c>
      <c r="M192" s="35">
        <f>IFERROR(VLOOKUP($A192,'J9'!$B$6:$F$35,5,0),)</f>
        <v>0</v>
      </c>
      <c r="N192" s="35">
        <f>IFERROR(VLOOKUP($A192,'J10'!$B$6:$F$35,5,0),)</f>
        <v>0</v>
      </c>
      <c r="O192" s="35">
        <f t="shared" si="10"/>
        <v>0</v>
      </c>
      <c r="P192" s="35">
        <f t="shared" si="11"/>
        <v>0</v>
      </c>
      <c r="Q192" s="52">
        <f>IFERROR(RANK(P192,$P$9:$P$206),"")</f>
        <v>95</v>
      </c>
      <c r="R192" s="27"/>
    </row>
    <row r="193" spans="1:18" ht="15" customHeight="1" x14ac:dyDescent="0.25">
      <c r="A193" s="27" t="s">
        <v>344</v>
      </c>
      <c r="B193" s="35" t="str">
        <f>IFERROR(VLOOKUP($A193,Liste_J!$C$7:$G$261,5,0),"-")</f>
        <v>H</v>
      </c>
      <c r="C193" s="35" t="str">
        <f>IFERROR(VLOOKUP($A193,Liste_J!$C$7:$G$261,4,0),"-")</f>
        <v>Réveillon</v>
      </c>
      <c r="D193" s="35" t="str">
        <f>IFERROR(VLOOKUP($A193,Liste_J!$C$7:$G$261,2,0),"-")</f>
        <v>17.3</v>
      </c>
      <c r="E193" s="35">
        <f>IFERROR(VLOOKUP($A193,'J1'!$B$6:$F$35,5,0),)</f>
        <v>0</v>
      </c>
      <c r="F193" s="35">
        <f>IFERROR(VLOOKUP($A193,'J2'!$B$6:$F$35,5,0),)</f>
        <v>0</v>
      </c>
      <c r="G193" s="35">
        <f>IFERROR(VLOOKUP($A193,'J3'!$B$6:$F$35,5,0),)</f>
        <v>0</v>
      </c>
      <c r="H193" s="35">
        <f>IFERROR(VLOOKUP($A193,'J4'!$B$6:$F$35,5,0),)</f>
        <v>0</v>
      </c>
      <c r="I193" s="35">
        <f>IFERROR(VLOOKUP($A193,'J5'!$B$6:$F$35,5,0),)</f>
        <v>0</v>
      </c>
      <c r="J193" s="35">
        <f>IFERROR(VLOOKUP($A193,'J6'!$B$6:$F$35,5,0),)</f>
        <v>0</v>
      </c>
      <c r="K193" s="35">
        <f>IFERROR(VLOOKUP($A193,'J7'!$B$6:$F$35,5,0),)</f>
        <v>0</v>
      </c>
      <c r="L193" s="35">
        <f>IFERROR(VLOOKUP($A193,'J8'!$B$6:$F$35,5,0),)</f>
        <v>0</v>
      </c>
      <c r="M193" s="35">
        <f>IFERROR(VLOOKUP($A193,'J9'!$B$6:$F$35,5,0),)</f>
        <v>0</v>
      </c>
      <c r="N193" s="35">
        <f>IFERROR(VLOOKUP($A193,'J10'!$B$6:$F$35,5,0),)</f>
        <v>0</v>
      </c>
      <c r="O193" s="35">
        <f t="shared" si="10"/>
        <v>0</v>
      </c>
      <c r="P193" s="35">
        <f t="shared" si="11"/>
        <v>0</v>
      </c>
      <c r="Q193" s="52">
        <f>IFERROR(RANK(P193,$P$9:$P$206),"")</f>
        <v>95</v>
      </c>
      <c r="R193" s="27"/>
    </row>
    <row r="194" spans="1:18" ht="15" customHeight="1" x14ac:dyDescent="0.25">
      <c r="A194" s="27" t="s">
        <v>364</v>
      </c>
      <c r="B194" s="35" t="str">
        <f>IFERROR(VLOOKUP($A194,Liste_J!$C$7:$G$261,5,0),"-")</f>
        <v>H</v>
      </c>
      <c r="C194" s="35" t="str">
        <f>IFERROR(VLOOKUP($A194,Liste_J!$C$7:$G$261,4,0),"-")</f>
        <v>Réveillon</v>
      </c>
      <c r="D194" s="35">
        <f>IFERROR(VLOOKUP($A194,Liste_J!$C$7:$G$261,2,0),"-")</f>
        <v>12.4</v>
      </c>
      <c r="E194" s="35">
        <f>IFERROR(VLOOKUP($A194,'J1'!$B$6:$F$35,5,0),)</f>
        <v>0</v>
      </c>
      <c r="F194" s="35">
        <f>IFERROR(VLOOKUP($A194,'J2'!$B$6:$F$35,5,0),)</f>
        <v>0</v>
      </c>
      <c r="G194" s="35">
        <f>IFERROR(VLOOKUP($A194,'J3'!$B$6:$F$35,5,0),)</f>
        <v>0</v>
      </c>
      <c r="H194" s="35">
        <f>IFERROR(VLOOKUP($A194,'J4'!$B$6:$F$35,5,0),)</f>
        <v>0</v>
      </c>
      <c r="I194" s="35">
        <f>IFERROR(VLOOKUP($A194,'J5'!$B$6:$F$35,5,0),)</f>
        <v>0</v>
      </c>
      <c r="J194" s="35">
        <f>IFERROR(VLOOKUP($A194,'J6'!$B$6:$F$35,5,0),)</f>
        <v>0</v>
      </c>
      <c r="K194" s="35">
        <f>IFERROR(VLOOKUP($A194,'J7'!$B$6:$F$35,5,0),)</f>
        <v>0</v>
      </c>
      <c r="L194" s="35">
        <f>IFERROR(VLOOKUP($A194,'J8'!$B$6:$F$35,5,0),)</f>
        <v>0</v>
      </c>
      <c r="M194" s="35">
        <f>IFERROR(VLOOKUP($A194,'J9'!$B$6:$F$35,5,0),)</f>
        <v>0</v>
      </c>
      <c r="N194" s="35">
        <f>IFERROR(VLOOKUP($A194,'J10'!$B$6:$F$35,5,0),)</f>
        <v>0</v>
      </c>
      <c r="O194" s="35">
        <f t="shared" si="10"/>
        <v>0</v>
      </c>
      <c r="P194" s="35">
        <f t="shared" si="11"/>
        <v>0</v>
      </c>
      <c r="Q194" s="52">
        <f>IFERROR(RANK(P194,$P$9:$P$206),"")</f>
        <v>95</v>
      </c>
      <c r="R194" s="27"/>
    </row>
    <row r="195" spans="1:18" ht="15" customHeight="1" x14ac:dyDescent="0.25">
      <c r="A195" s="27" t="s">
        <v>377</v>
      </c>
      <c r="B195" s="35" t="str">
        <f>IFERROR(VLOOKUP($A195,Liste_J!$C$7:$G$261,5,0),"-")</f>
        <v>H</v>
      </c>
      <c r="C195" s="35" t="str">
        <f>IFERROR(VLOOKUP($A195,Liste_J!$C$7:$G$261,4,0),"-")</f>
        <v>Réveillon</v>
      </c>
      <c r="D195" s="35">
        <f>IFERROR(VLOOKUP($A195,Liste_J!$C$7:$G$261,2,0),"-")</f>
        <v>21</v>
      </c>
      <c r="E195" s="35">
        <f>IFERROR(VLOOKUP($A195,'J1'!$B$6:$F$35,5,0),)</f>
        <v>0</v>
      </c>
      <c r="F195" s="35">
        <f>IFERROR(VLOOKUP($A195,'J2'!$B$6:$F$35,5,0),)</f>
        <v>0</v>
      </c>
      <c r="G195" s="35">
        <f>IFERROR(VLOOKUP($A195,'J3'!$B$6:$F$35,5,0),)</f>
        <v>0</v>
      </c>
      <c r="H195" s="35">
        <f>IFERROR(VLOOKUP($A195,'J4'!$B$6:$F$35,5,0),)</f>
        <v>0</v>
      </c>
      <c r="I195" s="35">
        <f>IFERROR(VLOOKUP($A195,'J5'!$B$6:$F$35,5,0),)</f>
        <v>0</v>
      </c>
      <c r="J195" s="35">
        <f>IFERROR(VLOOKUP($A195,'J6'!$B$6:$F$35,5,0),)</f>
        <v>0</v>
      </c>
      <c r="K195" s="35">
        <f>IFERROR(VLOOKUP($A195,'J7'!$B$6:$F$35,5,0),)</f>
        <v>0</v>
      </c>
      <c r="L195" s="35">
        <f>IFERROR(VLOOKUP($A195,'J8'!$B$6:$F$35,5,0),)</f>
        <v>0</v>
      </c>
      <c r="M195" s="35">
        <f>IFERROR(VLOOKUP($A195,'J9'!$B$6:$F$35,5,0),)</f>
        <v>0</v>
      </c>
      <c r="N195" s="35">
        <f>IFERROR(VLOOKUP($A195,'J10'!$B$6:$F$35,5,0),)</f>
        <v>0</v>
      </c>
      <c r="O195" s="35">
        <f t="shared" si="10"/>
        <v>0</v>
      </c>
      <c r="P195" s="35">
        <f t="shared" si="11"/>
        <v>0</v>
      </c>
      <c r="Q195" s="52">
        <f>IFERROR(RANK(P195,$P$9:$P$206),"")</f>
        <v>95</v>
      </c>
      <c r="R195" s="27"/>
    </row>
    <row r="196" spans="1:18" ht="15" customHeight="1" x14ac:dyDescent="0.25">
      <c r="A196" s="27" t="s">
        <v>423</v>
      </c>
      <c r="B196" s="35" t="str">
        <f>IFERROR(VLOOKUP($A196,Liste_J!$C$7:$G$261,5,0),"-")</f>
        <v>H</v>
      </c>
      <c r="C196" s="35" t="str">
        <f>IFERROR(VLOOKUP($A196,Liste_J!$C$7:$G$261,4,0),"-")</f>
        <v>Réveillon</v>
      </c>
      <c r="D196" s="35">
        <f>IFERROR(VLOOKUP($A196,Liste_J!$C$7:$G$261,2,0),"-")</f>
        <v>19.7</v>
      </c>
      <c r="E196" s="35">
        <f>IFERROR(VLOOKUP($A196,'J1'!$B$6:$F$35,5,0),)</f>
        <v>0</v>
      </c>
      <c r="F196" s="35">
        <f>IFERROR(VLOOKUP($A196,'J2'!$B$6:$F$35,5,0),)</f>
        <v>0</v>
      </c>
      <c r="G196" s="35">
        <f>IFERROR(VLOOKUP($A196,'J3'!$B$6:$F$35,5,0),)</f>
        <v>0</v>
      </c>
      <c r="H196" s="35">
        <f>IFERROR(VLOOKUP($A196,'J4'!$B$6:$F$35,5,0),)</f>
        <v>0</v>
      </c>
      <c r="I196" s="35">
        <f>IFERROR(VLOOKUP($A196,'J5'!$B$6:$F$35,5,0),)</f>
        <v>0</v>
      </c>
      <c r="J196" s="35">
        <f>IFERROR(VLOOKUP($A196,'J6'!$B$6:$F$35,5,0),)</f>
        <v>0</v>
      </c>
      <c r="K196" s="35">
        <f>IFERROR(VLOOKUP($A196,'J7'!$B$6:$F$35,5,0),)</f>
        <v>0</v>
      </c>
      <c r="L196" s="35">
        <f>IFERROR(VLOOKUP($A196,'J8'!$B$6:$F$35,5,0),)</f>
        <v>0</v>
      </c>
      <c r="M196" s="35">
        <f>IFERROR(VLOOKUP($A196,'J9'!$B$6:$F$35,5,0),)</f>
        <v>0</v>
      </c>
      <c r="N196" s="35">
        <f>IFERROR(VLOOKUP($A196,'J10'!$B$6:$F$35,5,0),)</f>
        <v>0</v>
      </c>
      <c r="O196" s="35">
        <f t="shared" si="10"/>
        <v>0</v>
      </c>
      <c r="P196" s="35">
        <f t="shared" si="11"/>
        <v>0</v>
      </c>
      <c r="Q196" s="52">
        <f>IFERROR(RANK(P196,$P$9:$P$206),"")</f>
        <v>95</v>
      </c>
      <c r="R196" s="27"/>
    </row>
    <row r="197" spans="1:18" ht="15" customHeight="1" x14ac:dyDescent="0.25">
      <c r="A197" s="27" t="s">
        <v>439</v>
      </c>
      <c r="B197" s="35" t="str">
        <f>IFERROR(VLOOKUP($A197,Liste_J!$C$7:$G$261,5,0),"-")</f>
        <v>H</v>
      </c>
      <c r="C197" s="35" t="str">
        <f>IFERROR(VLOOKUP($A197,Liste_J!$C$7:$G$261,4,0),"-")</f>
        <v>Réveillon</v>
      </c>
      <c r="D197" s="35">
        <f>IFERROR(VLOOKUP($A197,Liste_J!$C$7:$G$261,2,0),"-")</f>
        <v>18.100000000000001</v>
      </c>
      <c r="E197" s="35">
        <f>IFERROR(VLOOKUP($A197,'J1'!$B$6:$F$35,5,0),)</f>
        <v>0</v>
      </c>
      <c r="F197" s="35">
        <f>IFERROR(VLOOKUP($A197,'J2'!$B$6:$F$35,5,0),)</f>
        <v>0</v>
      </c>
      <c r="G197" s="35">
        <f>IFERROR(VLOOKUP($A197,'J3'!$B$6:$F$35,5,0),)</f>
        <v>0</v>
      </c>
      <c r="H197" s="35">
        <f>IFERROR(VLOOKUP($A197,'J4'!$B$6:$F$35,5,0),)</f>
        <v>0</v>
      </c>
      <c r="I197" s="35">
        <f>IFERROR(VLOOKUP($A197,'J5'!$B$6:$F$35,5,0),)</f>
        <v>0</v>
      </c>
      <c r="J197" s="35">
        <f>IFERROR(VLOOKUP($A197,'J6'!$B$6:$F$35,5,0),)</f>
        <v>0</v>
      </c>
      <c r="K197" s="35">
        <f>IFERROR(VLOOKUP($A197,'J7'!$B$6:$F$35,5,0),)</f>
        <v>0</v>
      </c>
      <c r="L197" s="35">
        <f>IFERROR(VLOOKUP($A197,'J8'!$B$6:$F$35,5,0),)</f>
        <v>0</v>
      </c>
      <c r="M197" s="35">
        <f>IFERROR(VLOOKUP($A197,'J9'!$B$6:$F$35,5,0),)</f>
        <v>0</v>
      </c>
      <c r="N197" s="35">
        <f>IFERROR(VLOOKUP($A197,'J10'!$B$6:$F$35,5,0),)</f>
        <v>0</v>
      </c>
      <c r="O197" s="35">
        <f t="shared" si="10"/>
        <v>0</v>
      </c>
      <c r="P197" s="35">
        <f t="shared" si="11"/>
        <v>0</v>
      </c>
      <c r="Q197" s="52">
        <f>IFERROR(RANK(P197,$P$9:$P$206),"")</f>
        <v>95</v>
      </c>
      <c r="R197" s="27"/>
    </row>
    <row r="198" spans="1:18" ht="15" customHeight="1" x14ac:dyDescent="0.25">
      <c r="A198" s="27" t="s">
        <v>464</v>
      </c>
      <c r="B198" s="35" t="str">
        <f>IFERROR(VLOOKUP($A198,Liste_J!$C$7:$G$261,5,0),"-")</f>
        <v>H</v>
      </c>
      <c r="C198" s="35" t="str">
        <f>IFERROR(VLOOKUP($A198,Liste_J!$C$7:$G$261,4,0),"-")</f>
        <v>Réveillon</v>
      </c>
      <c r="D198" s="35">
        <f>IFERROR(VLOOKUP($A198,Liste_J!$C$7:$G$261,2,0),"-")</f>
        <v>54</v>
      </c>
      <c r="E198" s="35">
        <f>IFERROR(VLOOKUP($A198,'J1'!$B$6:$F$35,5,0),)</f>
        <v>0</v>
      </c>
      <c r="F198" s="35">
        <f>IFERROR(VLOOKUP($A198,'J2'!$B$6:$F$35,5,0),)</f>
        <v>0</v>
      </c>
      <c r="G198" s="35">
        <f>IFERROR(VLOOKUP($A198,'J3'!$B$6:$F$35,5,0),)</f>
        <v>0</v>
      </c>
      <c r="H198" s="35">
        <f>IFERROR(VLOOKUP($A198,'J4'!$B$6:$F$35,5,0),)</f>
        <v>0</v>
      </c>
      <c r="I198" s="35">
        <f>IFERROR(VLOOKUP($A198,'J5'!$B$6:$F$35,5,0),)</f>
        <v>0</v>
      </c>
      <c r="J198" s="35">
        <f>IFERROR(VLOOKUP($A198,'J6'!$B$6:$F$35,5,0),)</f>
        <v>0</v>
      </c>
      <c r="K198" s="35">
        <f>IFERROR(VLOOKUP($A198,'J7'!$B$6:$F$35,5,0),)</f>
        <v>0</v>
      </c>
      <c r="L198" s="35">
        <f>IFERROR(VLOOKUP($A198,'J8'!$B$6:$F$35,5,0),)</f>
        <v>0</v>
      </c>
      <c r="M198" s="35">
        <f>IFERROR(VLOOKUP($A198,'J9'!$B$6:$F$35,5,0),)</f>
        <v>0</v>
      </c>
      <c r="N198" s="35">
        <f>IFERROR(VLOOKUP($A198,'J10'!$B$6:$F$35,5,0),)</f>
        <v>0</v>
      </c>
      <c r="O198" s="35">
        <f t="shared" si="10"/>
        <v>0</v>
      </c>
      <c r="P198" s="35">
        <f t="shared" si="11"/>
        <v>0</v>
      </c>
      <c r="Q198" s="52">
        <f>IFERROR(RANK(P198,$P$9:$P$206),"")</f>
        <v>95</v>
      </c>
      <c r="R198" s="27"/>
    </row>
    <row r="199" spans="1:18" x14ac:dyDescent="0.25">
      <c r="Q199" s="35"/>
    </row>
    <row r="200" spans="1:18" x14ac:dyDescent="0.25">
      <c r="Q200" s="35"/>
    </row>
    <row r="201" spans="1:18" x14ac:dyDescent="0.25">
      <c r="Q201" s="35"/>
    </row>
    <row r="202" spans="1:18" x14ac:dyDescent="0.25">
      <c r="Q202" s="35"/>
    </row>
    <row r="203" spans="1:18" x14ac:dyDescent="0.25">
      <c r="Q203" s="35"/>
    </row>
    <row r="204" spans="1:18" x14ac:dyDescent="0.25">
      <c r="Q204" s="35"/>
    </row>
    <row r="205" spans="1:18" x14ac:dyDescent="0.25">
      <c r="Q205" s="35"/>
    </row>
  </sheetData>
  <sortState xmlns:xlrd2="http://schemas.microsoft.com/office/spreadsheetml/2017/richdata2" ref="A9:Q198">
    <sortCondition ref="Q9:Q198"/>
  </sortState>
  <mergeCells count="6">
    <mergeCell ref="O6:Q6"/>
    <mergeCell ref="B6:M6"/>
    <mergeCell ref="O2:Q2"/>
    <mergeCell ref="A1:Q1"/>
    <mergeCell ref="A2:M2"/>
    <mergeCell ref="C3:D4"/>
  </mergeCells>
  <conditionalFormatting sqref="A9:A86 B9:B198 C9:D64">
    <cfRule type="expression" dxfId="155" priority="55">
      <formula>"$D8&gt;36"</formula>
    </cfRule>
  </conditionalFormatting>
  <conditionalFormatting sqref="A87:A198">
    <cfRule type="expression" dxfId="154" priority="14">
      <formula>($H87="F")</formula>
    </cfRule>
  </conditionalFormatting>
  <conditionalFormatting sqref="C50:D64 C9:H49 I9:N59 A9:A86 B9:B198 O9:Q198">
    <cfRule type="expression" dxfId="153" priority="9">
      <formula>$Q9=1</formula>
    </cfRule>
  </conditionalFormatting>
  <conditionalFormatting sqref="E50:H59 E60:N86">
    <cfRule type="expression" dxfId="152" priority="56">
      <formula>$Q50=1</formula>
    </cfRule>
  </conditionalFormatting>
  <conditionalFormatting sqref="E4 M4:N4">
    <cfRule type="expression" dxfId="151" priority="18">
      <formula>$E$3&lt;&gt;$E$4</formula>
    </cfRule>
  </conditionalFormatting>
  <pageMargins left="0.70866141732283472" right="0.70866141732283472" top="0.74803149606299213" bottom="0.74803149606299213" header="0.31496062992125984" footer="0.31496062992125984"/>
  <pageSetup paperSize="8" scale="87" fitToHeight="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7">
    <pageSetUpPr fitToPage="1"/>
  </sheetPr>
  <dimension ref="A1:R117"/>
  <sheetViews>
    <sheetView workbookViewId="0">
      <selection activeCell="E3" sqref="E3"/>
    </sheetView>
  </sheetViews>
  <sheetFormatPr baseColWidth="10" defaultRowHeight="13.2" x14ac:dyDescent="0.25"/>
  <cols>
    <col min="1" max="1" width="24.33203125" style="27" customWidth="1"/>
    <col min="2" max="2" width="6.44140625" style="6" customWidth="1"/>
    <col min="3" max="3" width="13.21875" style="6" customWidth="1"/>
    <col min="4" max="4" width="11.5546875" style="6"/>
    <col min="5" max="15" width="6.6640625" style="6" customWidth="1"/>
    <col min="16" max="16" width="7.44140625" style="42" customWidth="1"/>
    <col min="17" max="17" width="7.44140625" style="5" customWidth="1"/>
    <col min="18" max="18" width="5.6640625" customWidth="1"/>
  </cols>
  <sheetData>
    <row r="1" spans="1:18" ht="21.6" thickBot="1" x14ac:dyDescent="0.3">
      <c r="A1" s="821" t="str">
        <f>+Explications!A1</f>
        <v>CARRE D'AS 2025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3"/>
    </row>
    <row r="2" spans="1:18" ht="18" thickBot="1" x14ac:dyDescent="0.3">
      <c r="A2" s="899" t="str">
        <f>Explications!A2</f>
        <v xml:space="preserve">RESULTATS AU </v>
      </c>
      <c r="B2" s="900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74"/>
      <c r="O2" s="891">
        <f>+Explications!J2</f>
        <v>45844</v>
      </c>
      <c r="P2" s="892"/>
      <c r="Q2" s="892"/>
      <c r="R2" s="893"/>
    </row>
    <row r="3" spans="1:18" ht="17.399999999999999" x14ac:dyDescent="0.25">
      <c r="A3" s="60"/>
      <c r="B3" s="36"/>
      <c r="C3" s="896" t="s">
        <v>66</v>
      </c>
      <c r="D3" s="896"/>
      <c r="E3" s="43">
        <f>+'J1'!$S$19</f>
        <v>64</v>
      </c>
      <c r="F3" s="43">
        <f>+'J2'!$S$19</f>
        <v>59</v>
      </c>
      <c r="G3" s="43">
        <f>+'J3'!$S$19</f>
        <v>0</v>
      </c>
      <c r="H3" s="43">
        <f>+'J4'!$S$19</f>
        <v>82</v>
      </c>
      <c r="I3" s="43">
        <f>+'J5'!$S$19</f>
        <v>0</v>
      </c>
      <c r="J3" s="43">
        <f>+'J6'!$S$19</f>
        <v>23</v>
      </c>
      <c r="K3" s="43">
        <f>+'J7'!$S$19</f>
        <v>0</v>
      </c>
      <c r="L3" s="43">
        <f>+'J8'!$S$19</f>
        <v>0</v>
      </c>
      <c r="M3" s="43">
        <f>+'J9'!$S$19</f>
        <v>0</v>
      </c>
      <c r="N3" s="43">
        <f>+'J10'!$S$19</f>
        <v>0</v>
      </c>
      <c r="O3" s="43"/>
      <c r="P3" s="43">
        <f>SUM(E3:M3)</f>
        <v>228</v>
      </c>
      <c r="Q3" s="36"/>
      <c r="R3" s="61"/>
    </row>
    <row r="4" spans="1:18" x14ac:dyDescent="0.25">
      <c r="A4" s="28"/>
      <c r="C4" s="896"/>
      <c r="D4" s="896"/>
      <c r="E4" s="43">
        <f t="shared" ref="E4:N4" si="0">SUM(E9:E21)</f>
        <v>64</v>
      </c>
      <c r="F4" s="43">
        <f t="shared" si="0"/>
        <v>59</v>
      </c>
      <c r="G4" s="43">
        <f t="shared" si="0"/>
        <v>0</v>
      </c>
      <c r="H4" s="43">
        <f t="shared" si="0"/>
        <v>82</v>
      </c>
      <c r="I4" s="43">
        <f t="shared" si="0"/>
        <v>0</v>
      </c>
      <c r="J4" s="43">
        <f t="shared" si="0"/>
        <v>23</v>
      </c>
      <c r="K4" s="43">
        <f t="shared" si="0"/>
        <v>0</v>
      </c>
      <c r="L4" s="43">
        <f t="shared" si="0"/>
        <v>0</v>
      </c>
      <c r="M4" s="43">
        <f t="shared" si="0"/>
        <v>0</v>
      </c>
      <c r="N4" s="43">
        <f t="shared" si="0"/>
        <v>0</v>
      </c>
      <c r="O4" s="43"/>
      <c r="P4" s="43">
        <f>SUM(P9:P21)</f>
        <v>228</v>
      </c>
      <c r="R4" s="61"/>
    </row>
    <row r="5" spans="1:18" ht="13.8" thickBot="1" x14ac:dyDescent="0.3">
      <c r="A5" s="28"/>
      <c r="P5" s="62"/>
      <c r="R5" s="61"/>
    </row>
    <row r="6" spans="1:18" ht="18" thickBot="1" x14ac:dyDescent="0.3">
      <c r="A6" s="44" t="s">
        <v>52</v>
      </c>
      <c r="B6" s="889" t="s">
        <v>56</v>
      </c>
      <c r="C6" s="889"/>
      <c r="D6" s="889"/>
      <c r="E6" s="889"/>
      <c r="F6" s="889"/>
      <c r="G6" s="889"/>
      <c r="H6" s="889"/>
      <c r="I6" s="889"/>
      <c r="J6" s="889"/>
      <c r="K6" s="889"/>
      <c r="L6" s="889"/>
      <c r="M6" s="889"/>
      <c r="N6" s="73"/>
      <c r="O6" s="889">
        <v>2025</v>
      </c>
      <c r="P6" s="889"/>
      <c r="Q6" s="889"/>
      <c r="R6" s="890"/>
    </row>
    <row r="7" spans="1:18" s="26" customFormat="1" ht="13.8" thickBot="1" x14ac:dyDescent="0.3">
      <c r="A7" s="243"/>
      <c r="B7" s="244"/>
      <c r="C7" s="244"/>
      <c r="D7" s="244"/>
      <c r="E7" s="244" t="str">
        <f>+Explications!A34</f>
        <v>J1</v>
      </c>
      <c r="F7" s="244" t="str">
        <f>+Explications!B34</f>
        <v>J2</v>
      </c>
      <c r="G7" s="244" t="str">
        <f>+Explications!C34</f>
        <v>J3</v>
      </c>
      <c r="H7" s="244" t="str">
        <f>+Explications!D34</f>
        <v>J4</v>
      </c>
      <c r="I7" s="244" t="str">
        <f>+Explications!E34</f>
        <v>J5</v>
      </c>
      <c r="J7" s="244" t="str">
        <f>+Explications!F34</f>
        <v>J6</v>
      </c>
      <c r="K7" s="244" t="str">
        <f>+Explications!G34</f>
        <v>J7</v>
      </c>
      <c r="L7" s="244" t="str">
        <f>+Explications!H34</f>
        <v>J8</v>
      </c>
      <c r="M7" s="244" t="str">
        <f>+Explications!I34</f>
        <v>J9</v>
      </c>
      <c r="N7" s="244" t="str">
        <f>+Explications!J34</f>
        <v>J10</v>
      </c>
      <c r="O7" s="244"/>
      <c r="P7" s="244"/>
      <c r="Q7" s="245"/>
    </row>
    <row r="8" spans="1:18" ht="40.200000000000003" x14ac:dyDescent="0.25">
      <c r="A8" s="54" t="s">
        <v>1</v>
      </c>
      <c r="B8" s="34" t="s">
        <v>90</v>
      </c>
      <c r="C8" s="34" t="s">
        <v>77</v>
      </c>
      <c r="D8" s="51" t="s">
        <v>194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45839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34" t="s">
        <v>188</v>
      </c>
      <c r="P8" s="34" t="s">
        <v>8</v>
      </c>
      <c r="Q8" s="34" t="s">
        <v>189</v>
      </c>
      <c r="R8" s="53" t="s">
        <v>196</v>
      </c>
    </row>
    <row r="9" spans="1:18" s="24" customFormat="1" x14ac:dyDescent="0.25">
      <c r="A9" s="8" t="s">
        <v>376</v>
      </c>
      <c r="B9" s="35" t="str">
        <f>IFERROR(VLOOKUP($A9,Liste_J!$C$7:$G$261,5,0),"-")</f>
        <v>H</v>
      </c>
      <c r="C9" s="35" t="str">
        <f>IFERROR(VLOOKUP($A9,Liste_J!$C$7:$G$261,4,0),"-")</f>
        <v>ASGAF</v>
      </c>
      <c r="D9" s="35">
        <f>IFERROR(VLOOKUP($A9,Liste_J!$C$7:$G$261,2,0),"-")</f>
        <v>54</v>
      </c>
      <c r="E9" s="35" t="str">
        <f>IFERROR(VLOOKUP($A9,'J1'!$P$7:$S$18,4,0),"")</f>
        <v/>
      </c>
      <c r="F9" s="35">
        <f>IFERROR(VLOOKUP($A9,'J2'!$P$7:$S$18,4,0),"")</f>
        <v>30</v>
      </c>
      <c r="G9" s="35" t="str">
        <f>IFERROR(VLOOKUP($A9,'J3'!$P$7:$S$18,4,0),"")</f>
        <v/>
      </c>
      <c r="H9" s="35" t="str">
        <f>IFERROR(VLOOKUP($A9,'J4'!$P$7:$S$18,4,0),"")</f>
        <v/>
      </c>
      <c r="I9" s="35" t="str">
        <f>IFERROR(VLOOKUP($A9,'J5'!$P$7:$S$18,4,0),"")</f>
        <v/>
      </c>
      <c r="J9" s="35" t="str">
        <f>IFERROR(VLOOKUP($A9,'J6'!$P$7:$S$18,4,0),"")</f>
        <v/>
      </c>
      <c r="K9" s="35" t="str">
        <f>IFERROR(VLOOKUP($A9,'J7'!$P$7:$S$18,4,0),"")</f>
        <v/>
      </c>
      <c r="L9" s="35" t="str">
        <f>IFERROR(VLOOKUP($A9,'J8'!$P$7:$S$18,4,0),"")</f>
        <v/>
      </c>
      <c r="M9" s="35" t="str">
        <f>IFERROR(VLOOKUP($A9,'J9'!$P$7:$S$18,4,0),"")</f>
        <v/>
      </c>
      <c r="N9" s="35" t="str">
        <f>IFERROR(VLOOKUP($A9,'J10'!$P$7:$S$18,4,0),"")</f>
        <v/>
      </c>
      <c r="O9" s="41">
        <f t="shared" ref="O9:O18" si="1">COUNTIF(E9:N9,"&lt;13")</f>
        <v>0</v>
      </c>
      <c r="P9" s="35">
        <f t="shared" ref="P9:P18" si="2">SUM(E9:N9)</f>
        <v>30</v>
      </c>
      <c r="Q9" s="35">
        <f>RANK(P9,$P$9:$P$19)</f>
        <v>1</v>
      </c>
      <c r="R9" s="52"/>
    </row>
    <row r="10" spans="1:18" x14ac:dyDescent="0.25">
      <c r="A10" s="8" t="s">
        <v>303</v>
      </c>
      <c r="B10" s="35" t="str">
        <f>IFERROR(VLOOKUP($A10,Liste_J!$C$7:$G$261,5,0),"-")</f>
        <v>H</v>
      </c>
      <c r="C10" s="35" t="str">
        <f>IFERROR(VLOOKUP($A10,Liste_J!$C$7:$G$261,4,0),"-")</f>
        <v>ASGAF</v>
      </c>
      <c r="D10" s="35">
        <f>IFERROR(VLOOKUP($A10,Liste_J!$C$7:$G$261,2,0),"-")</f>
        <v>38.9</v>
      </c>
      <c r="E10" s="35" t="str">
        <f>IFERROR(VLOOKUP($A10,'J1'!$P$7:$S$18,4,0),"")</f>
        <v/>
      </c>
      <c r="F10" s="35">
        <f>IFERROR(VLOOKUP($A10,'J2'!$P$7:$S$18,4,0),"")</f>
        <v>29</v>
      </c>
      <c r="G10" s="35" t="str">
        <f>IFERROR(VLOOKUP($A10,'J3'!$P$7:$S$18,4,0),"")</f>
        <v/>
      </c>
      <c r="H10" s="35" t="str">
        <f>IFERROR(VLOOKUP($A10,'J4'!$P$7:$S$18,4,0),"")</f>
        <v/>
      </c>
      <c r="I10" s="35" t="str">
        <f>IFERROR(VLOOKUP($A10,'J5'!$P$7:$S$18,4,0),"")</f>
        <v/>
      </c>
      <c r="J10" s="35" t="str">
        <f>IFERROR(VLOOKUP($A10,'J6'!$P$7:$S$18,4,0),"")</f>
        <v/>
      </c>
      <c r="K10" s="35" t="str">
        <f>IFERROR(VLOOKUP($A10,'J7'!$P$7:$S$18,4,0),"")</f>
        <v/>
      </c>
      <c r="L10" s="35" t="str">
        <f>IFERROR(VLOOKUP($A10,'J8'!$P$7:$S$18,4,0),"")</f>
        <v/>
      </c>
      <c r="M10" s="35" t="str">
        <f>IFERROR(VLOOKUP($A10,'J9'!$P$7:$S$18,4,0),"")</f>
        <v/>
      </c>
      <c r="N10" s="35" t="str">
        <f>IFERROR(VLOOKUP($A10,'J10'!$P$7:$S$18,4,0),"")</f>
        <v/>
      </c>
      <c r="O10" s="41">
        <f t="shared" si="1"/>
        <v>0</v>
      </c>
      <c r="P10" s="35">
        <f t="shared" si="2"/>
        <v>29</v>
      </c>
      <c r="Q10" s="35">
        <f t="shared" ref="Q10:Q18" si="3">RANK(P10,$P$9:$P$19)</f>
        <v>2</v>
      </c>
      <c r="R10" s="52"/>
    </row>
    <row r="11" spans="1:18" x14ac:dyDescent="0.25">
      <c r="A11" s="8" t="s">
        <v>347</v>
      </c>
      <c r="B11" s="35" t="str">
        <f>IFERROR(VLOOKUP($A11,Liste_J!$C$7:$G$261,5,0),"-")</f>
        <v>H</v>
      </c>
      <c r="C11" s="35" t="str">
        <f>IFERROR(VLOOKUP($A11,Liste_J!$C$7:$G$261,4,0),"-")</f>
        <v>ASGAF</v>
      </c>
      <c r="D11" s="35">
        <f>IFERROR(VLOOKUP($A11,Liste_J!$C$7:$G$261,2,0),"-")</f>
        <v>54</v>
      </c>
      <c r="E11" s="35">
        <f>IFERROR(VLOOKUP($A11,'J1'!$P$7:$S$18,4,0),"")</f>
        <v>26</v>
      </c>
      <c r="F11" s="35" t="str">
        <f>IFERROR(VLOOKUP($A11,'J2'!$P$7:$S$18,4,0),"")</f>
        <v/>
      </c>
      <c r="G11" s="35" t="str">
        <f>IFERROR(VLOOKUP($A11,'J3'!$P$7:$S$18,4,0),"")</f>
        <v/>
      </c>
      <c r="H11" s="35" t="str">
        <f>IFERROR(VLOOKUP($A11,'J4'!$P$7:$S$18,4,0),"")</f>
        <v/>
      </c>
      <c r="I11" s="35"/>
      <c r="J11" s="35"/>
      <c r="K11" s="35"/>
      <c r="L11" s="35" t="str">
        <f>IFERROR(VLOOKUP($A11,'J8'!$P$7:$S$18,4,0),"")</f>
        <v/>
      </c>
      <c r="M11" s="35" t="str">
        <f>IFERROR(VLOOKUP($A11,'J9'!$P$7:$S$18,4,0),"")</f>
        <v/>
      </c>
      <c r="N11" s="35" t="str">
        <f>IFERROR(VLOOKUP($A11,'J10'!$P$7:$S$18,4,0),"")</f>
        <v/>
      </c>
      <c r="O11" s="41">
        <f t="shared" si="1"/>
        <v>0</v>
      </c>
      <c r="P11" s="35">
        <f t="shared" si="2"/>
        <v>26</v>
      </c>
      <c r="Q11" s="35">
        <f t="shared" si="3"/>
        <v>5</v>
      </c>
      <c r="R11" s="52"/>
    </row>
    <row r="12" spans="1:18" s="9" customFormat="1" x14ac:dyDescent="0.25">
      <c r="A12" s="8" t="s">
        <v>450</v>
      </c>
      <c r="B12" s="35" t="str">
        <f>IFERROR(VLOOKUP($A12,Liste_J!$C$7:$G$261,5,0),"-")</f>
        <v>H</v>
      </c>
      <c r="C12" s="35" t="str">
        <f>IFERROR(VLOOKUP($A12,Liste_J!$C$7:$G$261,4,0),"-")</f>
        <v>Chevry</v>
      </c>
      <c r="D12" s="35" t="str">
        <f>IFERROR(VLOOKUP($A12,Liste_J!$C$7:$G$261,2,0),"-")</f>
        <v>37.7</v>
      </c>
      <c r="E12" s="35" t="str">
        <f>IFERROR(VLOOKUP($A12,'J1'!$P$7:$S$18,4,0),"")</f>
        <v/>
      </c>
      <c r="F12" s="35" t="str">
        <f>IFERROR(VLOOKUP($A12,'J2'!$P$7:$S$18,4,0),"")</f>
        <v/>
      </c>
      <c r="G12" s="35" t="str">
        <f>IFERROR(VLOOKUP($A12,'J3'!$P$7:$S$18,4,0),"")</f>
        <v/>
      </c>
      <c r="H12" s="35">
        <f>IFERROR(VLOOKUP($A12,'J4'!$P$7:$S$18,4,0),"")</f>
        <v>29</v>
      </c>
      <c r="I12" s="35" t="str">
        <f>IFERROR(VLOOKUP($A12,'J5'!$P$7:$S$18,4,0),"")</f>
        <v/>
      </c>
      <c r="J12" s="35" t="str">
        <f>IFERROR(VLOOKUP($A12,'J6'!$P$7:$S$18,4,0),"")</f>
        <v/>
      </c>
      <c r="K12" s="35" t="str">
        <f>IFERROR(VLOOKUP($A12,'J7'!$P$7:$S$18,4,0),"")</f>
        <v/>
      </c>
      <c r="L12" s="35" t="str">
        <f>IFERROR(VLOOKUP($A12,'J8'!$P$7:$S$18,4,0),"")</f>
        <v/>
      </c>
      <c r="M12" s="35" t="str">
        <f>IFERROR(VLOOKUP($A12,'J9'!$P$7:$S$18,4,0),"")</f>
        <v/>
      </c>
      <c r="N12" s="35" t="str">
        <f>IFERROR(VLOOKUP($A12,'J10'!$P$7:$S$18,4,0),"")</f>
        <v/>
      </c>
      <c r="O12" s="41">
        <f t="shared" si="1"/>
        <v>0</v>
      </c>
      <c r="P12" s="35">
        <f t="shared" si="2"/>
        <v>29</v>
      </c>
      <c r="Q12" s="35">
        <f t="shared" si="3"/>
        <v>2</v>
      </c>
      <c r="R12" s="52"/>
    </row>
    <row r="13" spans="1:18" s="9" customFormat="1" x14ac:dyDescent="0.25">
      <c r="A13" s="8" t="s">
        <v>454</v>
      </c>
      <c r="B13" s="35" t="str">
        <f>IFERROR(VLOOKUP($A13,Liste_J!$C$7:$G$261,5,0),"-")</f>
        <v>H</v>
      </c>
      <c r="C13" s="35" t="str">
        <f>IFERROR(VLOOKUP($A13,Liste_J!$C$7:$G$261,4,0),"-")</f>
        <v>XXX</v>
      </c>
      <c r="D13" s="35" t="str">
        <f>IFERROR(VLOOKUP($A13,Liste_J!$C$7:$G$261,2,0),"-")</f>
        <v>48.0</v>
      </c>
      <c r="E13" s="35" t="str">
        <f>IFERROR(VLOOKUP($A13,'J1'!$P$7:$S$18,4,0),"")</f>
        <v/>
      </c>
      <c r="F13" s="35" t="str">
        <f>IFERROR(VLOOKUP($A13,'J2'!$P$7:$S$18,4,0),"")</f>
        <v/>
      </c>
      <c r="G13" s="35" t="str">
        <f>IFERROR(VLOOKUP($A13,'J3'!$P$7:$S$18,4,0),"")</f>
        <v/>
      </c>
      <c r="H13" s="35">
        <f>IFERROR(VLOOKUP($A13,'J4'!$P$7:$S$18,4,0),"")</f>
        <v>28</v>
      </c>
      <c r="I13" s="35" t="str">
        <f>IFERROR(VLOOKUP($A13,'J5'!$P$7:$S$18,4,0),"")</f>
        <v/>
      </c>
      <c r="J13" s="35" t="str">
        <f>IFERROR(VLOOKUP($A13,'J6'!$P$7:$S$18,4,0),"")</f>
        <v/>
      </c>
      <c r="K13" s="35" t="str">
        <f>IFERROR(VLOOKUP($A13,'J7'!$P$7:$S$18,4,0),"")</f>
        <v/>
      </c>
      <c r="L13" s="35" t="str">
        <f>IFERROR(VLOOKUP($A13,'J8'!$P$7:$S$18,4,0),"")</f>
        <v/>
      </c>
      <c r="M13" s="35" t="str">
        <f>IFERROR(VLOOKUP($A13,'J9'!$P$7:$S$18,4,0),"")</f>
        <v/>
      </c>
      <c r="N13" s="35" t="str">
        <f>IFERROR(VLOOKUP($A13,'J10'!$P$7:$S$18,4,0),"")</f>
        <v/>
      </c>
      <c r="O13" s="41">
        <f t="shared" si="1"/>
        <v>0</v>
      </c>
      <c r="P13" s="35">
        <f t="shared" si="2"/>
        <v>28</v>
      </c>
      <c r="Q13" s="35">
        <f t="shared" si="3"/>
        <v>4</v>
      </c>
      <c r="R13" s="52"/>
    </row>
    <row r="14" spans="1:18" s="9" customFormat="1" x14ac:dyDescent="0.25">
      <c r="A14" s="8" t="s">
        <v>273</v>
      </c>
      <c r="B14" s="35" t="str">
        <f>IFERROR(VLOOKUP($A14,Liste_J!$C$7:$G$261,5,0),"-")</f>
        <v>H</v>
      </c>
      <c r="C14" s="35" t="str">
        <f>IFERROR(VLOOKUP($A14,Liste_J!$C$7:$G$261,4,0),"-")</f>
        <v>Chevry</v>
      </c>
      <c r="D14" s="35">
        <f>IFERROR(VLOOKUP($A14,Liste_J!$C$7:$G$261,2,0),"-")</f>
        <v>44.3</v>
      </c>
      <c r="E14" s="35" t="str">
        <f>IFERROR(VLOOKUP($A14,'J1'!$P$7:$S$18,4,0),"")</f>
        <v/>
      </c>
      <c r="F14" s="35" t="str">
        <f>IFERROR(VLOOKUP($A14,'J2'!$P$7:$S$18,4,0),"")</f>
        <v/>
      </c>
      <c r="G14" s="35" t="str">
        <f>IFERROR(VLOOKUP($A14,'J3'!$P$7:$S$18,4,0),"")</f>
        <v/>
      </c>
      <c r="H14" s="35">
        <f>IFERROR(VLOOKUP($A14,'J4'!$P$7:$S$18,4,0),"")</f>
        <v>25</v>
      </c>
      <c r="I14" s="35" t="str">
        <f>IFERROR(VLOOKUP($A14,'J5'!$P$7:$S$18,4,0),"")</f>
        <v/>
      </c>
      <c r="J14" s="35" t="str">
        <f>IFERROR(VLOOKUP($A14,'J6'!$P$7:$S$18,4,0),"")</f>
        <v/>
      </c>
      <c r="K14" s="35" t="str">
        <f>IFERROR(VLOOKUP($A14,'J7'!$P$7:$S$18,4,0),"")</f>
        <v/>
      </c>
      <c r="L14" s="35" t="str">
        <f>IFERROR(VLOOKUP($A14,'J8'!$P$7:$S$18,4,0),"")</f>
        <v/>
      </c>
      <c r="M14" s="35" t="str">
        <f>IFERROR(VLOOKUP($A14,'J9'!$P$7:$S$18,4,0),"")</f>
        <v/>
      </c>
      <c r="N14" s="35" t="str">
        <f>IFERROR(VLOOKUP($A14,'J10'!$P$7:$S$18,4,0),"")</f>
        <v/>
      </c>
      <c r="O14" s="41">
        <f t="shared" si="1"/>
        <v>0</v>
      </c>
      <c r="P14" s="35">
        <f t="shared" si="2"/>
        <v>25</v>
      </c>
      <c r="Q14" s="35">
        <f t="shared" si="3"/>
        <v>6</v>
      </c>
      <c r="R14" s="52"/>
    </row>
    <row r="15" spans="1:18" x14ac:dyDescent="0.25">
      <c r="A15" s="8" t="s">
        <v>440</v>
      </c>
      <c r="B15" s="35" t="str">
        <f>IFERROR(VLOOKUP($A15,Liste_J!$C$7:$G$261,5,0),"-")</f>
        <v>H</v>
      </c>
      <c r="C15" s="35" t="str">
        <f>IFERROR(VLOOKUP($A15,Liste_J!$C$7:$G$261,4,0),"-")</f>
        <v>Chevannes</v>
      </c>
      <c r="D15" s="35">
        <f>IFERROR(VLOOKUP($A15,Liste_J!$C$7:$G$261,2,0),"-")</f>
        <v>39.4</v>
      </c>
      <c r="E15" s="35" t="str">
        <f>IFERROR(VLOOKUP($A15,'J1'!$P$7:$S$18,4,0),"")</f>
        <v/>
      </c>
      <c r="F15" s="35" t="str">
        <f>IFERROR(VLOOKUP($A15,'J2'!$P$7:$S$18,4,0),"")</f>
        <v/>
      </c>
      <c r="G15" s="35" t="str">
        <f>IFERROR(VLOOKUP($A15,'J3'!$P$7:$S$18,4,0),"")</f>
        <v/>
      </c>
      <c r="H15" s="35" t="str">
        <f>IFERROR(VLOOKUP($A15,'J4'!$P$7:$S$18,4,0),"")</f>
        <v/>
      </c>
      <c r="I15" s="35" t="str">
        <f>IFERROR(VLOOKUP($A15,'J5'!$P$7:$S$18,4,0),"")</f>
        <v/>
      </c>
      <c r="J15" s="35">
        <f>IFERROR(VLOOKUP($A15,'J6'!$P$7:$S$18,4,0),"")</f>
        <v>23</v>
      </c>
      <c r="K15" s="35" t="str">
        <f>IFERROR(VLOOKUP($A15,'J7'!$P$7:$S$18,4,0),"")</f>
        <v/>
      </c>
      <c r="L15" s="35" t="str">
        <f>IFERROR(VLOOKUP($A15,'J8'!$P$7:$S$18,4,0),"")</f>
        <v/>
      </c>
      <c r="M15" s="35" t="str">
        <f>IFERROR(VLOOKUP($A15,'J9'!$P$7:$S$18,4,0),"")</f>
        <v/>
      </c>
      <c r="N15" s="35" t="str">
        <f>IFERROR(VLOOKUP($A15,'J10'!$P$7:$S$18,4,0),"")</f>
        <v/>
      </c>
      <c r="O15" s="41">
        <f t="shared" si="1"/>
        <v>0</v>
      </c>
      <c r="P15" s="35">
        <f t="shared" si="2"/>
        <v>23</v>
      </c>
      <c r="Q15" s="35">
        <f t="shared" si="3"/>
        <v>7</v>
      </c>
      <c r="R15" s="52"/>
    </row>
    <row r="16" spans="1:18" x14ac:dyDescent="0.25">
      <c r="A16" s="8" t="s">
        <v>425</v>
      </c>
      <c r="B16" s="35" t="str">
        <f>IFERROR(VLOOKUP($A16,Liste_J!$C$7:$G$261,5,0),"-")</f>
        <v>H</v>
      </c>
      <c r="C16" s="35" t="str">
        <f>IFERROR(VLOOKUP($A16,Liste_J!$C$7:$G$261,4,0),"-")</f>
        <v>Chevry</v>
      </c>
      <c r="D16" s="35">
        <f>IFERROR(VLOOKUP($A16,Liste_J!$C$7:$G$261,2,0),"-")</f>
        <v>54</v>
      </c>
      <c r="E16" s="35">
        <f>IFERROR(VLOOKUP($A16,'J1'!$P$7:$S$18,4,0),"")</f>
        <v>20</v>
      </c>
      <c r="F16" s="35" t="str">
        <f>IFERROR(VLOOKUP($A16,'J2'!$P$7:$S$18,4,0),"")</f>
        <v/>
      </c>
      <c r="G16" s="35" t="str">
        <f>IFERROR(VLOOKUP($A16,'J3'!$P$7:$S$18,4,0),"")</f>
        <v/>
      </c>
      <c r="H16" s="35" t="str">
        <f>IFERROR(VLOOKUP($A16,'J4'!$P$7:$S$18,4,0),"")</f>
        <v/>
      </c>
      <c r="I16" s="35" t="str">
        <f>IFERROR(VLOOKUP($A16,'J5'!$P$7:$S$18,4,0),"")</f>
        <v/>
      </c>
      <c r="J16" s="35" t="str">
        <f>IFERROR(VLOOKUP($A16,'J6'!$P$7:$S$18,4,0),"")</f>
        <v/>
      </c>
      <c r="K16" s="35" t="str">
        <f>IFERROR(VLOOKUP($A16,'J7'!$P$7:$S$18,4,0),"")</f>
        <v/>
      </c>
      <c r="L16" s="35" t="str">
        <f>IFERROR(VLOOKUP($A16,'J8'!$P$7:$S$18,4,0),"")</f>
        <v/>
      </c>
      <c r="M16" s="35" t="str">
        <f>IFERROR(VLOOKUP($A16,'J9'!$P$7:$S$18,4,0),"")</f>
        <v/>
      </c>
      <c r="N16" s="35" t="str">
        <f>IFERROR(VLOOKUP($A16,'J10'!$P$7:$S$18,4,0),"")</f>
        <v/>
      </c>
      <c r="O16" s="41">
        <f t="shared" si="1"/>
        <v>0</v>
      </c>
      <c r="P16" s="35">
        <f t="shared" si="2"/>
        <v>20</v>
      </c>
      <c r="Q16" s="35">
        <f t="shared" si="3"/>
        <v>8</v>
      </c>
      <c r="R16" s="52"/>
    </row>
    <row r="17" spans="1:18" x14ac:dyDescent="0.25">
      <c r="A17" s="8" t="s">
        <v>422</v>
      </c>
      <c r="B17" s="35" t="str">
        <f>IFERROR(VLOOKUP($A17,Liste_J!$C$7:$G$261,5,0),"-")</f>
        <v>H</v>
      </c>
      <c r="C17" s="35" t="str">
        <f>IFERROR(VLOOKUP($A17,Liste_J!$C$7:$G$261,4,0),"-")</f>
        <v>Chevannes</v>
      </c>
      <c r="D17" s="35">
        <f>IFERROR(VLOOKUP($A17,Liste_J!$C$7:$G$261,2,0),"-")</f>
        <v>54</v>
      </c>
      <c r="E17" s="35">
        <f>IFERROR(VLOOKUP($A17,'J1'!$P$7:$S$18,4,0),"")</f>
        <v>18</v>
      </c>
      <c r="F17" s="35" t="str">
        <f>IFERROR(VLOOKUP($A17,'J2'!$P$7:$S$18,4,0),"")</f>
        <v/>
      </c>
      <c r="G17" s="35" t="str">
        <f>IFERROR(VLOOKUP($A17,'J3'!$P$7:$S$18,4,0),"")</f>
        <v/>
      </c>
      <c r="H17" s="35" t="str">
        <f>IFERROR(VLOOKUP($A17,'J4'!$P$7:$S$18,4,0),"")</f>
        <v/>
      </c>
      <c r="I17" s="35" t="str">
        <f>IFERROR(VLOOKUP($A17,'J5'!$P$7:$S$18,4,0),"")</f>
        <v/>
      </c>
      <c r="J17" s="35" t="str">
        <f>IFERROR(VLOOKUP($A17,'J6'!$P$7:$S$18,4,0),"")</f>
        <v/>
      </c>
      <c r="K17" s="35" t="str">
        <f>IFERROR(VLOOKUP($A17,'J7'!$P$7:$S$18,4,0),"")</f>
        <v/>
      </c>
      <c r="L17" s="35" t="str">
        <f>IFERROR(VLOOKUP($A17,'J8'!$P$7:$S$18,4,0),"")</f>
        <v/>
      </c>
      <c r="M17" s="35" t="str">
        <f>IFERROR(VLOOKUP($A17,'J9'!$P$7:$S$18,4,0),"")</f>
        <v/>
      </c>
      <c r="N17" s="35" t="str">
        <f>IFERROR(VLOOKUP($A17,'J10'!$P$7:$S$18,4,0),"")</f>
        <v/>
      </c>
      <c r="O17" s="41">
        <f t="shared" si="1"/>
        <v>0</v>
      </c>
      <c r="P17" s="35">
        <f t="shared" si="2"/>
        <v>18</v>
      </c>
      <c r="Q17" s="35">
        <f t="shared" si="3"/>
        <v>9</v>
      </c>
      <c r="R17" s="52"/>
    </row>
    <row r="18" spans="1:18" x14ac:dyDescent="0.25">
      <c r="A18" s="8" t="s">
        <v>418</v>
      </c>
      <c r="B18" s="35" t="str">
        <f>IFERROR(VLOOKUP($A18,Liste_J!$C$7:$G$261,5,0),"-")</f>
        <v>H</v>
      </c>
      <c r="C18" s="35" t="str">
        <f>IFERROR(VLOOKUP($A18,Liste_J!$C$7:$G$261,4,0),"-")</f>
        <v>Réveillon</v>
      </c>
      <c r="D18" s="35">
        <f>IFERROR(VLOOKUP($A18,Liste_J!$C$7:$G$261,2,0),"-")</f>
        <v>30</v>
      </c>
      <c r="E18" s="35" t="str">
        <f>IFERROR(VLOOKUP($A18,'J1'!$P$7:$S$18,4,0),"")</f>
        <v/>
      </c>
      <c r="F18" s="35" t="str">
        <f>IFERROR(VLOOKUP($A18,'J2'!$P$7:$S$18,4,0),"")</f>
        <v/>
      </c>
      <c r="G18" s="35" t="str">
        <f>IFERROR(VLOOKUP($A18,'J3'!$P$7:$S$18,4,0),"")</f>
        <v/>
      </c>
      <c r="H18" s="35" t="str">
        <f>IFERROR(VLOOKUP($A18,'J4'!$P$7:$S$18,4,0),"")</f>
        <v/>
      </c>
      <c r="I18" s="35" t="str">
        <f>IFERROR(VLOOKUP($A18,'J5'!$P$7:$S$18,4,0),"")</f>
        <v/>
      </c>
      <c r="J18" s="35" t="str">
        <f>IFERROR(VLOOKUP($A18,'J6'!$P$7:$S$18,4,0),"")</f>
        <v/>
      </c>
      <c r="K18" s="35" t="str">
        <f>IFERROR(VLOOKUP($A18,'J7'!$P$7:$S$18,4,0),"")</f>
        <v/>
      </c>
      <c r="L18" s="35" t="str">
        <f>IFERROR(VLOOKUP($A18,'J8'!$P$7:$S$18,4,0),"")</f>
        <v/>
      </c>
      <c r="M18" s="35" t="str">
        <f>IFERROR(VLOOKUP($A18,'J9'!$P$7:$S$18,4,0),"")</f>
        <v/>
      </c>
      <c r="N18" s="35" t="str">
        <f>IFERROR(VLOOKUP($A18,'J10'!$P$7:$S$18,4,0),"")</f>
        <v/>
      </c>
      <c r="O18" s="41">
        <f t="shared" si="1"/>
        <v>0</v>
      </c>
      <c r="P18" s="35">
        <f t="shared" si="2"/>
        <v>0</v>
      </c>
      <c r="Q18" s="35">
        <f t="shared" si="3"/>
        <v>10</v>
      </c>
      <c r="R18" s="52"/>
    </row>
    <row r="19" spans="1:18" x14ac:dyDescent="0.25">
      <c r="A19" s="8" t="s">
        <v>171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1"/>
      <c r="P19" s="35"/>
      <c r="Q19" s="35"/>
      <c r="R19" s="61"/>
    </row>
    <row r="20" spans="1:18" s="1" customFormat="1" ht="15.6" thickBot="1" x14ac:dyDescent="0.3">
      <c r="A20" s="64" t="s">
        <v>197</v>
      </c>
      <c r="B20" s="897" t="s">
        <v>359</v>
      </c>
      <c r="C20" s="897"/>
      <c r="D20" s="897"/>
      <c r="E20" s="897"/>
      <c r="F20" s="897"/>
      <c r="G20" s="897"/>
      <c r="H20" s="897"/>
      <c r="I20" s="897"/>
      <c r="J20" s="897"/>
      <c r="K20" s="897"/>
      <c r="L20" s="897"/>
      <c r="M20" s="897"/>
      <c r="N20" s="897"/>
      <c r="O20" s="897"/>
      <c r="P20" s="897"/>
      <c r="Q20" s="897"/>
      <c r="R20" s="898"/>
    </row>
    <row r="21" spans="1:18" x14ac:dyDescent="0.25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8" x14ac:dyDescent="0.2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8" x14ac:dyDescent="0.25">
      <c r="A23" s="26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8" x14ac:dyDescent="0.25"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8" x14ac:dyDescent="0.25">
      <c r="A25" s="26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8" x14ac:dyDescent="0.25">
      <c r="A26" s="2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8" x14ac:dyDescent="0.25">
      <c r="A27" s="2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8" x14ac:dyDescent="0.25">
      <c r="A28" s="26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8" x14ac:dyDescent="0.25">
      <c r="A29" s="26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8" x14ac:dyDescent="0.25">
      <c r="A30" s="26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8" x14ac:dyDescent="0.25">
      <c r="A31" s="2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8" x14ac:dyDescent="0.25">
      <c r="A32" s="26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x14ac:dyDescent="0.25">
      <c r="A33" s="2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x14ac:dyDescent="0.25">
      <c r="A34" s="2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x14ac:dyDescent="0.25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x14ac:dyDescent="0.25"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x14ac:dyDescent="0.25"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25"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5"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25"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x14ac:dyDescent="0.25">
      <c r="P41" s="35"/>
      <c r="Q41" s="35"/>
    </row>
    <row r="42" spans="1:17" x14ac:dyDescent="0.25">
      <c r="P42" s="35"/>
      <c r="Q42" s="35"/>
    </row>
    <row r="43" spans="1:17" x14ac:dyDescent="0.25">
      <c r="P43" s="35"/>
      <c r="Q43" s="35"/>
    </row>
    <row r="44" spans="1:17" x14ac:dyDescent="0.25">
      <c r="P44" s="35"/>
      <c r="Q44" s="35"/>
    </row>
    <row r="45" spans="1:17" x14ac:dyDescent="0.25">
      <c r="P45" s="35"/>
      <c r="Q45" s="35"/>
    </row>
    <row r="46" spans="1:17" x14ac:dyDescent="0.25">
      <c r="P46" s="35"/>
      <c r="Q46" s="35"/>
    </row>
    <row r="47" spans="1:17" x14ac:dyDescent="0.25">
      <c r="P47" s="35"/>
      <c r="Q47" s="35"/>
    </row>
    <row r="48" spans="1:17" x14ac:dyDescent="0.25">
      <c r="P48" s="35"/>
      <c r="Q48" s="35"/>
    </row>
    <row r="49" spans="16:17" x14ac:dyDescent="0.25">
      <c r="P49" s="35"/>
      <c r="Q49" s="35"/>
    </row>
    <row r="50" spans="16:17" x14ac:dyDescent="0.25">
      <c r="P50" s="35"/>
      <c r="Q50" s="35"/>
    </row>
    <row r="51" spans="16:17" x14ac:dyDescent="0.25">
      <c r="P51" s="35"/>
      <c r="Q51" s="35"/>
    </row>
    <row r="52" spans="16:17" x14ac:dyDescent="0.25">
      <c r="P52" s="35"/>
      <c r="Q52" s="35"/>
    </row>
    <row r="53" spans="16:17" x14ac:dyDescent="0.25">
      <c r="P53" s="35"/>
      <c r="Q53" s="35"/>
    </row>
    <row r="54" spans="16:17" x14ac:dyDescent="0.25">
      <c r="P54" s="35"/>
      <c r="Q54" s="35"/>
    </row>
    <row r="55" spans="16:17" x14ac:dyDescent="0.25">
      <c r="P55" s="35"/>
      <c r="Q55" s="35"/>
    </row>
    <row r="56" spans="16:17" x14ac:dyDescent="0.25">
      <c r="P56" s="35"/>
      <c r="Q56" s="35"/>
    </row>
    <row r="57" spans="16:17" x14ac:dyDescent="0.25">
      <c r="P57" s="35"/>
      <c r="Q57" s="35"/>
    </row>
    <row r="58" spans="16:17" x14ac:dyDescent="0.25">
      <c r="P58" s="35"/>
      <c r="Q58" s="35"/>
    </row>
    <row r="59" spans="16:17" x14ac:dyDescent="0.25">
      <c r="P59" s="35"/>
      <c r="Q59" s="35"/>
    </row>
    <row r="60" spans="16:17" x14ac:dyDescent="0.25">
      <c r="P60" s="35"/>
      <c r="Q60" s="35"/>
    </row>
    <row r="61" spans="16:17" x14ac:dyDescent="0.25">
      <c r="P61" s="35"/>
      <c r="Q61" s="35"/>
    </row>
    <row r="62" spans="16:17" x14ac:dyDescent="0.25">
      <c r="P62" s="35"/>
      <c r="Q62" s="35"/>
    </row>
    <row r="63" spans="16:17" x14ac:dyDescent="0.25">
      <c r="P63" s="35"/>
      <c r="Q63" s="35"/>
    </row>
    <row r="64" spans="16:17" x14ac:dyDescent="0.25">
      <c r="P64" s="35"/>
      <c r="Q64" s="35"/>
    </row>
    <row r="65" spans="16:17" x14ac:dyDescent="0.25">
      <c r="P65" s="35"/>
      <c r="Q65" s="35"/>
    </row>
    <row r="66" spans="16:17" x14ac:dyDescent="0.25">
      <c r="P66" s="35"/>
      <c r="Q66" s="35"/>
    </row>
    <row r="67" spans="16:17" x14ac:dyDescent="0.25">
      <c r="P67" s="35"/>
      <c r="Q67" s="35"/>
    </row>
    <row r="68" spans="16:17" x14ac:dyDescent="0.25">
      <c r="P68" s="35"/>
      <c r="Q68" s="35"/>
    </row>
    <row r="69" spans="16:17" x14ac:dyDescent="0.25">
      <c r="P69" s="35"/>
      <c r="Q69" s="35"/>
    </row>
    <row r="70" spans="16:17" x14ac:dyDescent="0.25">
      <c r="P70" s="35"/>
      <c r="Q70" s="35"/>
    </row>
    <row r="71" spans="16:17" x14ac:dyDescent="0.25">
      <c r="P71" s="35"/>
      <c r="Q71" s="35"/>
    </row>
    <row r="72" spans="16:17" x14ac:dyDescent="0.25">
      <c r="P72" s="35"/>
      <c r="Q72" s="35"/>
    </row>
    <row r="73" spans="16:17" x14ac:dyDescent="0.25">
      <c r="P73" s="35"/>
      <c r="Q73" s="35"/>
    </row>
    <row r="74" spans="16:17" x14ac:dyDescent="0.25">
      <c r="P74" s="35"/>
      <c r="Q74" s="35"/>
    </row>
    <row r="75" spans="16:17" x14ac:dyDescent="0.25">
      <c r="P75" s="35"/>
      <c r="Q75" s="35"/>
    </row>
    <row r="76" spans="16:17" x14ac:dyDescent="0.25">
      <c r="P76" s="35"/>
      <c r="Q76" s="35"/>
    </row>
    <row r="77" spans="16:17" x14ac:dyDescent="0.25">
      <c r="P77" s="35"/>
      <c r="Q77" s="35"/>
    </row>
    <row r="78" spans="16:17" x14ac:dyDescent="0.25">
      <c r="P78" s="35"/>
      <c r="Q78" s="35"/>
    </row>
    <row r="79" spans="16:17" x14ac:dyDescent="0.25">
      <c r="P79" s="35"/>
      <c r="Q79" s="35"/>
    </row>
    <row r="80" spans="16:17" x14ac:dyDescent="0.25">
      <c r="P80" s="35"/>
      <c r="Q80" s="35"/>
    </row>
    <row r="81" spans="16:17" x14ac:dyDescent="0.25">
      <c r="P81" s="35"/>
      <c r="Q81" s="35"/>
    </row>
    <row r="82" spans="16:17" x14ac:dyDescent="0.25">
      <c r="P82" s="35"/>
      <c r="Q82" s="35"/>
    </row>
    <row r="83" spans="16:17" x14ac:dyDescent="0.25">
      <c r="P83" s="35"/>
      <c r="Q83" s="35"/>
    </row>
    <row r="84" spans="16:17" x14ac:dyDescent="0.25">
      <c r="P84" s="35"/>
      <c r="Q84" s="35"/>
    </row>
    <row r="85" spans="16:17" x14ac:dyDescent="0.25">
      <c r="P85" s="35"/>
      <c r="Q85" s="35"/>
    </row>
    <row r="86" spans="16:17" x14ac:dyDescent="0.25">
      <c r="P86" s="35"/>
      <c r="Q86" s="35"/>
    </row>
    <row r="87" spans="16:17" x14ac:dyDescent="0.25">
      <c r="P87" s="35"/>
      <c r="Q87" s="35"/>
    </row>
    <row r="88" spans="16:17" x14ac:dyDescent="0.25">
      <c r="P88" s="35"/>
      <c r="Q88" s="35"/>
    </row>
    <row r="89" spans="16:17" x14ac:dyDescent="0.25">
      <c r="P89" s="35"/>
      <c r="Q89" s="35"/>
    </row>
    <row r="90" spans="16:17" x14ac:dyDescent="0.25">
      <c r="P90" s="35"/>
      <c r="Q90" s="35"/>
    </row>
    <row r="91" spans="16:17" x14ac:dyDescent="0.25">
      <c r="P91" s="35"/>
      <c r="Q91" s="35"/>
    </row>
    <row r="92" spans="16:17" x14ac:dyDescent="0.25">
      <c r="P92" s="35"/>
      <c r="Q92" s="35"/>
    </row>
    <row r="93" spans="16:17" x14ac:dyDescent="0.25">
      <c r="P93" s="35"/>
      <c r="Q93" s="35"/>
    </row>
    <row r="94" spans="16:17" x14ac:dyDescent="0.25">
      <c r="P94" s="35"/>
      <c r="Q94" s="35"/>
    </row>
    <row r="95" spans="16:17" x14ac:dyDescent="0.25">
      <c r="P95" s="35"/>
      <c r="Q95" s="35"/>
    </row>
    <row r="96" spans="16:17" x14ac:dyDescent="0.25">
      <c r="P96" s="35"/>
      <c r="Q96" s="35"/>
    </row>
    <row r="97" spans="16:17" x14ac:dyDescent="0.25">
      <c r="P97" s="35"/>
      <c r="Q97" s="35"/>
    </row>
    <row r="98" spans="16:17" x14ac:dyDescent="0.25">
      <c r="P98" s="35"/>
      <c r="Q98" s="35"/>
    </row>
    <row r="99" spans="16:17" x14ac:dyDescent="0.25">
      <c r="P99" s="35"/>
      <c r="Q99" s="35"/>
    </row>
    <row r="100" spans="16:17" x14ac:dyDescent="0.25">
      <c r="P100" s="35"/>
      <c r="Q100" s="35"/>
    </row>
    <row r="101" spans="16:17" x14ac:dyDescent="0.25">
      <c r="P101" s="35"/>
      <c r="Q101" s="35"/>
    </row>
    <row r="102" spans="16:17" x14ac:dyDescent="0.25">
      <c r="P102" s="35"/>
      <c r="Q102" s="35"/>
    </row>
    <row r="103" spans="16:17" x14ac:dyDescent="0.25">
      <c r="P103" s="35"/>
      <c r="Q103" s="35"/>
    </row>
    <row r="104" spans="16:17" x14ac:dyDescent="0.25">
      <c r="P104" s="35"/>
      <c r="Q104" s="35"/>
    </row>
    <row r="105" spans="16:17" x14ac:dyDescent="0.25">
      <c r="P105" s="35"/>
      <c r="Q105" s="35"/>
    </row>
    <row r="106" spans="16:17" x14ac:dyDescent="0.25">
      <c r="P106" s="35"/>
      <c r="Q106" s="35"/>
    </row>
    <row r="107" spans="16:17" x14ac:dyDescent="0.25">
      <c r="P107" s="35"/>
      <c r="Q107" s="35"/>
    </row>
    <row r="108" spans="16:17" x14ac:dyDescent="0.25">
      <c r="P108" s="35"/>
      <c r="Q108" s="35"/>
    </row>
    <row r="109" spans="16:17" x14ac:dyDescent="0.25">
      <c r="P109" s="35"/>
      <c r="Q109" s="35"/>
    </row>
    <row r="110" spans="16:17" x14ac:dyDescent="0.25">
      <c r="P110" s="35"/>
      <c r="Q110" s="35"/>
    </row>
    <row r="111" spans="16:17" x14ac:dyDescent="0.25">
      <c r="Q111" s="35"/>
    </row>
    <row r="112" spans="16:17" x14ac:dyDescent="0.25">
      <c r="Q112" s="35"/>
    </row>
    <row r="113" spans="17:17" x14ac:dyDescent="0.25">
      <c r="Q113" s="35"/>
    </row>
    <row r="114" spans="17:17" x14ac:dyDescent="0.25">
      <c r="Q114" s="35"/>
    </row>
    <row r="115" spans="17:17" x14ac:dyDescent="0.25">
      <c r="Q115" s="35"/>
    </row>
    <row r="116" spans="17:17" x14ac:dyDescent="0.25">
      <c r="Q116" s="35"/>
    </row>
    <row r="117" spans="17:17" x14ac:dyDescent="0.25">
      <c r="Q117" s="35"/>
    </row>
  </sheetData>
  <sortState xmlns:xlrd2="http://schemas.microsoft.com/office/spreadsheetml/2017/richdata2" ref="A9:R18">
    <sortCondition ref="Q9:Q18"/>
  </sortState>
  <mergeCells count="7">
    <mergeCell ref="B20:R20"/>
    <mergeCell ref="O2:R2"/>
    <mergeCell ref="A1:R1"/>
    <mergeCell ref="B6:M6"/>
    <mergeCell ref="C3:D4"/>
    <mergeCell ref="A2:M2"/>
    <mergeCell ref="O6:R6"/>
  </mergeCells>
  <conditionalFormatting sqref="A9:D19">
    <cfRule type="expression" dxfId="150" priority="6">
      <formula>"$D8&gt;36"</formula>
    </cfRule>
  </conditionalFormatting>
  <conditionalFormatting sqref="A9:Q19 B20 P21:P110">
    <cfRule type="expression" dxfId="149" priority="7">
      <formula>$Q9=1</formula>
    </cfRule>
  </conditionalFormatting>
  <conditionalFormatting sqref="B20">
    <cfRule type="expression" dxfId="148" priority="10">
      <formula>"$D8&gt;36"</formula>
    </cfRule>
  </conditionalFormatting>
  <pageMargins left="0.7" right="0.7" top="0.75" bottom="0.75" header="0.3" footer="0.3"/>
  <pageSetup paperSize="9" scale="8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8">
    <pageSetUpPr fitToPage="1"/>
  </sheetPr>
  <dimension ref="A1:R189"/>
  <sheetViews>
    <sheetView topLeftCell="A9" zoomScale="101" zoomScaleNormal="55" workbookViewId="0">
      <selection activeCell="E3" sqref="E3"/>
    </sheetView>
  </sheetViews>
  <sheetFormatPr baseColWidth="10" defaultRowHeight="13.2" x14ac:dyDescent="0.25"/>
  <cols>
    <col min="1" max="1" width="21.109375" style="27" customWidth="1"/>
    <col min="2" max="2" width="6.44140625" style="6" customWidth="1"/>
    <col min="3" max="3" width="14.5546875" style="6" customWidth="1"/>
    <col min="4" max="4" width="11.5546875" style="6"/>
    <col min="5" max="15" width="6.6640625" style="6" customWidth="1"/>
    <col min="16" max="16" width="7.44140625" style="42" customWidth="1"/>
    <col min="17" max="17" width="7.44140625" style="5" customWidth="1"/>
    <col min="18" max="18" width="6.21875" customWidth="1"/>
  </cols>
  <sheetData>
    <row r="1" spans="1:18" ht="21.6" thickBot="1" x14ac:dyDescent="0.3">
      <c r="A1" s="821" t="str">
        <f>+Explications!A1</f>
        <v>CARRE D'AS 2025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2"/>
      <c r="R1" s="823"/>
    </row>
    <row r="2" spans="1:18" ht="18" thickBot="1" x14ac:dyDescent="0.3">
      <c r="A2" s="899" t="str">
        <f>Explications!A2</f>
        <v xml:space="preserve">RESULTATS AU </v>
      </c>
      <c r="B2" s="900"/>
      <c r="C2" s="900"/>
      <c r="D2" s="900"/>
      <c r="E2" s="900"/>
      <c r="F2" s="900"/>
      <c r="G2" s="900"/>
      <c r="H2" s="900"/>
      <c r="I2" s="900"/>
      <c r="J2" s="900"/>
      <c r="K2" s="900"/>
      <c r="L2" s="900"/>
      <c r="M2" s="900"/>
      <c r="N2" s="74"/>
      <c r="O2" s="891">
        <f>+Explications!J2</f>
        <v>45844</v>
      </c>
      <c r="P2" s="892"/>
      <c r="Q2" s="892"/>
      <c r="R2" s="893"/>
    </row>
    <row r="3" spans="1:18" ht="17.399999999999999" x14ac:dyDescent="0.25">
      <c r="A3" s="60"/>
      <c r="B3" s="36"/>
      <c r="C3" s="896" t="s">
        <v>66</v>
      </c>
      <c r="D3" s="896"/>
      <c r="E3" s="43">
        <f>+'J1'!$M$36</f>
        <v>354</v>
      </c>
      <c r="F3" s="43">
        <f>+'J2'!$M$36</f>
        <v>376</v>
      </c>
      <c r="G3" s="43">
        <f>+'J3'!$M$36</f>
        <v>382</v>
      </c>
      <c r="H3" s="43">
        <f>+'J4'!$M$36</f>
        <v>353</v>
      </c>
      <c r="I3" s="43">
        <f>+'J5'!$M$36</f>
        <v>422</v>
      </c>
      <c r="J3" s="43">
        <f>+'J6'!$M$36</f>
        <v>399</v>
      </c>
      <c r="K3" s="43">
        <f>+'J7'!$M$36</f>
        <v>480</v>
      </c>
      <c r="L3" s="43">
        <f>+'J8'!$M$36</f>
        <v>480</v>
      </c>
      <c r="M3" s="43">
        <f>+'J9'!$M$36</f>
        <v>465</v>
      </c>
      <c r="N3" s="43">
        <f>+'J10'!$M$36</f>
        <v>465</v>
      </c>
      <c r="O3" s="43"/>
      <c r="P3" s="43">
        <f>SUM(E3:M3)</f>
        <v>3711</v>
      </c>
      <c r="Q3" s="36"/>
      <c r="R3" s="61"/>
    </row>
    <row r="4" spans="1:18" x14ac:dyDescent="0.25">
      <c r="A4" s="28"/>
      <c r="C4" s="896"/>
      <c r="D4" s="896"/>
      <c r="E4" s="43">
        <f>SUM(E9:E188)</f>
        <v>354</v>
      </c>
      <c r="F4" s="43">
        <f t="shared" ref="F4:N4" si="0">SUM(F9:F188)</f>
        <v>376</v>
      </c>
      <c r="G4" s="43">
        <f t="shared" si="0"/>
        <v>382</v>
      </c>
      <c r="H4" s="43">
        <f t="shared" si="0"/>
        <v>353</v>
      </c>
      <c r="I4" s="43">
        <f t="shared" si="0"/>
        <v>422</v>
      </c>
      <c r="J4" s="43">
        <f t="shared" si="0"/>
        <v>399</v>
      </c>
      <c r="K4" s="43">
        <f t="shared" si="0"/>
        <v>0</v>
      </c>
      <c r="L4" s="43">
        <f t="shared" si="0"/>
        <v>0</v>
      </c>
      <c r="M4" s="43">
        <f t="shared" si="0"/>
        <v>0</v>
      </c>
      <c r="N4" s="43">
        <f t="shared" si="0"/>
        <v>0</v>
      </c>
      <c r="O4" s="43"/>
      <c r="P4" s="43">
        <f>SUM(P9:P102)</f>
        <v>2278</v>
      </c>
      <c r="R4" s="61"/>
    </row>
    <row r="5" spans="1:18" ht="13.8" thickBot="1" x14ac:dyDescent="0.3">
      <c r="A5" s="28"/>
      <c r="P5" s="62"/>
      <c r="R5" s="61"/>
    </row>
    <row r="6" spans="1:18" ht="18" thickBot="1" x14ac:dyDescent="0.35">
      <c r="A6" s="81" t="s">
        <v>52</v>
      </c>
      <c r="B6" s="903" t="s">
        <v>54</v>
      </c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82"/>
      <c r="O6" s="904">
        <v>2025</v>
      </c>
      <c r="P6" s="903"/>
      <c r="Q6" s="903"/>
      <c r="R6" s="905"/>
    </row>
    <row r="7" spans="1:18" s="26" customFormat="1" ht="13.8" thickBot="1" x14ac:dyDescent="0.3">
      <c r="A7" s="243"/>
      <c r="B7" s="244"/>
      <c r="C7" s="244"/>
      <c r="D7" s="244"/>
      <c r="E7" s="244" t="str">
        <f>+Explications!A34</f>
        <v>J1</v>
      </c>
      <c r="F7" s="244" t="str">
        <f>+Explications!B34</f>
        <v>J2</v>
      </c>
      <c r="G7" s="244" t="str">
        <f>+Explications!C34</f>
        <v>J3</v>
      </c>
      <c r="H7" s="244" t="str">
        <f>+Explications!D34</f>
        <v>J4</v>
      </c>
      <c r="I7" s="244" t="str">
        <f>+Explications!E34</f>
        <v>J5</v>
      </c>
      <c r="J7" s="244" t="str">
        <f>+Explications!F34</f>
        <v>J6</v>
      </c>
      <c r="K7" s="244" t="str">
        <f>+Explications!G34</f>
        <v>J7</v>
      </c>
      <c r="L7" s="244" t="str">
        <f>+Explications!H34</f>
        <v>J8</v>
      </c>
      <c r="M7" s="244" t="str">
        <f>+Explications!I34</f>
        <v>J9</v>
      </c>
      <c r="N7" s="244" t="str">
        <f>+Explications!J34</f>
        <v>J10</v>
      </c>
      <c r="O7" s="244"/>
      <c r="P7" s="244"/>
      <c r="Q7" s="245"/>
    </row>
    <row r="8" spans="1:18" ht="40.200000000000003" x14ac:dyDescent="0.25">
      <c r="A8" s="83" t="s">
        <v>1</v>
      </c>
      <c r="B8" s="84" t="s">
        <v>90</v>
      </c>
      <c r="C8" s="84" t="s">
        <v>77</v>
      </c>
      <c r="D8" s="85" t="s">
        <v>194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45839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84" t="s">
        <v>188</v>
      </c>
      <c r="P8" s="84" t="s">
        <v>8</v>
      </c>
      <c r="Q8" s="84" t="s">
        <v>189</v>
      </c>
      <c r="R8" s="86" t="s">
        <v>196</v>
      </c>
    </row>
    <row r="9" spans="1:18" s="1" customFormat="1" ht="15" x14ac:dyDescent="0.25">
      <c r="A9" s="8" t="s">
        <v>155</v>
      </c>
      <c r="B9" s="106" t="str">
        <f>IFERROR(VLOOKUP($A9,Liste_J!$C$7:$G$261,5,0),"-")</f>
        <v>H</v>
      </c>
      <c r="C9" s="106" t="str">
        <f>IFERROR(VLOOKUP($A9,Liste_J!$C$7:$G$261,4,0),"-")</f>
        <v>Chevannes</v>
      </c>
      <c r="D9" s="106">
        <f>IFERROR(VLOOKUP($A9,Liste_J!$C$7:$G$261,2,0),"-")</f>
        <v>10.5</v>
      </c>
      <c r="E9" s="106" t="str">
        <f>IFERROR(VLOOKUP($A9,'J1'!$I$6:$M$35,5,0),"")</f>
        <v/>
      </c>
      <c r="F9" s="106">
        <f>IFERROR(VLOOKUP($A9,'J2'!$I$6:$M$35,5,0),"")</f>
        <v>17</v>
      </c>
      <c r="G9" s="106">
        <f>IFERROR(VLOOKUP($A9,'J3'!$I$6:$M$35,5,0),"")</f>
        <v>28</v>
      </c>
      <c r="H9" s="106">
        <f>IFERROR(VLOOKUP($A9,'J4'!$I$6:$M$35,5,0),"")</f>
        <v>26</v>
      </c>
      <c r="I9" s="106">
        <f>IFERROR(VLOOKUP($A9,'J5'!$I$6:$M$35,5,0),"")</f>
        <v>26</v>
      </c>
      <c r="J9" s="106" t="str">
        <f>IFERROR(VLOOKUP($A9,'J6'!$I$6:$M$35,5,0),"")</f>
        <v/>
      </c>
      <c r="K9" s="106" t="str">
        <f>IFERROR(VLOOKUP($A9,'J7'!$I$6:$M$35,5,0),"")</f>
        <v/>
      </c>
      <c r="L9" s="106" t="str">
        <f>IFERROR(VLOOKUP($A9,'J8'!$I$6:$M$35,5,0),"")</f>
        <v/>
      </c>
      <c r="M9" s="106" t="str">
        <f>IFERROR(VLOOKUP($A9,'J9'!$I$6:$M$35,5,0),"")</f>
        <v/>
      </c>
      <c r="N9" s="106" t="str">
        <f>IFERROR(VLOOKUP($A9,'J10'!$I$6:$M$35,5,0),"")</f>
        <v/>
      </c>
      <c r="O9" s="106">
        <f t="shared" ref="O9:O40" si="1">COUNTIF(E9:N9,"&lt;100")</f>
        <v>4</v>
      </c>
      <c r="P9" s="106">
        <f t="shared" ref="P9:P40" si="2">IF(B9="H",SUM(E9:N9),0)</f>
        <v>97</v>
      </c>
      <c r="Q9" s="106">
        <f t="shared" ref="Q9:Q40" si="3">RANK(P9,$P$9:$P$188)</f>
        <v>1</v>
      </c>
      <c r="R9" s="10"/>
    </row>
    <row r="10" spans="1:18" s="1" customFormat="1" ht="15" x14ac:dyDescent="0.25">
      <c r="A10" s="8" t="s">
        <v>205</v>
      </c>
      <c r="B10" s="106" t="str">
        <f>IFERROR(VLOOKUP($A10,Liste_J!$C$7:$G$261,5,0),"-")</f>
        <v>H</v>
      </c>
      <c r="C10" s="106" t="str">
        <f>IFERROR(VLOOKUP($A10,Liste_J!$C$7:$G$261,4,0),"-")</f>
        <v>ASGAF</v>
      </c>
      <c r="D10" s="106">
        <f>IFERROR(VLOOKUP($A10,Liste_J!$C$7:$G$261,2,0),"-")</f>
        <v>20.2</v>
      </c>
      <c r="E10" s="106">
        <f>IFERROR(VLOOKUP($A10,'J1'!$I$6:$M$35,5,0),"")</f>
        <v>28</v>
      </c>
      <c r="F10" s="106" t="str">
        <f>IFERROR(VLOOKUP($A10,'J2'!$I$6:$M$35,5,0),"")</f>
        <v/>
      </c>
      <c r="G10" s="106">
        <f>IFERROR(VLOOKUP($A10,'J3'!$I$6:$M$35,5,0),"")</f>
        <v>30</v>
      </c>
      <c r="H10" s="106" t="str">
        <f>IFERROR(VLOOKUP($A10,'J4'!$I$6:$M$35,5,0),"")</f>
        <v/>
      </c>
      <c r="I10" s="106">
        <f>IFERROR(VLOOKUP($A10,'J5'!$I$6:$M$35,5,0),"")</f>
        <v>30</v>
      </c>
      <c r="J10" s="106" t="str">
        <f>IFERROR(VLOOKUP($A10,'J6'!$I$6:$M$35,5,0),"")</f>
        <v/>
      </c>
      <c r="K10" s="106" t="str">
        <f>IFERROR(VLOOKUP($A10,'J7'!$I$6:$M$35,5,0),"")</f>
        <v/>
      </c>
      <c r="L10" s="106" t="str">
        <f>IFERROR(VLOOKUP($A10,'J8'!$I$6:$M$35,5,0),"")</f>
        <v/>
      </c>
      <c r="M10" s="106" t="str">
        <f>IFERROR(VLOOKUP($A10,'J9'!$I$6:$M$35,5,0),"")</f>
        <v/>
      </c>
      <c r="N10" s="106" t="str">
        <f>IFERROR(VLOOKUP($A10,'J10'!$I$6:$M$35,5,0),"")</f>
        <v/>
      </c>
      <c r="O10" s="106">
        <f t="shared" si="1"/>
        <v>3</v>
      </c>
      <c r="P10" s="106">
        <f t="shared" si="2"/>
        <v>88</v>
      </c>
      <c r="Q10" s="106">
        <f t="shared" si="3"/>
        <v>2</v>
      </c>
      <c r="R10" s="10"/>
    </row>
    <row r="11" spans="1:18" x14ac:dyDescent="0.25">
      <c r="A11" s="28" t="s">
        <v>148</v>
      </c>
      <c r="B11" s="106" t="str">
        <f>IFERROR(VLOOKUP($A11,Liste_J!$C$7:$G$261,5,0),"-")</f>
        <v>H</v>
      </c>
      <c r="C11" s="106" t="str">
        <f>IFERROR(VLOOKUP($A11,Liste_J!$C$7:$G$261,4,0),"-")</f>
        <v>Réveillon</v>
      </c>
      <c r="D11" s="106">
        <f>IFERROR(VLOOKUP($A11,Liste_J!$C$7:$G$261,2,0),"-")</f>
        <v>10.5</v>
      </c>
      <c r="E11" s="106">
        <f>IFERROR(VLOOKUP($A11,'J1'!$I$6:$M$35,5,0),"")</f>
        <v>22</v>
      </c>
      <c r="F11" s="106">
        <f>IFERROR(VLOOKUP($A11,'J2'!$I$6:$M$35,5,0),"")</f>
        <v>13</v>
      </c>
      <c r="G11" s="106">
        <f>IFERROR(VLOOKUP($A11,'J3'!$I$6:$M$35,5,0),"")</f>
        <v>20</v>
      </c>
      <c r="H11" s="106" t="str">
        <f>IFERROR(VLOOKUP($A11,'J4'!$I$6:$M$35,5,0),"")</f>
        <v/>
      </c>
      <c r="I11" s="106">
        <f>IFERROR(VLOOKUP($A11,'J5'!$I$6:$M$35,5,0),"")</f>
        <v>16</v>
      </c>
      <c r="J11" s="106">
        <f>IFERROR(VLOOKUP($A11,'J6'!$I$6:$M$35,5,0),"")</f>
        <v>17</v>
      </c>
      <c r="K11" s="106" t="str">
        <f>IFERROR(VLOOKUP($A11,'J7'!$I$6:$M$35,5,0),"")</f>
        <v/>
      </c>
      <c r="L11" s="106" t="str">
        <f>IFERROR(VLOOKUP($A11,'J8'!$I$6:$M$35,5,0),"")</f>
        <v/>
      </c>
      <c r="M11" s="106" t="str">
        <f>IFERROR(VLOOKUP($A11,'J9'!$I$6:$M$35,5,0),"")</f>
        <v/>
      </c>
      <c r="N11" s="106" t="str">
        <f>IFERROR(VLOOKUP($A11,'J10'!$I$6:$M$35,5,0),"")</f>
        <v/>
      </c>
      <c r="O11" s="106">
        <f t="shared" si="1"/>
        <v>5</v>
      </c>
      <c r="P11" s="106">
        <f t="shared" si="2"/>
        <v>88</v>
      </c>
      <c r="Q11" s="106">
        <f t="shared" si="3"/>
        <v>2</v>
      </c>
      <c r="R11" s="10"/>
    </row>
    <row r="12" spans="1:18" x14ac:dyDescent="0.25">
      <c r="A12" s="28" t="s">
        <v>262</v>
      </c>
      <c r="B12" s="106" t="str">
        <f>IFERROR(VLOOKUP($A12,Liste_J!$C$7:$G$261,5,0),"-")</f>
        <v>H</v>
      </c>
      <c r="C12" s="106" t="str">
        <f>IFERROR(VLOOKUP($A12,Liste_J!$C$7:$G$261,4,0),"-")</f>
        <v>Chevry</v>
      </c>
      <c r="D12" s="106">
        <f>IFERROR(VLOOKUP($A12,Liste_J!$C$7:$G$261,2,0),"-")</f>
        <v>31.8</v>
      </c>
      <c r="E12" s="106">
        <f>IFERROR(VLOOKUP($A12,'J1'!$I$6:$M$35,5,0),"")</f>
        <v>20</v>
      </c>
      <c r="F12" s="106">
        <f>IFERROR(VLOOKUP($A12,'J2'!$I$6:$M$35,5,0),"")</f>
        <v>26</v>
      </c>
      <c r="G12" s="106" t="str">
        <f>IFERROR(VLOOKUP($A12,'J3'!$I$6:$M$35,5,0),"")</f>
        <v/>
      </c>
      <c r="H12" s="106">
        <f>IFERROR(VLOOKUP($A12,'J4'!$I$6:$M$35,5,0),"")</f>
        <v>30</v>
      </c>
      <c r="I12" s="106" t="str">
        <f>IFERROR(VLOOKUP($A12,'J5'!$I$6:$M$35,5,0),"")</f>
        <v/>
      </c>
      <c r="J12" s="106" t="str">
        <f>IFERROR(VLOOKUP($A12,'J6'!$I$6:$M$35,5,0),"")</f>
        <v/>
      </c>
      <c r="K12" s="106" t="str">
        <f>IFERROR(VLOOKUP($A12,'J7'!$I$6:$M$35,5,0),"")</f>
        <v/>
      </c>
      <c r="L12" s="106" t="str">
        <f>IFERROR(VLOOKUP($A12,'J8'!$I$6:$M$35,5,0),"")</f>
        <v/>
      </c>
      <c r="M12" s="106" t="str">
        <f>IFERROR(VLOOKUP($A12,'J9'!$I$6:$M$35,5,0),"")</f>
        <v/>
      </c>
      <c r="N12" s="106" t="str">
        <f>IFERROR(VLOOKUP($A12,'J10'!$I$6:$M$35,5,0),"")</f>
        <v/>
      </c>
      <c r="O12" s="106">
        <f t="shared" si="1"/>
        <v>3</v>
      </c>
      <c r="P12" s="106">
        <f t="shared" si="2"/>
        <v>76</v>
      </c>
      <c r="Q12" s="106">
        <f t="shared" si="3"/>
        <v>4</v>
      </c>
      <c r="R12" s="10"/>
    </row>
    <row r="13" spans="1:18" x14ac:dyDescent="0.25">
      <c r="A13" s="8" t="s">
        <v>241</v>
      </c>
      <c r="B13" s="106" t="str">
        <f>IFERROR(VLOOKUP($A13,Liste_J!$C$7:$G$261,5,0),"-")</f>
        <v>H</v>
      </c>
      <c r="C13" s="106" t="str">
        <f>IFERROR(VLOOKUP($A13,Liste_J!$C$7:$G$261,4,0),"-")</f>
        <v>ASGAF</v>
      </c>
      <c r="D13" s="106">
        <f>IFERROR(VLOOKUP($A13,Liste_J!$C$7:$G$261,2,0),"-")</f>
        <v>18.100000000000001</v>
      </c>
      <c r="E13" s="106" t="str">
        <f>IFERROR(VLOOKUP($A13,'J1'!$I$6:$M$35,5,0),"")</f>
        <v/>
      </c>
      <c r="F13" s="106">
        <f>IFERROR(VLOOKUP($A13,'J2'!$I$6:$M$35,5,0),"")</f>
        <v>16</v>
      </c>
      <c r="G13" s="106" t="str">
        <f>IFERROR(VLOOKUP($A13,'J3'!$I$6:$M$35,5,0),"")</f>
        <v/>
      </c>
      <c r="H13" s="106">
        <f>IFERROR(VLOOKUP($A13,'J4'!$I$6:$M$35,5,0),"")</f>
        <v>18</v>
      </c>
      <c r="I13" s="106">
        <f>IFERROR(VLOOKUP($A13,'J5'!$I$6:$M$35,5,0),"")</f>
        <v>14</v>
      </c>
      <c r="J13" s="106">
        <f>IFERROR(VLOOKUP($A13,'J6'!$I$6:$M$35,5,0),"")</f>
        <v>27</v>
      </c>
      <c r="K13" s="106" t="str">
        <f>IFERROR(VLOOKUP($A13,'J7'!$I$6:$M$35,5,0),"")</f>
        <v/>
      </c>
      <c r="L13" s="106" t="str">
        <f>IFERROR(VLOOKUP($A13,'J8'!$I$6:$M$35,5,0),"")</f>
        <v/>
      </c>
      <c r="M13" s="106" t="str">
        <f>IFERROR(VLOOKUP($A13,'J9'!$I$6:$M$35,5,0),"")</f>
        <v/>
      </c>
      <c r="N13" s="106" t="str">
        <f>IFERROR(VLOOKUP($A13,'J10'!$I$6:$M$35,5,0),"")</f>
        <v/>
      </c>
      <c r="O13" s="106">
        <f t="shared" si="1"/>
        <v>4</v>
      </c>
      <c r="P13" s="106">
        <f t="shared" si="2"/>
        <v>75</v>
      </c>
      <c r="Q13" s="106">
        <f t="shared" si="3"/>
        <v>5</v>
      </c>
      <c r="R13" s="10"/>
    </row>
    <row r="14" spans="1:18" x14ac:dyDescent="0.25">
      <c r="A14" s="28" t="s">
        <v>409</v>
      </c>
      <c r="B14" s="106" t="str">
        <f>IFERROR(VLOOKUP($A14,Liste_J!$C$7:$G$261,5,0),"-")</f>
        <v>H</v>
      </c>
      <c r="C14" s="106" t="str">
        <f>IFERROR(VLOOKUP($A14,Liste_J!$C$7:$G$261,4,0),"-")</f>
        <v>Réveillon</v>
      </c>
      <c r="D14" s="106">
        <f>IFERROR(VLOOKUP($A14,Liste_J!$C$7:$G$261,2,0),"-")</f>
        <v>23.6</v>
      </c>
      <c r="E14" s="106">
        <f>IFERROR(VLOOKUP($A14,'J1'!$I$6:$M$35,5,0),"")</f>
        <v>16</v>
      </c>
      <c r="F14" s="106" t="str">
        <f>IFERROR(VLOOKUP($A14,'J2'!$I$6:$M$35,5,0),"")</f>
        <v/>
      </c>
      <c r="G14" s="106">
        <f>IFERROR(VLOOKUP($A14,'J3'!$I$6:$M$35,5,0),"")</f>
        <v>24</v>
      </c>
      <c r="H14" s="106" t="str">
        <f>IFERROR(VLOOKUP($A14,'J4'!$I$6:$M$35,5,0),"")</f>
        <v/>
      </c>
      <c r="I14" s="106">
        <f>IFERROR(VLOOKUP($A14,'J5'!$I$6:$M$35,5,0),"")</f>
        <v>24</v>
      </c>
      <c r="J14" s="106" t="str">
        <f>IFERROR(VLOOKUP($A14,'J6'!$I$6:$M$35,5,0),"")</f>
        <v/>
      </c>
      <c r="K14" s="106" t="str">
        <f>IFERROR(VLOOKUP($A14,'J7'!$I$6:$M$35,5,0),"")</f>
        <v/>
      </c>
      <c r="L14" s="106" t="str">
        <f>IFERROR(VLOOKUP($A14,'J8'!$I$6:$M$35,5,0),"")</f>
        <v/>
      </c>
      <c r="M14" s="106" t="str">
        <f>IFERROR(VLOOKUP($A14,'J9'!$I$6:$M$35,5,0),"")</f>
        <v/>
      </c>
      <c r="N14" s="106" t="str">
        <f>IFERROR(VLOOKUP($A14,'J10'!$I$6:$M$35,5,0),"")</f>
        <v/>
      </c>
      <c r="O14" s="106">
        <f t="shared" si="1"/>
        <v>3</v>
      </c>
      <c r="P14" s="106">
        <f t="shared" si="2"/>
        <v>64</v>
      </c>
      <c r="Q14" s="106">
        <f t="shared" si="3"/>
        <v>6</v>
      </c>
      <c r="R14" s="10"/>
    </row>
    <row r="15" spans="1:18" x14ac:dyDescent="0.25">
      <c r="A15" s="28" t="s">
        <v>410</v>
      </c>
      <c r="B15" s="106" t="str">
        <f>IFERROR(VLOOKUP($A15,Liste_J!$C$7:$G$261,5,0),"-")</f>
        <v>H</v>
      </c>
      <c r="C15" s="106" t="str">
        <f>IFERROR(VLOOKUP($A15,Liste_J!$C$7:$G$261,4,0),"-")</f>
        <v>Réveillon</v>
      </c>
      <c r="D15" s="106">
        <f>IFERROR(VLOOKUP($A15,Liste_J!$C$7:$G$261,2,0),"-")</f>
        <v>12.7</v>
      </c>
      <c r="E15" s="106">
        <f>IFERROR(VLOOKUP($A15,'J1'!$I$6:$M$35,5,0),"")</f>
        <v>16</v>
      </c>
      <c r="F15" s="106" t="str">
        <f>IFERROR(VLOOKUP($A15,'J2'!$I$6:$M$35,5,0),"")</f>
        <v/>
      </c>
      <c r="G15" s="106">
        <f>IFERROR(VLOOKUP($A15,'J3'!$I$6:$M$35,5,0),"")</f>
        <v>24</v>
      </c>
      <c r="H15" s="106" t="str">
        <f>IFERROR(VLOOKUP($A15,'J4'!$I$6:$M$35,5,0),"")</f>
        <v/>
      </c>
      <c r="I15" s="106">
        <f>IFERROR(VLOOKUP($A15,'J5'!$I$6:$M$35,5,0),"")</f>
        <v>24</v>
      </c>
      <c r="J15" s="106" t="str">
        <f>IFERROR(VLOOKUP($A15,'J6'!$I$6:$M$35,5,0),"")</f>
        <v/>
      </c>
      <c r="K15" s="106" t="str">
        <f>IFERROR(VLOOKUP($A15,'J7'!$I$6:$M$35,5,0),"")</f>
        <v/>
      </c>
      <c r="L15" s="106" t="str">
        <f>IFERROR(VLOOKUP($A15,'J8'!$I$6:$M$35,5,0),"")</f>
        <v/>
      </c>
      <c r="M15" s="106" t="str">
        <f>IFERROR(VLOOKUP($A15,'J9'!$I$6:$M$35,5,0),"")</f>
        <v/>
      </c>
      <c r="N15" s="106" t="str">
        <f>IFERROR(VLOOKUP($A15,'J10'!$I$6:$M$35,5,0),"")</f>
        <v/>
      </c>
      <c r="O15" s="106">
        <f t="shared" si="1"/>
        <v>3</v>
      </c>
      <c r="P15" s="106">
        <f t="shared" si="2"/>
        <v>64</v>
      </c>
      <c r="Q15" s="106">
        <f t="shared" si="3"/>
        <v>6</v>
      </c>
      <c r="R15" s="10"/>
    </row>
    <row r="16" spans="1:18" x14ac:dyDescent="0.25">
      <c r="A16" s="8" t="s">
        <v>157</v>
      </c>
      <c r="B16" s="106" t="str">
        <f>IFERROR(VLOOKUP($A16,Liste_J!$C$7:$G$261,5,0),"-")</f>
        <v>H</v>
      </c>
      <c r="C16" s="106" t="str">
        <f>IFERROR(VLOOKUP($A16,Liste_J!$C$7:$G$261,4,0),"-")</f>
        <v>Chevannes</v>
      </c>
      <c r="D16" s="106">
        <f>IFERROR(VLOOKUP($A16,Liste_J!$C$7:$G$261,2,0),"-")</f>
        <v>14.6</v>
      </c>
      <c r="E16" s="106" t="str">
        <f>IFERROR(VLOOKUP($A16,'J1'!$I$6:$M$35,5,0),"")</f>
        <v/>
      </c>
      <c r="F16" s="106">
        <f>IFERROR(VLOOKUP($A16,'J2'!$I$6:$M$35,5,0),"")</f>
        <v>20</v>
      </c>
      <c r="G16" s="106">
        <f>IFERROR(VLOOKUP($A16,'J3'!$I$6:$M$35,5,0),"")</f>
        <v>12</v>
      </c>
      <c r="H16" s="106">
        <f>IFERROR(VLOOKUP($A16,'J4'!$I$6:$M$35,5,0),"")</f>
        <v>2</v>
      </c>
      <c r="I16" s="106">
        <f>IFERROR(VLOOKUP($A16,'J5'!$I$6:$M$35,5,0),"")</f>
        <v>26</v>
      </c>
      <c r="J16" s="106">
        <f>IFERROR(VLOOKUP($A16,'J6'!$I$6:$M$35,5,0),"")</f>
        <v>3</v>
      </c>
      <c r="K16" s="106" t="str">
        <f>IFERROR(VLOOKUP($A16,'J7'!$I$6:$M$35,5,0),"")</f>
        <v/>
      </c>
      <c r="L16" s="106" t="str">
        <f>IFERROR(VLOOKUP($A16,'J8'!$I$6:$M$35,5,0),"")</f>
        <v/>
      </c>
      <c r="M16" s="106" t="str">
        <f>IFERROR(VLOOKUP($A16,'J9'!$I$6:$M$35,5,0),"")</f>
        <v/>
      </c>
      <c r="N16" s="106" t="str">
        <f>IFERROR(VLOOKUP($A16,'J10'!$I$6:$M$35,5,0),"")</f>
        <v/>
      </c>
      <c r="O16" s="106">
        <f t="shared" si="1"/>
        <v>5</v>
      </c>
      <c r="P16" s="106">
        <f t="shared" si="2"/>
        <v>63</v>
      </c>
      <c r="Q16" s="106">
        <f t="shared" si="3"/>
        <v>8</v>
      </c>
      <c r="R16" s="10"/>
    </row>
    <row r="17" spans="1:18" x14ac:dyDescent="0.25">
      <c r="A17" s="28" t="s">
        <v>158</v>
      </c>
      <c r="B17" s="106" t="str">
        <f>IFERROR(VLOOKUP($A17,Liste_J!$C$7:$G$261,5,0),"-")</f>
        <v>H</v>
      </c>
      <c r="C17" s="106" t="str">
        <f>IFERROR(VLOOKUP($A17,Liste_J!$C$7:$G$261,4,0),"-")</f>
        <v>Réveillon</v>
      </c>
      <c r="D17" s="106">
        <f>IFERROR(VLOOKUP($A17,Liste_J!$C$7:$G$261,2,0),"-")</f>
        <v>16.2</v>
      </c>
      <c r="E17" s="106" t="str">
        <f>IFERROR(VLOOKUP($A17,'J1'!$I$6:$M$35,5,0),"")</f>
        <v/>
      </c>
      <c r="F17" s="106">
        <f>IFERROR(VLOOKUP($A17,'J2'!$I$6:$M$35,5,0),"")</f>
        <v>23</v>
      </c>
      <c r="G17" s="106" t="str">
        <f>IFERROR(VLOOKUP($A17,'J3'!$I$6:$M$35,5,0),"")</f>
        <v/>
      </c>
      <c r="H17" s="106">
        <f>IFERROR(VLOOKUP($A17,'J4'!$I$6:$M$35,5,0),"")</f>
        <v>21</v>
      </c>
      <c r="I17" s="106">
        <f>IFERROR(VLOOKUP($A17,'J5'!$I$6:$M$35,5,0),"")</f>
        <v>18</v>
      </c>
      <c r="J17" s="106" t="str">
        <f>IFERROR(VLOOKUP($A17,'J6'!$I$6:$M$35,5,0),"")</f>
        <v/>
      </c>
      <c r="K17" s="106" t="str">
        <f>IFERROR(VLOOKUP($A17,'J7'!$I$6:$M$35,5,0),"")</f>
        <v/>
      </c>
      <c r="L17" s="106" t="str">
        <f>IFERROR(VLOOKUP($A17,'J8'!$I$6:$M$35,5,0),"")</f>
        <v/>
      </c>
      <c r="M17" s="106" t="str">
        <f>IFERROR(VLOOKUP($A17,'J9'!$I$6:$M$35,5,0),"")</f>
        <v/>
      </c>
      <c r="N17" s="106" t="str">
        <f>IFERROR(VLOOKUP($A17,'J10'!$I$6:$M$35,5,0),"")</f>
        <v/>
      </c>
      <c r="O17" s="106">
        <f t="shared" si="1"/>
        <v>3</v>
      </c>
      <c r="P17" s="106">
        <f t="shared" si="2"/>
        <v>62</v>
      </c>
      <c r="Q17" s="106">
        <f t="shared" si="3"/>
        <v>9</v>
      </c>
      <c r="R17" s="10"/>
    </row>
    <row r="18" spans="1:18" x14ac:dyDescent="0.25">
      <c r="A18" s="8" t="s">
        <v>180</v>
      </c>
      <c r="B18" s="106" t="str">
        <f>IFERROR(VLOOKUP($A18,Liste_J!$C$7:$G$261,5,0),"-")</f>
        <v>H</v>
      </c>
      <c r="C18" s="106" t="str">
        <f>IFERROR(VLOOKUP($A18,Liste_J!$C$7:$G$261,4,0),"-")</f>
        <v>Chevannes</v>
      </c>
      <c r="D18" s="106">
        <f>IFERROR(VLOOKUP($A18,Liste_J!$C$7:$G$261,2,0),"-")</f>
        <v>16.399999999999999</v>
      </c>
      <c r="E18" s="106">
        <f>IFERROR(VLOOKUP($A18,'J1'!$I$6:$M$35,5,0),"")</f>
        <v>14</v>
      </c>
      <c r="F18" s="106" t="str">
        <f>IFERROR(VLOOKUP($A18,'J2'!$I$6:$M$35,5,0),"")</f>
        <v/>
      </c>
      <c r="G18" s="106">
        <f>IFERROR(VLOOKUP($A18,'J3'!$I$6:$M$35,5,0),"")</f>
        <v>22</v>
      </c>
      <c r="H18" s="106" t="str">
        <f>IFERROR(VLOOKUP($A18,'J4'!$I$6:$M$35,5,0),"")</f>
        <v/>
      </c>
      <c r="I18" s="106">
        <f>IFERROR(VLOOKUP($A18,'J5'!$I$6:$M$35,5,0),"")</f>
        <v>22</v>
      </c>
      <c r="J18" s="106" t="str">
        <f>IFERROR(VLOOKUP($A18,'J6'!$I$6:$M$35,5,0),"")</f>
        <v/>
      </c>
      <c r="K18" s="106" t="str">
        <f>IFERROR(VLOOKUP($A18,'J7'!$I$6:$M$35,5,0),"")</f>
        <v/>
      </c>
      <c r="L18" s="106" t="str">
        <f>IFERROR(VLOOKUP($A18,'J8'!$I$6:$M$35,5,0),"")</f>
        <v/>
      </c>
      <c r="M18" s="106" t="str">
        <f>IFERROR(VLOOKUP($A18,'J9'!$I$6:$M$35,5,0),"")</f>
        <v/>
      </c>
      <c r="N18" s="106" t="str">
        <f>IFERROR(VLOOKUP($A18,'J10'!$I$6:$M$35,5,0),"")</f>
        <v/>
      </c>
      <c r="O18" s="106">
        <f t="shared" si="1"/>
        <v>3</v>
      </c>
      <c r="P18" s="106">
        <f t="shared" si="2"/>
        <v>58</v>
      </c>
      <c r="Q18" s="106">
        <f t="shared" si="3"/>
        <v>10</v>
      </c>
      <c r="R18" s="10"/>
    </row>
    <row r="19" spans="1:18" x14ac:dyDescent="0.25">
      <c r="A19" s="28" t="s">
        <v>363</v>
      </c>
      <c r="B19" s="106" t="str">
        <f>IFERROR(VLOOKUP($A19,Liste_J!$C$7:$G$261,5,0),"-")</f>
        <v>H</v>
      </c>
      <c r="C19" s="106" t="str">
        <f>IFERROR(VLOOKUP($A19,Liste_J!$C$7:$G$261,4,0),"-")</f>
        <v>Réveillon</v>
      </c>
      <c r="D19" s="106" t="str">
        <f>IFERROR(VLOOKUP($A19,Liste_J!$C$7:$G$261,2,0),"-")</f>
        <v>10.1</v>
      </c>
      <c r="E19" s="106" t="str">
        <f>IFERROR(VLOOKUP($A19,'J1'!$I$6:$M$35,5,0),"")</f>
        <v/>
      </c>
      <c r="F19" s="106" t="str">
        <f>IFERROR(VLOOKUP($A19,'J2'!$I$6:$M$35,5,0),"")</f>
        <v/>
      </c>
      <c r="G19" s="106">
        <f>IFERROR(VLOOKUP($A19,'J3'!$I$6:$M$35,5,0),"")</f>
        <v>20</v>
      </c>
      <c r="H19" s="106" t="str">
        <f>IFERROR(VLOOKUP($A19,'J4'!$I$6:$M$35,5,0),"")</f>
        <v/>
      </c>
      <c r="I19" s="106">
        <f>IFERROR(VLOOKUP($A19,'J5'!$I$6:$M$35,5,0),"")</f>
        <v>16</v>
      </c>
      <c r="J19" s="106">
        <f>IFERROR(VLOOKUP($A19,'J6'!$I$6:$M$35,5,0),"")</f>
        <v>18</v>
      </c>
      <c r="K19" s="106" t="str">
        <f>IFERROR(VLOOKUP($A19,'J7'!$I$6:$M$35,5,0),"")</f>
        <v/>
      </c>
      <c r="L19" s="106" t="str">
        <f>IFERROR(VLOOKUP($A19,'J8'!$I$6:$M$35,5,0),"")</f>
        <v/>
      </c>
      <c r="M19" s="106" t="str">
        <f>IFERROR(VLOOKUP($A19,'J9'!$I$6:$M$35,5,0),"")</f>
        <v/>
      </c>
      <c r="N19" s="106" t="str">
        <f>IFERROR(VLOOKUP($A19,'J10'!$I$6:$M$35,5,0),"")</f>
        <v/>
      </c>
      <c r="O19" s="106">
        <f t="shared" si="1"/>
        <v>3</v>
      </c>
      <c r="P19" s="106">
        <f t="shared" si="2"/>
        <v>54</v>
      </c>
      <c r="Q19" s="106">
        <f t="shared" si="3"/>
        <v>11</v>
      </c>
      <c r="R19" s="10"/>
    </row>
    <row r="20" spans="1:18" x14ac:dyDescent="0.25">
      <c r="A20" s="28" t="s">
        <v>346</v>
      </c>
      <c r="B20" s="106" t="str">
        <f>IFERROR(VLOOKUP($A20,Liste_J!$C$7:$G$261,5,0),"-")</f>
        <v>H</v>
      </c>
      <c r="C20" s="106" t="str">
        <f>IFERROR(VLOOKUP($A20,Liste_J!$C$7:$G$261,4,0),"-")</f>
        <v>Réveillon</v>
      </c>
      <c r="D20" s="106" t="str">
        <f>IFERROR(VLOOKUP($A20,Liste_J!$C$7:$G$261,2,0),"-")</f>
        <v>33.7</v>
      </c>
      <c r="E20" s="106">
        <f>IFERROR(VLOOKUP($A20,'J1'!$I$6:$M$35,5,0),"")</f>
        <v>2</v>
      </c>
      <c r="F20" s="106">
        <f>IFERROR(VLOOKUP($A20,'J2'!$I$6:$M$35,5,0),"")</f>
        <v>24</v>
      </c>
      <c r="G20" s="106">
        <f>IFERROR(VLOOKUP($A20,'J3'!$I$6:$M$35,5,0),"")</f>
        <v>14</v>
      </c>
      <c r="H20" s="106" t="str">
        <f>IFERROR(VLOOKUP($A20,'J4'!$I$6:$M$35,5,0),"")</f>
        <v/>
      </c>
      <c r="I20" s="106">
        <f>IFERROR(VLOOKUP($A20,'J5'!$I$6:$M$35,5,0),"")</f>
        <v>12</v>
      </c>
      <c r="J20" s="106" t="str">
        <f>IFERROR(VLOOKUP($A20,'J6'!$I$6:$M$35,5,0),"")</f>
        <v/>
      </c>
      <c r="K20" s="106" t="str">
        <f>IFERROR(VLOOKUP($A20,'J7'!$I$6:$M$35,5,0),"")</f>
        <v/>
      </c>
      <c r="L20" s="106" t="str">
        <f>IFERROR(VLOOKUP($A20,'J8'!$I$6:$M$35,5,0),"")</f>
        <v/>
      </c>
      <c r="M20" s="106" t="str">
        <f>IFERROR(VLOOKUP($A20,'J9'!$I$6:$M$35,5,0),"")</f>
        <v/>
      </c>
      <c r="N20" s="106" t="str">
        <f>IFERROR(VLOOKUP($A20,'J10'!$I$6:$M$35,5,0),"")</f>
        <v/>
      </c>
      <c r="O20" s="106">
        <f t="shared" si="1"/>
        <v>4</v>
      </c>
      <c r="P20" s="106">
        <f t="shared" si="2"/>
        <v>52</v>
      </c>
      <c r="Q20" s="106">
        <f t="shared" si="3"/>
        <v>14</v>
      </c>
      <c r="R20" s="10"/>
    </row>
    <row r="21" spans="1:18" x14ac:dyDescent="0.25">
      <c r="A21" s="28" t="s">
        <v>274</v>
      </c>
      <c r="B21" s="106" t="str">
        <f>IFERROR(VLOOKUP($A21,Liste_J!$C$7:$G$261,5,0),"-")</f>
        <v>H</v>
      </c>
      <c r="C21" s="106" t="str">
        <f>IFERROR(VLOOKUP($A21,Liste_J!$C$7:$G$261,4,0),"-")</f>
        <v>Corbuches</v>
      </c>
      <c r="D21" s="106">
        <f>IFERROR(VLOOKUP($A21,Liste_J!$C$7:$G$261,2,0),"-")</f>
        <v>10.5</v>
      </c>
      <c r="E21" s="106" t="str">
        <f>IFERROR(VLOOKUP($A21,'J1'!$I$6:$M$35,5,0),"")</f>
        <v/>
      </c>
      <c r="F21" s="106">
        <f>IFERROR(VLOOKUP($A21,'J2'!$I$6:$M$35,5,0),"")</f>
        <v>15</v>
      </c>
      <c r="G21" s="106">
        <f>IFERROR(VLOOKUP($A21,'J3'!$I$6:$M$35,5,0),"")</f>
        <v>18</v>
      </c>
      <c r="H21" s="106" t="str">
        <f>IFERROR(VLOOKUP($A21,'J4'!$I$6:$M$35,5,0),"")</f>
        <v/>
      </c>
      <c r="I21" s="106" t="str">
        <f>IFERROR(VLOOKUP($A21,'J5'!$I$6:$M$35,5,0),"")</f>
        <v/>
      </c>
      <c r="J21" s="106">
        <f>IFERROR(VLOOKUP($A21,'J6'!$I$6:$M$35,5,0),"")</f>
        <v>20</v>
      </c>
      <c r="K21" s="106" t="str">
        <f>IFERROR(VLOOKUP($A21,'J7'!$I$6:$M$35,5,0),"")</f>
        <v/>
      </c>
      <c r="L21" s="106" t="str">
        <f>IFERROR(VLOOKUP($A21,'J8'!$I$6:$M$35,5,0),"")</f>
        <v/>
      </c>
      <c r="M21" s="106" t="str">
        <f>IFERROR(VLOOKUP($A21,'J9'!$I$6:$M$35,5,0),"")</f>
        <v/>
      </c>
      <c r="N21" s="106" t="str">
        <f>IFERROR(VLOOKUP($A21,'J10'!$I$6:$M$35,5,0),"")</f>
        <v/>
      </c>
      <c r="O21" s="106">
        <f t="shared" si="1"/>
        <v>3</v>
      </c>
      <c r="P21" s="106">
        <f t="shared" si="2"/>
        <v>53</v>
      </c>
      <c r="Q21" s="106">
        <f t="shared" si="3"/>
        <v>12</v>
      </c>
      <c r="R21" s="10"/>
    </row>
    <row r="22" spans="1:18" x14ac:dyDescent="0.25">
      <c r="A22" s="28" t="s">
        <v>424</v>
      </c>
      <c r="B22" s="106" t="str">
        <f>IFERROR(VLOOKUP($A22,Liste_J!$C$7:$G$261,5,0),"-")</f>
        <v>H</v>
      </c>
      <c r="C22" s="106" t="str">
        <f>IFERROR(VLOOKUP($A22,Liste_J!$C$7:$G$261,4,0),"-")</f>
        <v>Réveillon</v>
      </c>
      <c r="D22" s="106">
        <f>IFERROR(VLOOKUP($A22,Liste_J!$C$7:$G$261,2,0),"-")</f>
        <v>28.8</v>
      </c>
      <c r="E22" s="106" t="str">
        <f>IFERROR(VLOOKUP($A22,'J1'!$I$6:$M$35,5,0),"")</f>
        <v/>
      </c>
      <c r="F22" s="106">
        <f>IFERROR(VLOOKUP($A22,'J2'!$I$6:$M$35,5,0),"")</f>
        <v>25</v>
      </c>
      <c r="G22" s="106">
        <f>IFERROR(VLOOKUP($A22,'J3'!$I$6:$M$35,5,0),"")</f>
        <v>14</v>
      </c>
      <c r="H22" s="106" t="str">
        <f>IFERROR(VLOOKUP($A22,'J4'!$I$6:$M$35,5,0),"")</f>
        <v/>
      </c>
      <c r="I22" s="106">
        <f>IFERROR(VLOOKUP($A22,'J5'!$I$6:$M$35,5,0),"")</f>
        <v>12</v>
      </c>
      <c r="J22" s="106" t="str">
        <f>IFERROR(VLOOKUP($A22,'J6'!$I$6:$M$35,5,0),"")</f>
        <v/>
      </c>
      <c r="K22" s="106" t="str">
        <f>IFERROR(VLOOKUP($A22,'J7'!$I$6:$M$35,5,0),"")</f>
        <v/>
      </c>
      <c r="L22" s="106" t="str">
        <f>IFERROR(VLOOKUP($A22,'J8'!$I$6:$M$35,5,0),"")</f>
        <v/>
      </c>
      <c r="M22" s="106" t="str">
        <f>IFERROR(VLOOKUP($A22,'J9'!$I$6:$M$35,5,0),"")</f>
        <v/>
      </c>
      <c r="N22" s="106" t="str">
        <f>IFERROR(VLOOKUP($A22,'J10'!$I$6:$M$35,5,0),"")</f>
        <v/>
      </c>
      <c r="O22" s="106">
        <f t="shared" si="1"/>
        <v>3</v>
      </c>
      <c r="P22" s="106">
        <f t="shared" si="2"/>
        <v>51</v>
      </c>
      <c r="Q22" s="106">
        <f t="shared" si="3"/>
        <v>15</v>
      </c>
      <c r="R22" s="10"/>
    </row>
    <row r="23" spans="1:18" x14ac:dyDescent="0.25">
      <c r="A23" s="8" t="s">
        <v>365</v>
      </c>
      <c r="B23" s="106" t="str">
        <f>IFERROR(VLOOKUP($A23,Liste_J!$C$7:$G$261,5,0),"-")</f>
        <v>H</v>
      </c>
      <c r="C23" s="106" t="str">
        <f>IFERROR(VLOOKUP($A23,Liste_J!$C$7:$G$261,4,0),"-")</f>
        <v>ASGAF</v>
      </c>
      <c r="D23" s="106">
        <f>IFERROR(VLOOKUP($A23,Liste_J!$C$7:$G$261,2,0),"-")</f>
        <v>17.3</v>
      </c>
      <c r="E23" s="106" t="str">
        <f>IFERROR(VLOOKUP($A23,'J1'!$I$6:$M$35,5,0),"")</f>
        <v/>
      </c>
      <c r="F23" s="106">
        <f>IFERROR(VLOOKUP($A23,'J2'!$I$6:$M$35,5,0),"")</f>
        <v>18</v>
      </c>
      <c r="G23" s="106" t="str">
        <f>IFERROR(VLOOKUP($A23,'J3'!$I$6:$M$35,5,0),"")</f>
        <v/>
      </c>
      <c r="H23" s="106">
        <f>IFERROR(VLOOKUP($A23,'J4'!$I$6:$M$35,5,0),"")</f>
        <v>5</v>
      </c>
      <c r="I23" s="106">
        <f>IFERROR(VLOOKUP($A23,'J5'!$I$6:$M$35,5,0),"")</f>
        <v>4</v>
      </c>
      <c r="J23" s="106">
        <f>IFERROR(VLOOKUP($A23,'J6'!$I$6:$M$35,5,0),"")</f>
        <v>26</v>
      </c>
      <c r="K23" s="106" t="str">
        <f>IFERROR(VLOOKUP($A23,'J7'!$I$6:$M$35,5,0),"")</f>
        <v/>
      </c>
      <c r="L23" s="106" t="str">
        <f>IFERROR(VLOOKUP($A23,'J8'!$I$6:$M$35,5,0),"")</f>
        <v/>
      </c>
      <c r="M23" s="106" t="str">
        <f>IFERROR(VLOOKUP($A23,'J9'!$I$6:$M$35,5,0),"")</f>
        <v/>
      </c>
      <c r="N23" s="106" t="str">
        <f>IFERROR(VLOOKUP($A23,'J10'!$I$6:$M$35,5,0),"")</f>
        <v/>
      </c>
      <c r="O23" s="106">
        <f t="shared" si="1"/>
        <v>4</v>
      </c>
      <c r="P23" s="106">
        <f t="shared" si="2"/>
        <v>53</v>
      </c>
      <c r="Q23" s="106">
        <f t="shared" si="3"/>
        <v>12</v>
      </c>
      <c r="R23" s="10"/>
    </row>
    <row r="24" spans="1:18" x14ac:dyDescent="0.25">
      <c r="A24" s="28" t="s">
        <v>435</v>
      </c>
      <c r="B24" s="106" t="str">
        <f>IFERROR(VLOOKUP($A24,Liste_J!$C$7:$G$261,5,0),"-")</f>
        <v>H</v>
      </c>
      <c r="C24" s="106" t="str">
        <f>IFERROR(VLOOKUP($A24,Liste_J!$C$7:$G$261,4,0),"-")</f>
        <v>Réveillon</v>
      </c>
      <c r="D24" s="106">
        <f>IFERROR(VLOOKUP($A24,Liste_J!$C$7:$G$261,2,0),"-")</f>
        <v>13.9</v>
      </c>
      <c r="E24" s="106" t="str">
        <f>IFERROR(VLOOKUP($A24,'J1'!$I$6:$M$35,5,0),"")</f>
        <v/>
      </c>
      <c r="F24" s="106">
        <f>IFERROR(VLOOKUP($A24,'J2'!$I$6:$M$35,5,0),"")</f>
        <v>19</v>
      </c>
      <c r="G24" s="106">
        <f>IFERROR(VLOOKUP($A24,'J3'!$I$6:$M$35,5,0),"")</f>
        <v>10</v>
      </c>
      <c r="H24" s="106">
        <f>IFERROR(VLOOKUP($A24,'J4'!$I$6:$M$35,5,0),"")</f>
        <v>1</v>
      </c>
      <c r="I24" s="106">
        <f>IFERROR(VLOOKUP($A24,'J5'!$I$6:$M$35,5,0),"")</f>
        <v>18</v>
      </c>
      <c r="J24" s="106" t="str">
        <f>IFERROR(VLOOKUP($A24,'J6'!$I$6:$M$35,5,0),"")</f>
        <v/>
      </c>
      <c r="K24" s="106" t="str">
        <f>IFERROR(VLOOKUP($A24,'J7'!$I$6:$M$35,5,0),"")</f>
        <v/>
      </c>
      <c r="L24" s="106" t="str">
        <f>IFERROR(VLOOKUP($A24,'J8'!$I$6:$M$35,5,0),"")</f>
        <v/>
      </c>
      <c r="M24" s="106" t="str">
        <f>IFERROR(VLOOKUP($A24,'J9'!$I$6:$M$35,5,0),"")</f>
        <v/>
      </c>
      <c r="N24" s="106" t="str">
        <f>IFERROR(VLOOKUP($A24,'J10'!$I$6:$M$35,5,0),"")</f>
        <v/>
      </c>
      <c r="O24" s="106">
        <f t="shared" si="1"/>
        <v>4</v>
      </c>
      <c r="P24" s="106">
        <f t="shared" si="2"/>
        <v>48</v>
      </c>
      <c r="Q24" s="106">
        <f t="shared" si="3"/>
        <v>17</v>
      </c>
      <c r="R24" s="10"/>
    </row>
    <row r="25" spans="1:18" x14ac:dyDescent="0.25">
      <c r="A25" s="28" t="s">
        <v>408</v>
      </c>
      <c r="B25" s="106" t="str">
        <f>IFERROR(VLOOKUP($A25,Liste_J!$C$7:$G$261,5,0),"-")</f>
        <v>H</v>
      </c>
      <c r="C25" s="106" t="str">
        <f>IFERROR(VLOOKUP($A25,Liste_J!$C$7:$G$261,4,0),"-")</f>
        <v>Réveillon</v>
      </c>
      <c r="D25" s="106">
        <f>IFERROR(VLOOKUP($A25,Liste_J!$C$7:$G$261,2,0),"-")</f>
        <v>10.1</v>
      </c>
      <c r="E25" s="106">
        <f>IFERROR(VLOOKUP($A25,'J1'!$I$6:$M$35,5,0),"")</f>
        <v>22</v>
      </c>
      <c r="F25" s="106" t="str">
        <f>IFERROR(VLOOKUP($A25,'J2'!$I$6:$M$35,5,0),"")</f>
        <v/>
      </c>
      <c r="G25" s="106" t="str">
        <f>IFERROR(VLOOKUP($A25,'J3'!$I$6:$M$35,5,0),"")</f>
        <v/>
      </c>
      <c r="H25" s="106" t="str">
        <f>IFERROR(VLOOKUP($A25,'J4'!$I$6:$M$35,5,0),"")</f>
        <v/>
      </c>
      <c r="I25" s="106" t="str">
        <f>IFERROR(VLOOKUP($A25,'J5'!$I$6:$M$35,5,0),"")</f>
        <v/>
      </c>
      <c r="J25" s="106">
        <f>IFERROR(VLOOKUP($A25,'J6'!$I$6:$M$35,5,0),"")</f>
        <v>28</v>
      </c>
      <c r="K25" s="106" t="str">
        <f>IFERROR(VLOOKUP($A25,'J7'!$I$6:$M$35,5,0),"")</f>
        <v/>
      </c>
      <c r="L25" s="106" t="str">
        <f>IFERROR(VLOOKUP($A25,'J8'!$I$6:$M$35,5,0),"")</f>
        <v/>
      </c>
      <c r="M25" s="106" t="str">
        <f>IFERROR(VLOOKUP($A25,'J9'!$I$6:$M$35,5,0),"")</f>
        <v/>
      </c>
      <c r="N25" s="106" t="str">
        <f>IFERROR(VLOOKUP($A25,'J10'!$I$6:$M$35,5,0),"")</f>
        <v/>
      </c>
      <c r="O25" s="106">
        <f t="shared" si="1"/>
        <v>2</v>
      </c>
      <c r="P25" s="106">
        <f t="shared" si="2"/>
        <v>50</v>
      </c>
      <c r="Q25" s="106">
        <f t="shared" si="3"/>
        <v>16</v>
      </c>
      <c r="R25" s="10"/>
    </row>
    <row r="26" spans="1:18" x14ac:dyDescent="0.25">
      <c r="A26" s="28" t="s">
        <v>146</v>
      </c>
      <c r="B26" s="106" t="str">
        <f>IFERROR(VLOOKUP($A26,Liste_J!$C$7:$G$261,5,0),"-")</f>
        <v>H</v>
      </c>
      <c r="C26" s="106" t="str">
        <f>IFERROR(VLOOKUP($A26,Liste_J!$C$7:$G$261,4,0),"-")</f>
        <v>Chevry</v>
      </c>
      <c r="D26" s="106">
        <f>IFERROR(VLOOKUP($A26,Liste_J!$C$7:$G$261,2,0),"-")</f>
        <v>24.5</v>
      </c>
      <c r="E26" s="106" t="str">
        <f>IFERROR(VLOOKUP($A26,'J1'!$I$6:$M$35,5,0),"")</f>
        <v/>
      </c>
      <c r="F26" s="106" t="str">
        <f>IFERROR(VLOOKUP($A26,'J2'!$I$6:$M$35,5,0),"")</f>
        <v/>
      </c>
      <c r="G26" s="106" t="str">
        <f>IFERROR(VLOOKUP($A26,'J3'!$I$6:$M$35,5,0),"")</f>
        <v/>
      </c>
      <c r="H26" s="106">
        <f>IFERROR(VLOOKUP($A26,'J4'!$I$6:$M$35,5,0),"")</f>
        <v>3</v>
      </c>
      <c r="I26" s="106">
        <f>IFERROR(VLOOKUP($A26,'J5'!$I$6:$M$35,5,0),"")</f>
        <v>28</v>
      </c>
      <c r="J26" s="106">
        <f>IFERROR(VLOOKUP($A26,'J6'!$I$6:$M$35,5,0),"")</f>
        <v>16</v>
      </c>
      <c r="K26" s="106" t="str">
        <f>IFERROR(VLOOKUP($A26,'J7'!$I$6:$M$35,5,0),"")</f>
        <v/>
      </c>
      <c r="L26" s="106" t="str">
        <f>IFERROR(VLOOKUP($A26,'J8'!$I$6:$M$35,5,0),"")</f>
        <v/>
      </c>
      <c r="M26" s="106" t="str">
        <f>IFERROR(VLOOKUP($A26,'J9'!$I$6:$M$35,5,0),"")</f>
        <v/>
      </c>
      <c r="N26" s="106" t="str">
        <f>IFERROR(VLOOKUP($A26,'J10'!$I$6:$M$35,5,0),"")</f>
        <v/>
      </c>
      <c r="O26" s="106">
        <f t="shared" si="1"/>
        <v>3</v>
      </c>
      <c r="P26" s="106">
        <f t="shared" si="2"/>
        <v>47</v>
      </c>
      <c r="Q26" s="106">
        <f t="shared" si="3"/>
        <v>18</v>
      </c>
      <c r="R26" s="10"/>
    </row>
    <row r="27" spans="1:18" x14ac:dyDescent="0.25">
      <c r="A27" s="8" t="s">
        <v>178</v>
      </c>
      <c r="B27" s="106" t="str">
        <f>IFERROR(VLOOKUP($A27,Liste_J!$C$7:$G$261,5,0),"-")</f>
        <v>H</v>
      </c>
      <c r="C27" s="106" t="str">
        <f>IFERROR(VLOOKUP($A27,Liste_J!$C$7:$G$261,4,0),"-")</f>
        <v>Chevannes</v>
      </c>
      <c r="D27" s="106">
        <f>IFERROR(VLOOKUP($A27,Liste_J!$C$7:$G$261,2,0),"-")</f>
        <v>15</v>
      </c>
      <c r="E27" s="106" t="str">
        <f>IFERROR(VLOOKUP($A27,'J1'!$I$6:$M$35,5,0),"")</f>
        <v/>
      </c>
      <c r="F27" s="106">
        <f>IFERROR(VLOOKUP($A27,'J2'!$I$6:$M$35,5,0),"")</f>
        <v>22</v>
      </c>
      <c r="G27" s="106">
        <f>IFERROR(VLOOKUP($A27,'J3'!$I$6:$M$35,5,0),"")</f>
        <v>22</v>
      </c>
      <c r="H27" s="106" t="str">
        <f>IFERROR(VLOOKUP($A27,'J4'!$I$6:$M$35,5,0),"")</f>
        <v/>
      </c>
      <c r="I27" s="106" t="str">
        <f>IFERROR(VLOOKUP($A27,'J5'!$I$6:$M$35,5,0),"")</f>
        <v/>
      </c>
      <c r="J27" s="106" t="str">
        <f>IFERROR(VLOOKUP($A27,'J6'!$I$6:$M$35,5,0),"")</f>
        <v/>
      </c>
      <c r="K27" s="106" t="str">
        <f>IFERROR(VLOOKUP($A27,'J7'!$I$6:$M$35,5,0),"")</f>
        <v/>
      </c>
      <c r="L27" s="106" t="str">
        <f>IFERROR(VLOOKUP($A27,'J8'!$I$6:$M$35,5,0),"")</f>
        <v/>
      </c>
      <c r="M27" s="106" t="str">
        <f>IFERROR(VLOOKUP($A27,'J9'!$I$6:$M$35,5,0),"")</f>
        <v/>
      </c>
      <c r="N27" s="106" t="str">
        <f>IFERROR(VLOOKUP($A27,'J10'!$I$6:$M$35,5,0),"")</f>
        <v/>
      </c>
      <c r="O27" s="106">
        <f t="shared" si="1"/>
        <v>2</v>
      </c>
      <c r="P27" s="106">
        <f t="shared" si="2"/>
        <v>44</v>
      </c>
      <c r="Q27" s="106">
        <f t="shared" si="3"/>
        <v>19</v>
      </c>
      <c r="R27" s="10"/>
    </row>
    <row r="28" spans="1:18" x14ac:dyDescent="0.25">
      <c r="A28" s="28" t="s">
        <v>141</v>
      </c>
      <c r="B28" s="106" t="str">
        <f>IFERROR(VLOOKUP($A28,Liste_J!$C$7:$G$261,5,0),"-")</f>
        <v>H</v>
      </c>
      <c r="C28" s="106" t="str">
        <f>IFERROR(VLOOKUP($A28,Liste_J!$C$7:$G$261,4,0),"-")</f>
        <v>Réveillon</v>
      </c>
      <c r="D28" s="106">
        <f>IFERROR(VLOOKUP($A28,Liste_J!$C$7:$G$261,2,0),"-")</f>
        <v>16</v>
      </c>
      <c r="E28" s="106">
        <f>IFERROR(VLOOKUP($A28,'J1'!$I$6:$M$35,5,0),"")</f>
        <v>12</v>
      </c>
      <c r="F28" s="106" t="str">
        <f>IFERROR(VLOOKUP($A28,'J2'!$I$6:$M$35,5,0),"")</f>
        <v/>
      </c>
      <c r="G28" s="106" t="str">
        <f>IFERROR(VLOOKUP($A28,'J3'!$I$6:$M$35,5,0),"")</f>
        <v/>
      </c>
      <c r="H28" s="106">
        <f>IFERROR(VLOOKUP($A28,'J4'!$I$6:$M$35,5,0),"")</f>
        <v>7</v>
      </c>
      <c r="I28" s="106" t="str">
        <f>IFERROR(VLOOKUP($A28,'J5'!$I$6:$M$35,5,0),"")</f>
        <v/>
      </c>
      <c r="J28" s="106">
        <f>IFERROR(VLOOKUP($A28,'J6'!$I$6:$M$35,5,0),"")</f>
        <v>24</v>
      </c>
      <c r="K28" s="106" t="str">
        <f>IFERROR(VLOOKUP($A28,'J7'!$I$6:$M$35,5,0),"")</f>
        <v/>
      </c>
      <c r="L28" s="106" t="str">
        <f>IFERROR(VLOOKUP($A28,'J8'!$I$6:$M$35,5,0),"")</f>
        <v/>
      </c>
      <c r="M28" s="106" t="str">
        <f>IFERROR(VLOOKUP($A28,'J9'!$I$6:$M$35,5,0),"")</f>
        <v/>
      </c>
      <c r="N28" s="106" t="str">
        <f>IFERROR(VLOOKUP($A28,'J10'!$I$6:$M$35,5,0),"")</f>
        <v/>
      </c>
      <c r="O28" s="106">
        <f t="shared" si="1"/>
        <v>3</v>
      </c>
      <c r="P28" s="106">
        <f t="shared" si="2"/>
        <v>43</v>
      </c>
      <c r="Q28" s="106">
        <f t="shared" si="3"/>
        <v>20</v>
      </c>
      <c r="R28" s="10"/>
    </row>
    <row r="29" spans="1:18" x14ac:dyDescent="0.25">
      <c r="A29" s="8" t="s">
        <v>183</v>
      </c>
      <c r="B29" s="106" t="str">
        <f>IFERROR(VLOOKUP($A29,Liste_J!$C$7:$G$261,5,0),"-")</f>
        <v>H</v>
      </c>
      <c r="C29" s="106" t="str">
        <f>IFERROR(VLOOKUP($A29,Liste_J!$C$7:$G$261,4,0),"-")</f>
        <v>Chevannes</v>
      </c>
      <c r="D29" s="106">
        <f>IFERROR(VLOOKUP($A29,Liste_J!$C$7:$G$261,2,0),"-")</f>
        <v>18.7</v>
      </c>
      <c r="E29" s="106" t="str">
        <f>IFERROR(VLOOKUP($A29,'J1'!$I$6:$M$35,5,0),"")</f>
        <v/>
      </c>
      <c r="F29" s="106">
        <f>IFERROR(VLOOKUP($A29,'J2'!$I$6:$M$35,5,0),"")</f>
        <v>7</v>
      </c>
      <c r="G29" s="106">
        <f>IFERROR(VLOOKUP($A29,'J3'!$I$6:$M$35,5,0),"")</f>
        <v>26</v>
      </c>
      <c r="H29" s="106" t="str">
        <f>IFERROR(VLOOKUP($A29,'J4'!$I$6:$M$35,5,0),"")</f>
        <v/>
      </c>
      <c r="I29" s="106">
        <f>IFERROR(VLOOKUP($A29,'J5'!$I$6:$M$35,5,0),"")</f>
        <v>8</v>
      </c>
      <c r="J29" s="106" t="str">
        <f>IFERROR(VLOOKUP($A29,'J6'!$I$6:$M$35,5,0),"")</f>
        <v/>
      </c>
      <c r="K29" s="106" t="str">
        <f>IFERROR(VLOOKUP($A29,'J7'!$I$6:$M$35,5,0),"")</f>
        <v/>
      </c>
      <c r="L29" s="106" t="str">
        <f>IFERROR(VLOOKUP($A29,'J8'!$I$6:$M$35,5,0),"")</f>
        <v/>
      </c>
      <c r="M29" s="106" t="str">
        <f>IFERROR(VLOOKUP($A29,'J9'!$I$6:$M$35,5,0),"")</f>
        <v/>
      </c>
      <c r="N29" s="106" t="str">
        <f>IFERROR(VLOOKUP($A29,'J10'!$I$6:$M$35,5,0),"")</f>
        <v/>
      </c>
      <c r="O29" s="106">
        <f t="shared" si="1"/>
        <v>3</v>
      </c>
      <c r="P29" s="106">
        <f t="shared" si="2"/>
        <v>41</v>
      </c>
      <c r="Q29" s="106">
        <f t="shared" si="3"/>
        <v>21</v>
      </c>
      <c r="R29" s="10"/>
    </row>
    <row r="30" spans="1:18" x14ac:dyDescent="0.25">
      <c r="A30" s="8" t="s">
        <v>297</v>
      </c>
      <c r="B30" s="106" t="str">
        <f>IFERROR(VLOOKUP($A30,Liste_J!$C$7:$G$261,5,0),"-")</f>
        <v>H</v>
      </c>
      <c r="C30" s="106" t="str">
        <f>IFERROR(VLOOKUP($A30,Liste_J!$C$7:$G$261,4,0),"-")</f>
        <v>ASGAF</v>
      </c>
      <c r="D30" s="106">
        <f>IFERROR(VLOOKUP($A30,Liste_J!$C$7:$G$261,2,0),"-")</f>
        <v>15.5</v>
      </c>
      <c r="E30" s="106">
        <f>IFERROR(VLOOKUP($A30,'J1'!$I$6:$M$35,5,0),"")</f>
        <v>4</v>
      </c>
      <c r="F30" s="106">
        <f>IFERROR(VLOOKUP($A30,'J2'!$I$6:$M$35,5,0),"")</f>
        <v>28</v>
      </c>
      <c r="G30" s="106">
        <f>IFERROR(VLOOKUP($A30,'J3'!$I$6:$M$35,5,0),"")</f>
        <v>8</v>
      </c>
      <c r="H30" s="106" t="str">
        <f>IFERROR(VLOOKUP($A30,'J4'!$I$6:$M$35,5,0),"")</f>
        <v/>
      </c>
      <c r="I30" s="106" t="str">
        <f>IFERROR(VLOOKUP($A30,'J5'!$I$6:$M$35,5,0),"")</f>
        <v/>
      </c>
      <c r="J30" s="106" t="str">
        <f>IFERROR(VLOOKUP($A30,'J6'!$I$6:$M$35,5,0),"")</f>
        <v/>
      </c>
      <c r="K30" s="106" t="str">
        <f>IFERROR(VLOOKUP($A30,'J7'!$I$6:$M$35,5,0),"")</f>
        <v/>
      </c>
      <c r="L30" s="106" t="str">
        <f>IFERROR(VLOOKUP($A30,'J8'!$I$6:$M$35,5,0),"")</f>
        <v/>
      </c>
      <c r="M30" s="106" t="str">
        <f>IFERROR(VLOOKUP($A30,'J9'!$I$6:$M$35,5,0),"")</f>
        <v/>
      </c>
      <c r="N30" s="106" t="str">
        <f>IFERROR(VLOOKUP($A30,'J10'!$I$6:$M$35,5,0),"")</f>
        <v/>
      </c>
      <c r="O30" s="106">
        <f t="shared" si="1"/>
        <v>3</v>
      </c>
      <c r="P30" s="106">
        <f t="shared" si="2"/>
        <v>40</v>
      </c>
      <c r="Q30" s="106">
        <f t="shared" si="3"/>
        <v>22</v>
      </c>
      <c r="R30" s="87"/>
    </row>
    <row r="31" spans="1:18" x14ac:dyDescent="0.25">
      <c r="A31" s="8" t="s">
        <v>418</v>
      </c>
      <c r="B31" s="106" t="str">
        <f>IFERROR(VLOOKUP($A31,Liste_J!$C$7:$G$261,5,0),"-")</f>
        <v>H</v>
      </c>
      <c r="C31" s="106" t="str">
        <f>IFERROR(VLOOKUP($A31,Liste_J!$C$7:$G$261,4,0),"-")</f>
        <v>Réveillon</v>
      </c>
      <c r="D31" s="106">
        <f>IFERROR(VLOOKUP($A31,Liste_J!$C$7:$G$261,2,0),"-")</f>
        <v>30</v>
      </c>
      <c r="E31" s="106">
        <f>IFERROR(VLOOKUP($A31,'J1'!$I$6:$M$35,5,0),"")</f>
        <v>26</v>
      </c>
      <c r="F31" s="106">
        <f>IFERROR(VLOOKUP($A31,'J2'!$I$6:$M$35,5,0),"")</f>
        <v>12</v>
      </c>
      <c r="G31" s="106" t="str">
        <f>IFERROR(VLOOKUP($A31,'J3'!$I$6:$M$35,5,0),"")</f>
        <v/>
      </c>
      <c r="H31" s="106" t="str">
        <f>IFERROR(VLOOKUP($A31,'J4'!$I$6:$M$35,5,0),"")</f>
        <v/>
      </c>
      <c r="I31" s="106" t="str">
        <f>IFERROR(VLOOKUP($A31,'J5'!$I$6:$M$35,5,0),"")</f>
        <v/>
      </c>
      <c r="J31" s="106" t="str">
        <f>IFERROR(VLOOKUP($A31,'J6'!$I$6:$M$35,5,0),"")</f>
        <v/>
      </c>
      <c r="K31" s="106" t="str">
        <f>IFERROR(VLOOKUP($A31,'J7'!$I$6:$M$35,5,0),"")</f>
        <v/>
      </c>
      <c r="L31" s="106" t="str">
        <f>IFERROR(VLOOKUP($A31,'J8'!$I$6:$M$35,5,0),"")</f>
        <v/>
      </c>
      <c r="M31" s="106" t="str">
        <f>IFERROR(VLOOKUP($A31,'J9'!$I$6:$M$35,5,0),"")</f>
        <v/>
      </c>
      <c r="N31" s="106" t="str">
        <f>IFERROR(VLOOKUP($A31,'J10'!$I$6:$M$35,5,0),"")</f>
        <v/>
      </c>
      <c r="O31" s="106">
        <f t="shared" si="1"/>
        <v>2</v>
      </c>
      <c r="P31" s="106">
        <f t="shared" si="2"/>
        <v>38</v>
      </c>
      <c r="Q31" s="106">
        <f t="shared" si="3"/>
        <v>23</v>
      </c>
      <c r="R31" s="10"/>
    </row>
    <row r="32" spans="1:18" x14ac:dyDescent="0.25">
      <c r="A32" s="8" t="s">
        <v>342</v>
      </c>
      <c r="B32" s="106" t="str">
        <f>IFERROR(VLOOKUP($A32,Liste_J!$C$7:$G$261,5,0),"-")</f>
        <v>H</v>
      </c>
      <c r="C32" s="106" t="str">
        <f>IFERROR(VLOOKUP($A32,Liste_J!$C$7:$G$261,4,0),"-")</f>
        <v>ASGAF</v>
      </c>
      <c r="D32" s="106" t="str">
        <f>IFERROR(VLOOKUP($A32,Liste_J!$C$7:$G$261,2,0),"-")</f>
        <v>13.8</v>
      </c>
      <c r="E32" s="106">
        <f>IFERROR(VLOOKUP($A32,'J1'!$I$6:$M$35,5,0),"")</f>
        <v>10</v>
      </c>
      <c r="F32" s="106">
        <f>IFERROR(VLOOKUP($A32,'J2'!$I$6:$M$35,5,0),"")</f>
        <v>14</v>
      </c>
      <c r="G32" s="106" t="str">
        <f>IFERROR(VLOOKUP($A32,'J3'!$I$6:$M$35,5,0),"")</f>
        <v/>
      </c>
      <c r="H32" s="106">
        <f>IFERROR(VLOOKUP($A32,'J4'!$I$6:$M$35,5,0),"")</f>
        <v>11</v>
      </c>
      <c r="I32" s="106">
        <f>IFERROR(VLOOKUP($A32,'J5'!$I$6:$M$35,5,0),"")</f>
        <v>2</v>
      </c>
      <c r="J32" s="106" t="str">
        <f>IFERROR(VLOOKUP($A32,'J6'!$I$6:$M$35,5,0),"")</f>
        <v/>
      </c>
      <c r="K32" s="106" t="str">
        <f>IFERROR(VLOOKUP($A32,'J7'!$I$6:$M$35,5,0),"")</f>
        <v/>
      </c>
      <c r="L32" s="106" t="str">
        <f>IFERROR(VLOOKUP($A32,'J8'!$I$6:$M$35,5,0),"")</f>
        <v/>
      </c>
      <c r="M32" s="106" t="str">
        <f>IFERROR(VLOOKUP($A32,'J9'!$I$6:$M$35,5,0),"")</f>
        <v/>
      </c>
      <c r="N32" s="106" t="str">
        <f>IFERROR(VLOOKUP($A32,'J10'!$I$6:$M$35,5,0),"")</f>
        <v/>
      </c>
      <c r="O32" s="106">
        <f t="shared" si="1"/>
        <v>4</v>
      </c>
      <c r="P32" s="106">
        <f t="shared" si="2"/>
        <v>37</v>
      </c>
      <c r="Q32" s="106">
        <f t="shared" si="3"/>
        <v>24</v>
      </c>
      <c r="R32" s="10"/>
    </row>
    <row r="33" spans="1:18" x14ac:dyDescent="0.25">
      <c r="A33" s="8" t="s">
        <v>426</v>
      </c>
      <c r="B33" s="106" t="str">
        <f>IFERROR(VLOOKUP($A33,Liste_J!$C$7:$G$261,5,0),"-")</f>
        <v>H</v>
      </c>
      <c r="C33" s="106" t="str">
        <f>IFERROR(VLOOKUP($A33,Liste_J!$C$7:$G$261,4,0),"-")</f>
        <v>ASGAF</v>
      </c>
      <c r="D33" s="106">
        <f>IFERROR(VLOOKUP($A33,Liste_J!$C$7:$G$261,2,0),"-")</f>
        <v>24.2</v>
      </c>
      <c r="E33" s="106" t="str">
        <f>IFERROR(VLOOKUP($A33,'J1'!$I$6:$M$35,5,0),"")</f>
        <v/>
      </c>
      <c r="F33" s="106" t="str">
        <f>IFERROR(VLOOKUP($A33,'J2'!$I$6:$M$35,5,0),"")</f>
        <v/>
      </c>
      <c r="G33" s="106" t="str">
        <f>IFERROR(VLOOKUP($A33,'J3'!$I$6:$M$35,5,0),"")</f>
        <v/>
      </c>
      <c r="H33" s="106">
        <f>IFERROR(VLOOKUP($A33,'J4'!$I$6:$M$35,5,0),"")</f>
        <v>14</v>
      </c>
      <c r="I33" s="106">
        <f>IFERROR(VLOOKUP($A33,'J5'!$I$6:$M$35,5,0),"")</f>
        <v>4</v>
      </c>
      <c r="J33" s="106" t="str">
        <f>IFERROR(VLOOKUP($A33,'J6'!$I$6:$M$35,5,0),"")</f>
        <v/>
      </c>
      <c r="K33" s="106" t="str">
        <f>IFERROR(VLOOKUP($A33,'J7'!$I$6:$M$35,5,0),"")</f>
        <v/>
      </c>
      <c r="L33" s="106" t="str">
        <f>IFERROR(VLOOKUP($A33,'J8'!$I$6:$M$35,5,0),"")</f>
        <v/>
      </c>
      <c r="M33" s="106" t="str">
        <f>IFERROR(VLOOKUP($A33,'J9'!$I$6:$M$35,5,0),"")</f>
        <v/>
      </c>
      <c r="N33" s="106" t="str">
        <f>IFERROR(VLOOKUP($A33,'J10'!$I$6:$M$35,5,0),"")</f>
        <v/>
      </c>
      <c r="O33" s="106">
        <f t="shared" si="1"/>
        <v>2</v>
      </c>
      <c r="P33" s="106">
        <f t="shared" si="2"/>
        <v>18</v>
      </c>
      <c r="Q33" s="106">
        <f t="shared" si="3"/>
        <v>46</v>
      </c>
      <c r="R33" s="10"/>
    </row>
    <row r="34" spans="1:18" x14ac:dyDescent="0.25">
      <c r="A34" s="28" t="s">
        <v>407</v>
      </c>
      <c r="B34" s="106" t="str">
        <f>IFERROR(VLOOKUP($A34,Liste_J!$C$7:$G$261,5,0),"-")</f>
        <v>H</v>
      </c>
      <c r="C34" s="106" t="str">
        <f>IFERROR(VLOOKUP($A34,Liste_J!$C$7:$G$261,4,0),"-")</f>
        <v>Corbuches</v>
      </c>
      <c r="D34" s="106">
        <f>IFERROR(VLOOKUP($A34,Liste_J!$C$7:$G$261,2,0),"-")</f>
        <v>11.6</v>
      </c>
      <c r="E34" s="106">
        <f>IFERROR(VLOOKUP($A34,'J1'!$I$6:$M$35,5,0),"")</f>
        <v>24</v>
      </c>
      <c r="F34" s="106" t="str">
        <f>IFERROR(VLOOKUP($A34,'J2'!$I$6:$M$35,5,0),"")</f>
        <v/>
      </c>
      <c r="G34" s="106" t="str">
        <f>IFERROR(VLOOKUP($A34,'J3'!$I$6:$M$35,5,0),"")</f>
        <v/>
      </c>
      <c r="H34" s="106" t="str">
        <f>IFERROR(VLOOKUP($A34,'J4'!$I$6:$M$35,5,0),"")</f>
        <v/>
      </c>
      <c r="I34" s="106" t="str">
        <f>IFERROR(VLOOKUP($A34,'J5'!$I$6:$M$35,5,0),"")</f>
        <v/>
      </c>
      <c r="J34" s="106">
        <f>IFERROR(VLOOKUP($A34,'J6'!$I$6:$M$35,5,0),"")</f>
        <v>7</v>
      </c>
      <c r="K34" s="106" t="str">
        <f>IFERROR(VLOOKUP($A34,'J7'!$I$6:$M$35,5,0),"")</f>
        <v/>
      </c>
      <c r="L34" s="106" t="str">
        <f>IFERROR(VLOOKUP($A34,'J8'!$I$6:$M$35,5,0),"")</f>
        <v/>
      </c>
      <c r="M34" s="106" t="str">
        <f>IFERROR(VLOOKUP($A34,'J9'!$I$6:$M$35,5,0),"")</f>
        <v/>
      </c>
      <c r="N34" s="106" t="str">
        <f>IFERROR(VLOOKUP($A34,'J10'!$I$6:$M$35,5,0),"")</f>
        <v/>
      </c>
      <c r="O34" s="106">
        <f t="shared" si="1"/>
        <v>2</v>
      </c>
      <c r="P34" s="106">
        <f t="shared" si="2"/>
        <v>31</v>
      </c>
      <c r="Q34" s="106">
        <f t="shared" si="3"/>
        <v>25</v>
      </c>
      <c r="R34" s="10"/>
    </row>
    <row r="35" spans="1:18" x14ac:dyDescent="0.25">
      <c r="A35" s="28" t="s">
        <v>204</v>
      </c>
      <c r="B35" s="106" t="str">
        <f>IFERROR(VLOOKUP($A35,Liste_J!$C$7:$G$261,5,0),"-")</f>
        <v>H</v>
      </c>
      <c r="C35" s="106" t="str">
        <f>IFERROR(VLOOKUP($A35,Liste_J!$C$7:$G$261,4,0),"-")</f>
        <v>Corbuches</v>
      </c>
      <c r="D35" s="106">
        <f>IFERROR(VLOOKUP($A35,Liste_J!$C$7:$G$261,2,0),"-")</f>
        <v>13.2</v>
      </c>
      <c r="E35" s="106">
        <f>IFERROR(VLOOKUP($A35,'J1'!$I$6:$M$35,5,0),"")</f>
        <v>24</v>
      </c>
      <c r="F35" s="106" t="str">
        <f>IFERROR(VLOOKUP($A35,'J2'!$I$6:$M$35,5,0),"")</f>
        <v/>
      </c>
      <c r="G35" s="106">
        <f>IFERROR(VLOOKUP($A35,'J3'!$I$6:$M$35,5,0),"")</f>
        <v>6</v>
      </c>
      <c r="H35" s="106" t="str">
        <f>IFERROR(VLOOKUP($A35,'J4'!$I$6:$M$35,5,0),"")</f>
        <v/>
      </c>
      <c r="I35" s="106" t="str">
        <f>IFERROR(VLOOKUP($A35,'J5'!$I$6:$M$35,5,0),"")</f>
        <v/>
      </c>
      <c r="J35" s="106" t="str">
        <f>IFERROR(VLOOKUP($A35,'J6'!$I$6:$M$35,5,0),"")</f>
        <v/>
      </c>
      <c r="K35" s="106" t="str">
        <f>IFERROR(VLOOKUP($A35,'J7'!$I$6:$M$35,5,0),"")</f>
        <v/>
      </c>
      <c r="L35" s="106" t="str">
        <f>IFERROR(VLOOKUP($A35,'J8'!$I$6:$M$35,5,0),"")</f>
        <v/>
      </c>
      <c r="M35" s="106" t="str">
        <f>IFERROR(VLOOKUP($A35,'J9'!$I$6:$M$35,5,0),"")</f>
        <v/>
      </c>
      <c r="N35" s="106" t="str">
        <f>IFERROR(VLOOKUP($A35,'J10'!$I$6:$M$35,5,0),"")</f>
        <v/>
      </c>
      <c r="O35" s="106">
        <f t="shared" si="1"/>
        <v>2</v>
      </c>
      <c r="P35" s="106">
        <f t="shared" si="2"/>
        <v>30</v>
      </c>
      <c r="Q35" s="106">
        <f t="shared" si="3"/>
        <v>26</v>
      </c>
      <c r="R35" s="10"/>
    </row>
    <row r="36" spans="1:18" x14ac:dyDescent="0.25">
      <c r="A36" s="28" t="s">
        <v>345</v>
      </c>
      <c r="B36" s="106" t="str">
        <f>IFERROR(VLOOKUP($A36,Liste_J!$C$7:$G$261,5,0),"-")</f>
        <v>H</v>
      </c>
      <c r="C36" s="106" t="str">
        <f>IFERROR(VLOOKUP($A36,Liste_J!$C$7:$G$261,4,0),"-")</f>
        <v>Réveillon</v>
      </c>
      <c r="D36" s="106" t="str">
        <f>IFERROR(VLOOKUP($A36,Liste_J!$C$7:$G$261,2,0),"-")</f>
        <v>25.1</v>
      </c>
      <c r="E36" s="106">
        <f>IFERROR(VLOOKUP($A36,'J1'!$I$6:$M$35,5,0),"")</f>
        <v>30</v>
      </c>
      <c r="F36" s="106" t="str">
        <f>IFERROR(VLOOKUP($A36,'J2'!$I$6:$M$35,5,0),"")</f>
        <v/>
      </c>
      <c r="G36" s="106" t="str">
        <f>IFERROR(VLOOKUP($A36,'J3'!$I$6:$M$35,5,0),"")</f>
        <v/>
      </c>
      <c r="H36" s="106" t="str">
        <f>IFERROR(VLOOKUP($A36,'J4'!$I$6:$M$35,5,0),"")</f>
        <v/>
      </c>
      <c r="I36" s="106" t="str">
        <f>IFERROR(VLOOKUP($A36,'J5'!$I$6:$M$35,5,0),"")</f>
        <v/>
      </c>
      <c r="J36" s="106" t="str">
        <f>IFERROR(VLOOKUP($A36,'J6'!$I$6:$M$35,5,0),"")</f>
        <v/>
      </c>
      <c r="K36" s="106" t="str">
        <f>IFERROR(VLOOKUP($A36,'J7'!$I$6:$M$35,5,0),"")</f>
        <v/>
      </c>
      <c r="L36" s="106" t="str">
        <f>IFERROR(VLOOKUP($A36,'J8'!$I$6:$M$35,5,0),"")</f>
        <v/>
      </c>
      <c r="M36" s="106" t="str">
        <f>IFERROR(VLOOKUP($A36,'J9'!$I$6:$M$35,5,0),"")</f>
        <v/>
      </c>
      <c r="N36" s="106" t="str">
        <f>IFERROR(VLOOKUP($A36,'J10'!$I$6:$M$35,5,0),"")</f>
        <v/>
      </c>
      <c r="O36" s="106">
        <f t="shared" si="1"/>
        <v>1</v>
      </c>
      <c r="P36" s="106">
        <f t="shared" si="2"/>
        <v>30</v>
      </c>
      <c r="Q36" s="106">
        <f t="shared" si="3"/>
        <v>26</v>
      </c>
      <c r="R36" s="10"/>
    </row>
    <row r="37" spans="1:18" x14ac:dyDescent="0.25">
      <c r="A37" s="8" t="s">
        <v>210</v>
      </c>
      <c r="B37" s="106" t="str">
        <f>IFERROR(VLOOKUP($A37,Liste_J!$C$7:$G$261,5,0),"-")</f>
        <v>H</v>
      </c>
      <c r="C37" s="106" t="str">
        <f>IFERROR(VLOOKUP($A37,Liste_J!$C$7:$G$261,4,0),"-")</f>
        <v>Chevannes</v>
      </c>
      <c r="D37" s="106">
        <f>IFERROR(VLOOKUP($A37,Liste_J!$C$7:$G$261,2,0),"-")</f>
        <v>20.7</v>
      </c>
      <c r="E37" s="106" t="str">
        <f>IFERROR(VLOOKUP($A37,'J1'!$I$6:$M$35,5,0),"")</f>
        <v/>
      </c>
      <c r="F37" s="106" t="str">
        <f>IFERROR(VLOOKUP($A37,'J2'!$I$6:$M$35,5,0),"")</f>
        <v/>
      </c>
      <c r="G37" s="106" t="str">
        <f>IFERROR(VLOOKUP($A37,'J3'!$I$6:$M$35,5,0),"")</f>
        <v/>
      </c>
      <c r="H37" s="106" t="str">
        <f>IFERROR(VLOOKUP($A37,'J4'!$I$6:$M$35,5,0),"")</f>
        <v/>
      </c>
      <c r="I37" s="106">
        <f>IFERROR(VLOOKUP($A37,'J5'!$I$6:$M$35,5,0),"")</f>
        <v>20</v>
      </c>
      <c r="J37" s="106">
        <f>IFERROR(VLOOKUP($A37,'J6'!$I$6:$M$35,5,0),"")</f>
        <v>9</v>
      </c>
      <c r="K37" s="106" t="str">
        <f>IFERROR(VLOOKUP($A37,'J7'!$I$6:$M$35,5,0),"")</f>
        <v/>
      </c>
      <c r="L37" s="106" t="str">
        <f>IFERROR(VLOOKUP($A37,'J8'!$I$6:$M$35,5,0),"")</f>
        <v/>
      </c>
      <c r="M37" s="106" t="str">
        <f>IFERROR(VLOOKUP($A37,'J9'!$I$6:$M$35,5,0),"")</f>
        <v/>
      </c>
      <c r="N37" s="106" t="str">
        <f>IFERROR(VLOOKUP($A37,'J10'!$I$6:$M$35,5,0),"")</f>
        <v/>
      </c>
      <c r="O37" s="106">
        <f t="shared" si="1"/>
        <v>2</v>
      </c>
      <c r="P37" s="106">
        <f t="shared" si="2"/>
        <v>29</v>
      </c>
      <c r="Q37" s="106">
        <f t="shared" si="3"/>
        <v>29</v>
      </c>
      <c r="R37" s="10"/>
    </row>
    <row r="38" spans="1:18" x14ac:dyDescent="0.25">
      <c r="A38" s="28" t="s">
        <v>460</v>
      </c>
      <c r="B38" s="106" t="str">
        <f>IFERROR(VLOOKUP($A38,Liste_J!$C$7:$G$261,5,0),"-")</f>
        <v>H</v>
      </c>
      <c r="C38" s="106" t="str">
        <f>IFERROR(VLOOKUP($A38,Liste_J!$C$7:$G$261,4,0),"-")</f>
        <v>Chevry</v>
      </c>
      <c r="D38" s="106">
        <f>IFERROR(VLOOKUP($A38,Liste_J!$C$7:$G$261,2,0),"-")</f>
        <v>32.700000000000003</v>
      </c>
      <c r="E38" s="106" t="str">
        <f>IFERROR(VLOOKUP($A38,'J1'!$I$6:$M$35,5,0),"")</f>
        <v/>
      </c>
      <c r="F38" s="106" t="str">
        <f>IFERROR(VLOOKUP($A38,'J2'!$I$6:$M$35,5,0),"")</f>
        <v/>
      </c>
      <c r="G38" s="106" t="str">
        <f>IFERROR(VLOOKUP($A38,'J3'!$I$6:$M$35,5,0),"")</f>
        <v/>
      </c>
      <c r="H38" s="106" t="str">
        <f>IFERROR(VLOOKUP($A38,'J4'!$I$6:$M$35,5,0),"")</f>
        <v/>
      </c>
      <c r="I38" s="106">
        <f>IFERROR(VLOOKUP($A38,'J5'!$I$6:$M$35,5,0),"")</f>
        <v>28</v>
      </c>
      <c r="J38" s="106" t="str">
        <f>IFERROR(VLOOKUP($A38,'J6'!$I$6:$M$35,5,0),"")</f>
        <v/>
      </c>
      <c r="K38" s="106" t="str">
        <f>IFERROR(VLOOKUP($A38,'J7'!$I$6:$M$35,5,0),"")</f>
        <v/>
      </c>
      <c r="L38" s="106" t="str">
        <f>IFERROR(VLOOKUP($A38,'J8'!$I$6:$M$35,5,0),"")</f>
        <v/>
      </c>
      <c r="M38" s="106" t="str">
        <f>IFERROR(VLOOKUP($A38,'J9'!$I$6:$M$35,5,0),"")</f>
        <v/>
      </c>
      <c r="N38" s="106" t="str">
        <f>IFERROR(VLOOKUP($A38,'J10'!$I$6:$M$35,5,0),"")</f>
        <v/>
      </c>
      <c r="O38" s="106">
        <f t="shared" si="1"/>
        <v>1</v>
      </c>
      <c r="P38" s="106">
        <f t="shared" si="2"/>
        <v>28</v>
      </c>
      <c r="Q38" s="106">
        <f t="shared" si="3"/>
        <v>31</v>
      </c>
      <c r="R38" s="10"/>
    </row>
    <row r="39" spans="1:18" x14ac:dyDescent="0.25">
      <c r="A39" s="28" t="s">
        <v>441</v>
      </c>
      <c r="B39" s="106" t="str">
        <f>IFERROR(VLOOKUP($A39,Liste_J!$C$7:$G$261,5,0),"-")</f>
        <v>H</v>
      </c>
      <c r="C39" s="106" t="str">
        <f>IFERROR(VLOOKUP($A39,Liste_J!$C$7:$G$261,4,0),"-")</f>
        <v>Chevannes</v>
      </c>
      <c r="D39" s="106">
        <f>IFERROR(VLOOKUP($A39,Liste_J!$C$7:$G$261,2,0),"-")</f>
        <v>11.4</v>
      </c>
      <c r="E39" s="106" t="str">
        <f>IFERROR(VLOOKUP($A39,'J1'!$I$6:$M$35,5,0),"")</f>
        <v/>
      </c>
      <c r="F39" s="106" t="str">
        <f>IFERROR(VLOOKUP($A39,'J2'!$I$6:$M$35,5,0),"")</f>
        <v/>
      </c>
      <c r="G39" s="106">
        <f>IFERROR(VLOOKUP($A39,'J3'!$I$6:$M$35,5,0),"")</f>
        <v>28</v>
      </c>
      <c r="H39" s="106" t="str">
        <f>IFERROR(VLOOKUP($A39,'J4'!$I$6:$M$35,5,0),"")</f>
        <v/>
      </c>
      <c r="I39" s="106" t="str">
        <f>IFERROR(VLOOKUP($A39,'J5'!$I$6:$M$35,5,0),"")</f>
        <v/>
      </c>
      <c r="J39" s="106" t="str">
        <f>IFERROR(VLOOKUP($A39,'J6'!$I$6:$M$35,5,0),"")</f>
        <v/>
      </c>
      <c r="K39" s="106" t="str">
        <f>IFERROR(VLOOKUP($A39,'J7'!$I$6:$M$35,5,0),"")</f>
        <v/>
      </c>
      <c r="L39" s="106" t="str">
        <f>IFERROR(VLOOKUP($A39,'J8'!$I$6:$M$35,5,0),"")</f>
        <v/>
      </c>
      <c r="M39" s="106" t="str">
        <f>IFERROR(VLOOKUP($A39,'J9'!$I$6:$M$35,5,0),"")</f>
        <v/>
      </c>
      <c r="N39" s="106" t="str">
        <f>IFERROR(VLOOKUP($A39,'J10'!$I$6:$M$35,5,0),"")</f>
        <v/>
      </c>
      <c r="O39" s="106">
        <f t="shared" si="1"/>
        <v>1</v>
      </c>
      <c r="P39" s="106">
        <f t="shared" si="2"/>
        <v>28</v>
      </c>
      <c r="Q39" s="106">
        <f t="shared" si="3"/>
        <v>31</v>
      </c>
      <c r="R39" s="10"/>
    </row>
    <row r="40" spans="1:18" x14ac:dyDescent="0.25">
      <c r="A40" s="8" t="s">
        <v>309</v>
      </c>
      <c r="B40" s="106" t="str">
        <f>IFERROR(VLOOKUP($A40,Liste_J!$C$7:$G$261,5,0),"-")</f>
        <v>H</v>
      </c>
      <c r="C40" s="106" t="str">
        <f>IFERROR(VLOOKUP($A40,Liste_J!$C$7:$G$261,4,0),"-")</f>
        <v>ASGAF</v>
      </c>
      <c r="D40" s="106">
        <f>IFERROR(VLOOKUP($A40,Liste_J!$C$7:$G$261,2,0),"-")</f>
        <v>12.2</v>
      </c>
      <c r="E40" s="106" t="str">
        <f>IFERROR(VLOOKUP($A40,'J1'!$I$6:$M$35,5,0),"")</f>
        <v/>
      </c>
      <c r="F40" s="106" t="str">
        <f>IFERROR(VLOOKUP($A40,'J2'!$I$6:$M$35,5,0),"")</f>
        <v/>
      </c>
      <c r="G40" s="106" t="str">
        <f>IFERROR(VLOOKUP($A40,'J3'!$I$6:$M$35,5,0),"")</f>
        <v/>
      </c>
      <c r="H40" s="106" t="str">
        <f>IFERROR(VLOOKUP($A40,'J4'!$I$6:$M$35,5,0),"")</f>
        <v/>
      </c>
      <c r="I40" s="106" t="str">
        <f>IFERROR(VLOOKUP($A40,'J5'!$I$6:$M$35,5,0),"")</f>
        <v/>
      </c>
      <c r="J40" s="106">
        <f>IFERROR(VLOOKUP($A40,'J6'!$I$6:$M$35,5,0),"")</f>
        <v>30</v>
      </c>
      <c r="K40" s="106" t="str">
        <f>IFERROR(VLOOKUP($A40,'J7'!$I$6:$M$35,5,0),"")</f>
        <v/>
      </c>
      <c r="L40" s="106" t="str">
        <f>IFERROR(VLOOKUP($A40,'J8'!$I$6:$M$35,5,0),"")</f>
        <v/>
      </c>
      <c r="M40" s="106" t="str">
        <f>IFERROR(VLOOKUP($A40,'J9'!$I$6:$M$35,5,0),"")</f>
        <v/>
      </c>
      <c r="N40" s="106" t="str">
        <f>IFERROR(VLOOKUP($A40,'J10'!$I$6:$M$35,5,0),"")</f>
        <v/>
      </c>
      <c r="O40" s="106">
        <f t="shared" si="1"/>
        <v>1</v>
      </c>
      <c r="P40" s="106">
        <f t="shared" si="2"/>
        <v>30</v>
      </c>
      <c r="Q40" s="106">
        <f t="shared" si="3"/>
        <v>26</v>
      </c>
      <c r="R40" s="87"/>
    </row>
    <row r="41" spans="1:18" x14ac:dyDescent="0.25">
      <c r="A41" s="28" t="s">
        <v>465</v>
      </c>
      <c r="B41" s="106" t="str">
        <f>IFERROR(VLOOKUP($A41,Liste_J!$C$7:$G$261,5,0),"-")</f>
        <v>H</v>
      </c>
      <c r="C41" s="106" t="str">
        <f>IFERROR(VLOOKUP($A41,Liste_J!$C$7:$G$261,4,0),"-")</f>
        <v>Réveillon</v>
      </c>
      <c r="D41" s="106">
        <f>IFERROR(VLOOKUP($A41,Liste_J!$C$7:$G$261,2,0),"-")</f>
        <v>8.6</v>
      </c>
      <c r="E41" s="106" t="str">
        <f>IFERROR(VLOOKUP($A41,'J1'!$I$6:$M$35,5,0),"")</f>
        <v/>
      </c>
      <c r="F41" s="106" t="str">
        <f>IFERROR(VLOOKUP($A41,'J2'!$I$6:$M$35,5,0),"")</f>
        <v/>
      </c>
      <c r="G41" s="106" t="str">
        <f>IFERROR(VLOOKUP($A41,'J3'!$I$6:$M$35,5,0),"")</f>
        <v/>
      </c>
      <c r="H41" s="106" t="str">
        <f>IFERROR(VLOOKUP($A41,'J4'!$I$6:$M$35,5,0),"")</f>
        <v/>
      </c>
      <c r="I41" s="106" t="str">
        <f>IFERROR(VLOOKUP($A41,'J5'!$I$6:$M$35,5,0),"")</f>
        <v/>
      </c>
      <c r="J41" s="106">
        <f>IFERROR(VLOOKUP($A41,'J6'!$I$6:$M$35,5,0),"")</f>
        <v>29</v>
      </c>
      <c r="K41" s="106" t="str">
        <f>IFERROR(VLOOKUP($A41,'J7'!$I$6:$M$35,5,0),"")</f>
        <v/>
      </c>
      <c r="L41" s="106" t="str">
        <f>IFERROR(VLOOKUP($A41,'J8'!$I$6:$M$35,5,0),"")</f>
        <v/>
      </c>
      <c r="M41" s="106" t="str">
        <f>IFERROR(VLOOKUP($A41,'J9'!$I$6:$M$35,5,0),"")</f>
        <v/>
      </c>
      <c r="N41" s="106" t="str">
        <f>IFERROR(VLOOKUP($A41,'J10'!$I$6:$M$35,5,0),"")</f>
        <v/>
      </c>
      <c r="O41" s="106">
        <f t="shared" ref="O41:O72" si="4">COUNTIF(E41:N41,"&lt;100")</f>
        <v>1</v>
      </c>
      <c r="P41" s="106">
        <f t="shared" ref="P41:P72" si="5">IF(B41="H",SUM(E41:N41),0)</f>
        <v>29</v>
      </c>
      <c r="Q41" s="106">
        <f t="shared" ref="Q41:Q72" si="6">RANK(P41,$P$9:$P$188)</f>
        <v>29</v>
      </c>
      <c r="R41" s="10"/>
    </row>
    <row r="42" spans="1:18" x14ac:dyDescent="0.25">
      <c r="A42" s="28" t="s">
        <v>448</v>
      </c>
      <c r="B42" s="106" t="str">
        <f>IFERROR(VLOOKUP($A42,Liste_J!$C$7:$G$261,5,0),"-")</f>
        <v>H</v>
      </c>
      <c r="C42" s="106" t="str">
        <f>IFERROR(VLOOKUP($A42,Liste_J!$C$7:$G$261,4,0),"-")</f>
        <v>Chevry</v>
      </c>
      <c r="D42" s="106" t="str">
        <f>IFERROR(VLOOKUP($A42,Liste_J!$C$7:$G$261,2,0),"-")</f>
        <v>35.0</v>
      </c>
      <c r="E42" s="106" t="str">
        <f>IFERROR(VLOOKUP($A42,'J1'!$I$6:$M$35,5,0),"")</f>
        <v/>
      </c>
      <c r="F42" s="106" t="str">
        <f>IFERROR(VLOOKUP($A42,'J2'!$I$6:$M$35,5,0),"")</f>
        <v/>
      </c>
      <c r="G42" s="106" t="str">
        <f>IFERROR(VLOOKUP($A42,'J3'!$I$6:$M$35,5,0),"")</f>
        <v/>
      </c>
      <c r="H42" s="106">
        <f>IFERROR(VLOOKUP($A42,'J4'!$I$6:$M$35,5,0),"")</f>
        <v>27</v>
      </c>
      <c r="I42" s="106" t="str">
        <f>IFERROR(VLOOKUP($A42,'J5'!$I$6:$M$35,5,0),"")</f>
        <v/>
      </c>
      <c r="J42" s="106" t="str">
        <f>IFERROR(VLOOKUP($A42,'J6'!$I$6:$M$35,5,0),"")</f>
        <v/>
      </c>
      <c r="K42" s="106" t="str">
        <f>IFERROR(VLOOKUP($A42,'J7'!$I$6:$M$35,5,0),"")</f>
        <v/>
      </c>
      <c r="L42" s="106" t="str">
        <f>IFERROR(VLOOKUP($A42,'J8'!$I$6:$M$35,5,0),"")</f>
        <v/>
      </c>
      <c r="M42" s="106" t="str">
        <f>IFERROR(VLOOKUP($A42,'J9'!$I$6:$M$35,5,0),"")</f>
        <v/>
      </c>
      <c r="N42" s="106" t="str">
        <f>IFERROR(VLOOKUP($A42,'J10'!$I$6:$M$35,5,0),"")</f>
        <v/>
      </c>
      <c r="O42" s="106">
        <f t="shared" si="4"/>
        <v>1</v>
      </c>
      <c r="P42" s="106">
        <f t="shared" si="5"/>
        <v>27</v>
      </c>
      <c r="Q42" s="106">
        <f t="shared" si="6"/>
        <v>33</v>
      </c>
      <c r="R42" s="10"/>
    </row>
    <row r="43" spans="1:18" x14ac:dyDescent="0.25">
      <c r="A43" s="8" t="s">
        <v>185</v>
      </c>
      <c r="B43" s="106" t="str">
        <f>IFERROR(VLOOKUP($A43,Liste_J!$C$7:$G$261,5,0),"-")</f>
        <v>H</v>
      </c>
      <c r="C43" s="106" t="str">
        <f>IFERROR(VLOOKUP($A43,Liste_J!$C$7:$G$261,4,0),"-")</f>
        <v>Chevannes</v>
      </c>
      <c r="D43" s="106">
        <f>IFERROR(VLOOKUP($A43,Liste_J!$C$7:$G$261,2,0),"-")</f>
        <v>17.899999999999999</v>
      </c>
      <c r="E43" s="106" t="str">
        <f>IFERROR(VLOOKUP($A43,'J1'!$I$6:$M$35,5,0),"")</f>
        <v/>
      </c>
      <c r="F43" s="106" t="str">
        <f>IFERROR(VLOOKUP($A43,'J2'!$I$6:$M$35,5,0),"")</f>
        <v/>
      </c>
      <c r="G43" s="106" t="str">
        <f>IFERROR(VLOOKUP($A43,'J3'!$I$6:$M$35,5,0),"")</f>
        <v/>
      </c>
      <c r="H43" s="106" t="str">
        <f>IFERROR(VLOOKUP($A43,'J4'!$I$6:$M$35,5,0),"")</f>
        <v/>
      </c>
      <c r="I43" s="106">
        <f>IFERROR(VLOOKUP($A43,'J5'!$I$6:$M$35,5,0),"")</f>
        <v>22</v>
      </c>
      <c r="J43" s="106" t="str">
        <f>IFERROR(VLOOKUP($A43,'J6'!$I$6:$M$35,5,0),"")</f>
        <v/>
      </c>
      <c r="K43" s="106" t="str">
        <f>IFERROR(VLOOKUP($A43,'J7'!$I$6:$M$35,5,0),"")</f>
        <v/>
      </c>
      <c r="L43" s="106" t="str">
        <f>IFERROR(VLOOKUP($A43,'J8'!$I$6:$M$35,5,0),"")</f>
        <v/>
      </c>
      <c r="M43" s="106" t="str">
        <f>IFERROR(VLOOKUP($A43,'J9'!$I$6:$M$35,5,0),"")</f>
        <v/>
      </c>
      <c r="N43" s="106" t="str">
        <f>IFERROR(VLOOKUP($A43,'J10'!$I$6:$M$35,5,0),"")</f>
        <v/>
      </c>
      <c r="O43" s="106">
        <f t="shared" si="4"/>
        <v>1</v>
      </c>
      <c r="P43" s="106">
        <f t="shared" si="5"/>
        <v>22</v>
      </c>
      <c r="Q43" s="106">
        <f t="shared" si="6"/>
        <v>36</v>
      </c>
      <c r="R43" s="10"/>
    </row>
    <row r="44" spans="1:18" x14ac:dyDescent="0.25">
      <c r="A44" s="8" t="s">
        <v>246</v>
      </c>
      <c r="B44" s="106" t="str">
        <f>IFERROR(VLOOKUP($A44,Liste_J!$C$7:$G$261,5,0),"-")</f>
        <v>H</v>
      </c>
      <c r="C44" s="106" t="str">
        <f>IFERROR(VLOOKUP($A44,Liste_J!$C$7:$G$261,4,0),"-")</f>
        <v>ASGAF</v>
      </c>
      <c r="D44" s="106">
        <f>IFERROR(VLOOKUP($A44,Liste_J!$C$7:$G$261,2,0),"-")</f>
        <v>17.8</v>
      </c>
      <c r="E44" s="106" t="str">
        <f>IFERROR(VLOOKUP($A44,'J1'!$I$6:$M$35,5,0),"")</f>
        <v/>
      </c>
      <c r="F44" s="106">
        <f>IFERROR(VLOOKUP($A44,'J2'!$I$6:$M$35,5,0),"")</f>
        <v>11</v>
      </c>
      <c r="G44" s="106" t="str">
        <f>IFERROR(VLOOKUP($A44,'J3'!$I$6:$M$35,5,0),"")</f>
        <v/>
      </c>
      <c r="H44" s="106" t="str">
        <f>IFERROR(VLOOKUP($A44,'J4'!$I$6:$M$35,5,0),"")</f>
        <v/>
      </c>
      <c r="I44" s="106" t="str">
        <f>IFERROR(VLOOKUP($A44,'J5'!$I$6:$M$35,5,0),"")</f>
        <v/>
      </c>
      <c r="J44" s="106">
        <f>IFERROR(VLOOKUP($A44,'J6'!$I$6:$M$35,5,0),"")</f>
        <v>11</v>
      </c>
      <c r="K44" s="106" t="str">
        <f>IFERROR(VLOOKUP($A44,'J7'!$I$6:$M$35,5,0),"")</f>
        <v/>
      </c>
      <c r="L44" s="106" t="str">
        <f>IFERROR(VLOOKUP($A44,'J8'!$I$6:$M$35,5,0),"")</f>
        <v/>
      </c>
      <c r="M44" s="106" t="str">
        <f>IFERROR(VLOOKUP($A44,'J9'!$I$6:$M$35,5,0),"")</f>
        <v/>
      </c>
      <c r="N44" s="106" t="str">
        <f>IFERROR(VLOOKUP($A44,'J10'!$I$6:$M$35,5,0),"")</f>
        <v/>
      </c>
      <c r="O44" s="106">
        <f t="shared" si="4"/>
        <v>2</v>
      </c>
      <c r="P44" s="106">
        <f t="shared" si="5"/>
        <v>22</v>
      </c>
      <c r="Q44" s="106">
        <f t="shared" si="6"/>
        <v>36</v>
      </c>
      <c r="R44" s="10"/>
    </row>
    <row r="45" spans="1:18" x14ac:dyDescent="0.25">
      <c r="A45" s="28" t="s">
        <v>432</v>
      </c>
      <c r="B45" s="106" t="str">
        <f>IFERROR(VLOOKUP($A45,Liste_J!$C$7:$G$261,5,0),"-")</f>
        <v>H</v>
      </c>
      <c r="C45" s="106" t="str">
        <f>IFERROR(VLOOKUP($A45,Liste_J!$C$7:$G$261,4,0),"-")</f>
        <v>Chevry</v>
      </c>
      <c r="D45" s="106">
        <f>IFERROR(VLOOKUP($A45,Liste_J!$C$7:$G$261,2,0),"-")</f>
        <v>35.200000000000003</v>
      </c>
      <c r="E45" s="106" t="str">
        <f>IFERROR(VLOOKUP($A45,'J1'!$I$6:$M$35,5,0),"")</f>
        <v/>
      </c>
      <c r="F45" s="106" t="str">
        <f>IFERROR(VLOOKUP($A45,'J2'!$I$6:$M$35,5,0),"")</f>
        <v/>
      </c>
      <c r="G45" s="106" t="str">
        <f>IFERROR(VLOOKUP($A45,'J3'!$I$6:$M$35,5,0),"")</f>
        <v/>
      </c>
      <c r="H45" s="106">
        <f>IFERROR(VLOOKUP($A45,'J4'!$I$6:$M$35,5,0),"")</f>
        <v>24</v>
      </c>
      <c r="I45" s="106" t="str">
        <f>IFERROR(VLOOKUP($A45,'J5'!$I$6:$M$35,5,0),"")</f>
        <v/>
      </c>
      <c r="J45" s="106" t="str">
        <f>IFERROR(VLOOKUP($A45,'J6'!$I$6:$M$35,5,0),"")</f>
        <v/>
      </c>
      <c r="K45" s="106" t="str">
        <f>IFERROR(VLOOKUP($A45,'J7'!$I$6:$M$35,5,0),"")</f>
        <v/>
      </c>
      <c r="L45" s="106" t="str">
        <f>IFERROR(VLOOKUP($A45,'J8'!$I$6:$M$35,5,0),"")</f>
        <v/>
      </c>
      <c r="M45" s="106" t="str">
        <f>IFERROR(VLOOKUP($A45,'J9'!$I$6:$M$35,5,0),"")</f>
        <v/>
      </c>
      <c r="N45" s="106" t="str">
        <f>IFERROR(VLOOKUP($A45,'J10'!$I$6:$M$35,5,0),"")</f>
        <v/>
      </c>
      <c r="O45" s="106">
        <f t="shared" si="4"/>
        <v>1</v>
      </c>
      <c r="P45" s="106">
        <f t="shared" si="5"/>
        <v>24</v>
      </c>
      <c r="Q45" s="106">
        <f t="shared" si="6"/>
        <v>34</v>
      </c>
      <c r="R45" s="10"/>
    </row>
    <row r="46" spans="1:18" x14ac:dyDescent="0.25">
      <c r="A46" s="28" t="s">
        <v>242</v>
      </c>
      <c r="B46" s="106" t="str">
        <f>IFERROR(VLOOKUP($A46,Liste_J!$C$7:$G$261,5,0),"-")</f>
        <v>H</v>
      </c>
      <c r="C46" s="106" t="str">
        <f>IFERROR(VLOOKUP($A46,Liste_J!$C$7:$G$261,4,0),"-")</f>
        <v>Réveillon</v>
      </c>
      <c r="D46" s="106">
        <f>IFERROR(VLOOKUP($A46,Liste_J!$C$7:$G$261,2,0),"-")</f>
        <v>17</v>
      </c>
      <c r="E46" s="106" t="str">
        <f>IFERROR(VLOOKUP($A46,'J1'!$I$6:$M$35,5,0),"")</f>
        <v/>
      </c>
      <c r="F46" s="106">
        <f>IFERROR(VLOOKUP($A46,'J2'!$I$6:$M$35,5,0),"")</f>
        <v>21</v>
      </c>
      <c r="G46" s="106" t="str">
        <f>IFERROR(VLOOKUP($A46,'J3'!$I$6:$M$35,5,0),"")</f>
        <v/>
      </c>
      <c r="H46" s="106" t="str">
        <f>IFERROR(VLOOKUP($A46,'J4'!$I$6:$M$35,5,0),"")</f>
        <v/>
      </c>
      <c r="I46" s="106" t="str">
        <f>IFERROR(VLOOKUP($A46,'J5'!$I$6:$M$35,5,0),"")</f>
        <v/>
      </c>
      <c r="J46" s="106" t="str">
        <f>IFERROR(VLOOKUP($A46,'J6'!$I$6:$M$35,5,0),"")</f>
        <v/>
      </c>
      <c r="K46" s="106" t="str">
        <f>IFERROR(VLOOKUP($A46,'J7'!$I$6:$M$35,5,0),"")</f>
        <v/>
      </c>
      <c r="L46" s="106" t="str">
        <f>IFERROR(VLOOKUP($A46,'J8'!$I$6:$M$35,5,0),"")</f>
        <v/>
      </c>
      <c r="M46" s="106" t="str">
        <f>IFERROR(VLOOKUP($A46,'J9'!$I$6:$M$35,5,0),"")</f>
        <v/>
      </c>
      <c r="N46" s="106" t="str">
        <f>IFERROR(VLOOKUP($A46,'J10'!$I$6:$M$35,5,0),"")</f>
        <v/>
      </c>
      <c r="O46" s="106">
        <f t="shared" si="4"/>
        <v>1</v>
      </c>
      <c r="P46" s="106">
        <f t="shared" si="5"/>
        <v>21</v>
      </c>
      <c r="Q46" s="106">
        <f t="shared" si="6"/>
        <v>40</v>
      </c>
      <c r="R46" s="10"/>
    </row>
    <row r="47" spans="1:18" x14ac:dyDescent="0.25">
      <c r="A47" s="28" t="s">
        <v>368</v>
      </c>
      <c r="B47" s="106" t="str">
        <f>IFERROR(VLOOKUP($A47,Liste_J!$C$7:$G$261,5,0),"-")</f>
        <v>H</v>
      </c>
      <c r="C47" s="106" t="str">
        <f>IFERROR(VLOOKUP($A47,Liste_J!$C$7:$G$261,4,0),"-")</f>
        <v>Chevannes</v>
      </c>
      <c r="D47" s="106">
        <f>IFERROR(VLOOKUP($A47,Liste_J!$C$7:$G$261,2,0),"-")</f>
        <v>32.299999999999997</v>
      </c>
      <c r="E47" s="106" t="str">
        <f>IFERROR(VLOOKUP($A47,'J1'!$I$6:$M$35,5,0),"")</f>
        <v/>
      </c>
      <c r="F47" s="106" t="str">
        <f>IFERROR(VLOOKUP($A47,'J2'!$I$6:$M$35,5,0),"")</f>
        <v/>
      </c>
      <c r="G47" s="106" t="str">
        <f>IFERROR(VLOOKUP($A47,'J3'!$I$6:$M$35,5,0),"")</f>
        <v/>
      </c>
      <c r="H47" s="106" t="str">
        <f>IFERROR(VLOOKUP($A47,'J4'!$I$6:$M$35,5,0),"")</f>
        <v/>
      </c>
      <c r="I47" s="106" t="str">
        <f>IFERROR(VLOOKUP($A47,'J5'!$I$6:$M$35,5,0),"")</f>
        <v/>
      </c>
      <c r="J47" s="106">
        <f>IFERROR(VLOOKUP($A47,'J6'!$I$6:$M$35,5,0),"")</f>
        <v>22</v>
      </c>
      <c r="K47" s="106" t="str">
        <f>IFERROR(VLOOKUP($A47,'J7'!$I$6:$M$35,5,0),"")</f>
        <v/>
      </c>
      <c r="L47" s="106" t="str">
        <f>IFERROR(VLOOKUP($A47,'J8'!$I$6:$M$35,5,0),"")</f>
        <v/>
      </c>
      <c r="M47" s="106" t="str">
        <f>IFERROR(VLOOKUP($A47,'J9'!$I$6:$M$35,5,0),"")</f>
        <v/>
      </c>
      <c r="N47" s="106" t="str">
        <f>IFERROR(VLOOKUP($A47,'J10'!$I$6:$M$35,5,0),"")</f>
        <v/>
      </c>
      <c r="O47" s="106">
        <f t="shared" si="4"/>
        <v>1</v>
      </c>
      <c r="P47" s="106">
        <f t="shared" si="5"/>
        <v>22</v>
      </c>
      <c r="Q47" s="106">
        <f t="shared" si="6"/>
        <v>36</v>
      </c>
      <c r="R47" s="10"/>
    </row>
    <row r="48" spans="1:18" x14ac:dyDescent="0.25">
      <c r="A48" s="28" t="s">
        <v>151</v>
      </c>
      <c r="B48" s="106" t="str">
        <f>IFERROR(VLOOKUP($A48,Liste_J!$C$7:$G$261,5,0),"-")</f>
        <v>H</v>
      </c>
      <c r="C48" s="106" t="str">
        <f>IFERROR(VLOOKUP($A48,Liste_J!$C$7:$G$261,4,0),"-")</f>
        <v>Chevry</v>
      </c>
      <c r="D48" s="106">
        <f>IFERROR(VLOOKUP($A48,Liste_J!$C$7:$G$261,2,0),"-")</f>
        <v>26.8</v>
      </c>
      <c r="E48" s="106" t="str">
        <f>IFERROR(VLOOKUP($A48,'J1'!$I$6:$M$35,5,0),"")</f>
        <v/>
      </c>
      <c r="F48" s="106" t="str">
        <f>IFERROR(VLOOKUP($A48,'J2'!$I$6:$M$35,5,0),"")</f>
        <v/>
      </c>
      <c r="G48" s="106" t="str">
        <f>IFERROR(VLOOKUP($A48,'J3'!$I$6:$M$35,5,0),"")</f>
        <v/>
      </c>
      <c r="H48" s="106">
        <f>IFERROR(VLOOKUP($A48,'J4'!$I$6:$M$35,5,0),"")</f>
        <v>23</v>
      </c>
      <c r="I48" s="106" t="str">
        <f>IFERROR(VLOOKUP($A48,'J5'!$I$6:$M$35,5,0),"")</f>
        <v/>
      </c>
      <c r="J48" s="106" t="str">
        <f>IFERROR(VLOOKUP($A48,'J6'!$I$6:$M$35,5,0),"")</f>
        <v/>
      </c>
      <c r="K48" s="106" t="str">
        <f>IFERROR(VLOOKUP($A48,'J7'!$I$6:$M$35,5,0),"")</f>
        <v/>
      </c>
      <c r="L48" s="106" t="str">
        <f>IFERROR(VLOOKUP($A48,'J8'!$I$6:$M$35,5,0),"")</f>
        <v/>
      </c>
      <c r="M48" s="106" t="str">
        <f>IFERROR(VLOOKUP($A48,'J9'!$I$6:$M$35,5,0),"")</f>
        <v/>
      </c>
      <c r="N48" s="106" t="str">
        <f>IFERROR(VLOOKUP($A48,'J10'!$I$6:$M$35,5,0),"")</f>
        <v/>
      </c>
      <c r="O48" s="106">
        <f t="shared" si="4"/>
        <v>1</v>
      </c>
      <c r="P48" s="106">
        <f t="shared" si="5"/>
        <v>23</v>
      </c>
      <c r="Q48" s="106">
        <f t="shared" si="6"/>
        <v>35</v>
      </c>
      <c r="R48" s="10"/>
    </row>
    <row r="49" spans="1:18" x14ac:dyDescent="0.25">
      <c r="A49" s="28" t="s">
        <v>358</v>
      </c>
      <c r="B49" s="106" t="str">
        <f>IFERROR(VLOOKUP($A49,Liste_J!$C$7:$G$261,5,0),"-")</f>
        <v>H</v>
      </c>
      <c r="C49" s="106" t="str">
        <f>IFERROR(VLOOKUP($A49,Liste_J!$C$7:$G$261,4,0),"-")</f>
        <v>Chevannes</v>
      </c>
      <c r="D49" s="106">
        <f>IFERROR(VLOOKUP($A49,Liste_J!$C$7:$G$261,2,0),"-")</f>
        <v>33.1</v>
      </c>
      <c r="E49" s="106" t="str">
        <f>IFERROR(VLOOKUP($A49,'J1'!$I$6:$M$35,5,0),"")</f>
        <v/>
      </c>
      <c r="F49" s="106" t="str">
        <f>IFERROR(VLOOKUP($A49,'J2'!$I$6:$M$35,5,0),"")</f>
        <v/>
      </c>
      <c r="G49" s="106" t="str">
        <f>IFERROR(VLOOKUP($A49,'J3'!$I$6:$M$35,5,0),"")</f>
        <v/>
      </c>
      <c r="H49" s="106" t="str">
        <f>IFERROR(VLOOKUP($A49,'J4'!$I$6:$M$35,5,0),"")</f>
        <v/>
      </c>
      <c r="I49" s="106" t="str">
        <f>IFERROR(VLOOKUP($A49,'J5'!$I$6:$M$35,5,0),"")</f>
        <v/>
      </c>
      <c r="J49" s="106">
        <f>IFERROR(VLOOKUP($A49,'J6'!$I$6:$M$35,5,0),"")</f>
        <v>21</v>
      </c>
      <c r="K49" s="106" t="str">
        <f>IFERROR(VLOOKUP($A49,'J7'!$I$6:$M$35,5,0),"")</f>
        <v/>
      </c>
      <c r="L49" s="106" t="str">
        <f>IFERROR(VLOOKUP($A49,'J8'!$I$6:$M$35,5,0),"")</f>
        <v/>
      </c>
      <c r="M49" s="106" t="str">
        <f>IFERROR(VLOOKUP($A49,'J9'!$I$6:$M$35,5,0),"")</f>
        <v/>
      </c>
      <c r="N49" s="106" t="str">
        <f>IFERROR(VLOOKUP($A49,'J10'!$I$6:$M$35,5,0),"")</f>
        <v/>
      </c>
      <c r="O49" s="106">
        <f t="shared" si="4"/>
        <v>1</v>
      </c>
      <c r="P49" s="106">
        <f t="shared" si="5"/>
        <v>21</v>
      </c>
      <c r="Q49" s="106">
        <f t="shared" si="6"/>
        <v>40</v>
      </c>
      <c r="R49" s="10"/>
    </row>
    <row r="50" spans="1:18" x14ac:dyDescent="0.25">
      <c r="A50" s="28" t="s">
        <v>209</v>
      </c>
      <c r="B50" s="106" t="str">
        <f>IFERROR(VLOOKUP($A50,Liste_J!$C$7:$G$261,5,0),"-")</f>
        <v>H</v>
      </c>
      <c r="C50" s="106" t="str">
        <f>IFERROR(VLOOKUP($A50,Liste_J!$C$7:$G$261,4,0),"-")</f>
        <v>Chevry</v>
      </c>
      <c r="D50" s="106">
        <f>IFERROR(VLOOKUP($A50,Liste_J!$C$7:$G$261,2,0),"-")</f>
        <v>14.6</v>
      </c>
      <c r="E50" s="106" t="str">
        <f>IFERROR(VLOOKUP($A50,'J1'!$I$6:$M$35,5,0),"")</f>
        <v/>
      </c>
      <c r="F50" s="106">
        <f>IFERROR(VLOOKUP($A50,'J2'!$I$6:$M$35,5,0),"")</f>
        <v>6</v>
      </c>
      <c r="G50" s="106" t="str">
        <f>IFERROR(VLOOKUP($A50,'J3'!$I$6:$M$35,5,0),"")</f>
        <v/>
      </c>
      <c r="H50" s="106">
        <f>IFERROR(VLOOKUP($A50,'J4'!$I$6:$M$35,5,0),"")</f>
        <v>15</v>
      </c>
      <c r="I50" s="106" t="str">
        <f>IFERROR(VLOOKUP($A50,'J5'!$I$6:$M$35,5,0),"")</f>
        <v/>
      </c>
      <c r="J50" s="106" t="str">
        <f>IFERROR(VLOOKUP($A50,'J6'!$I$6:$M$35,5,0),"")</f>
        <v/>
      </c>
      <c r="K50" s="106" t="str">
        <f>IFERROR(VLOOKUP($A50,'J7'!$I$6:$M$35,5,0),"")</f>
        <v/>
      </c>
      <c r="L50" s="106" t="str">
        <f>IFERROR(VLOOKUP($A50,'J8'!$I$6:$M$35,5,0),"")</f>
        <v/>
      </c>
      <c r="M50" s="106" t="str">
        <f>IFERROR(VLOOKUP($A50,'J9'!$I$6:$M$35,5,0),"")</f>
        <v/>
      </c>
      <c r="N50" s="106" t="str">
        <f>IFERROR(VLOOKUP($A50,'J10'!$I$6:$M$35,5,0),"")</f>
        <v/>
      </c>
      <c r="O50" s="106">
        <f t="shared" si="4"/>
        <v>2</v>
      </c>
      <c r="P50" s="106">
        <f t="shared" si="5"/>
        <v>21</v>
      </c>
      <c r="Q50" s="106">
        <f t="shared" si="6"/>
        <v>40</v>
      </c>
      <c r="R50" s="10"/>
    </row>
    <row r="51" spans="1:18" x14ac:dyDescent="0.25">
      <c r="A51" s="28" t="s">
        <v>245</v>
      </c>
      <c r="B51" s="106" t="str">
        <f>IFERROR(VLOOKUP($A51,Liste_J!$C$7:$G$261,5,0),"-")</f>
        <v>H</v>
      </c>
      <c r="C51" s="106" t="str">
        <f>IFERROR(VLOOKUP($A51,Liste_J!$C$7:$G$261,4,0),"-")</f>
        <v>Chevry</v>
      </c>
      <c r="D51" s="106">
        <f>IFERROR(VLOOKUP($A51,Liste_J!$C$7:$G$261,2,0),"-")</f>
        <v>17</v>
      </c>
      <c r="E51" s="106" t="str">
        <f>IFERROR(VLOOKUP($A51,'J1'!$I$6:$M$35,5,0),"")</f>
        <v/>
      </c>
      <c r="F51" s="106" t="str">
        <f>IFERROR(VLOOKUP($A51,'J2'!$I$6:$M$35,5,0),"")</f>
        <v/>
      </c>
      <c r="G51" s="106" t="str">
        <f>IFERROR(VLOOKUP($A51,'J3'!$I$6:$M$35,5,0),"")</f>
        <v/>
      </c>
      <c r="H51" s="106">
        <f>IFERROR(VLOOKUP($A51,'J4'!$I$6:$M$35,5,0),"")</f>
        <v>22</v>
      </c>
      <c r="I51" s="106" t="str">
        <f>IFERROR(VLOOKUP($A51,'J5'!$I$6:$M$35,5,0),"")</f>
        <v/>
      </c>
      <c r="J51" s="106" t="str">
        <f>IFERROR(VLOOKUP($A51,'J6'!$I$6:$M$35,5,0),"")</f>
        <v/>
      </c>
      <c r="K51" s="106" t="str">
        <f>IFERROR(VLOOKUP($A51,'J7'!$I$6:$M$35,5,0),"")</f>
        <v/>
      </c>
      <c r="L51" s="106" t="str">
        <f>IFERROR(VLOOKUP($A51,'J8'!$I$6:$M$35,5,0),"")</f>
        <v/>
      </c>
      <c r="M51" s="106" t="str">
        <f>IFERROR(VLOOKUP($A51,'J9'!$I$6:$M$35,5,0),"")</f>
        <v/>
      </c>
      <c r="N51" s="106" t="str">
        <f>IFERROR(VLOOKUP($A51,'J10'!$I$6:$M$35,5,0),"")</f>
        <v/>
      </c>
      <c r="O51" s="106">
        <f t="shared" si="4"/>
        <v>1</v>
      </c>
      <c r="P51" s="106">
        <f t="shared" si="5"/>
        <v>22</v>
      </c>
      <c r="Q51" s="106">
        <f t="shared" si="6"/>
        <v>36</v>
      </c>
      <c r="R51" s="10"/>
    </row>
    <row r="52" spans="1:18" x14ac:dyDescent="0.25">
      <c r="A52" s="28" t="s">
        <v>442</v>
      </c>
      <c r="B52" s="106" t="str">
        <f>IFERROR(VLOOKUP($A52,Liste_J!$C$7:$G$261,5,0),"-")</f>
        <v>H</v>
      </c>
      <c r="C52" s="106" t="str">
        <f>IFERROR(VLOOKUP($A52,Liste_J!$C$7:$G$261,4,0),"-")</f>
        <v>Corbuches</v>
      </c>
      <c r="D52" s="106">
        <f>IFERROR(VLOOKUP($A52,Liste_J!$C$7:$G$261,2,0),"-")</f>
        <v>10.8</v>
      </c>
      <c r="E52" s="106" t="str">
        <f>IFERROR(VLOOKUP($A52,'J1'!$I$6:$M$35,5,0),"")</f>
        <v/>
      </c>
      <c r="F52" s="106" t="str">
        <f>IFERROR(VLOOKUP($A52,'J2'!$I$6:$M$35,5,0),"")</f>
        <v/>
      </c>
      <c r="G52" s="106">
        <f>IFERROR(VLOOKUP($A52,'J3'!$I$6:$M$35,5,0),"")</f>
        <v>18</v>
      </c>
      <c r="H52" s="106" t="str">
        <f>IFERROR(VLOOKUP($A52,'J4'!$I$6:$M$35,5,0),"")</f>
        <v/>
      </c>
      <c r="I52" s="106" t="str">
        <f>IFERROR(VLOOKUP($A52,'J5'!$I$6:$M$35,5,0),"")</f>
        <v/>
      </c>
      <c r="J52" s="106" t="str">
        <f>IFERROR(VLOOKUP($A52,'J6'!$I$6:$M$35,5,0),"")</f>
        <v/>
      </c>
      <c r="K52" s="106" t="str">
        <f>IFERROR(VLOOKUP($A52,'J7'!$I$6:$M$35,5,0),"")</f>
        <v/>
      </c>
      <c r="L52" s="106" t="str">
        <f>IFERROR(VLOOKUP($A52,'J8'!$I$6:$M$35,5,0),"")</f>
        <v/>
      </c>
      <c r="M52" s="106" t="str">
        <f>IFERROR(VLOOKUP($A52,'J9'!$I$6:$M$35,5,0),"")</f>
        <v/>
      </c>
      <c r="N52" s="106" t="str">
        <f>IFERROR(VLOOKUP($A52,'J10'!$I$6:$M$35,5,0),"")</f>
        <v/>
      </c>
      <c r="O52" s="106">
        <f t="shared" si="4"/>
        <v>1</v>
      </c>
      <c r="P52" s="106">
        <f t="shared" si="5"/>
        <v>18</v>
      </c>
      <c r="Q52" s="106">
        <f t="shared" si="6"/>
        <v>46</v>
      </c>
      <c r="R52" s="10"/>
    </row>
    <row r="53" spans="1:18" x14ac:dyDescent="0.25">
      <c r="A53" s="28" t="s">
        <v>421</v>
      </c>
      <c r="B53" s="106" t="str">
        <f>IFERROR(VLOOKUP($A53,Liste_J!$C$7:$G$261,5,0),"-")</f>
        <v>H</v>
      </c>
      <c r="C53" s="106" t="str">
        <f>IFERROR(VLOOKUP($A53,Liste_J!$C$7:$G$261,4,0),"-")</f>
        <v>Chevannes</v>
      </c>
      <c r="D53" s="106">
        <f>IFERROR(VLOOKUP($A53,Liste_J!$C$7:$G$261,2,0),"-")</f>
        <v>28.6</v>
      </c>
      <c r="E53" s="106">
        <f>IFERROR(VLOOKUP($A53,'J1'!$I$6:$M$35,5,0),"")</f>
        <v>18</v>
      </c>
      <c r="F53" s="106" t="str">
        <f>IFERROR(VLOOKUP($A53,'J2'!$I$6:$M$35,5,0),"")</f>
        <v/>
      </c>
      <c r="G53" s="106" t="str">
        <f>IFERROR(VLOOKUP($A53,'J3'!$I$6:$M$35,5,0),"")</f>
        <v/>
      </c>
      <c r="H53" s="106" t="str">
        <f>IFERROR(VLOOKUP($A53,'J4'!$I$6:$M$35,5,0),"")</f>
        <v/>
      </c>
      <c r="I53" s="106" t="str">
        <f>IFERROR(VLOOKUP($A53,'J5'!$I$6:$M$35,5,0),"")</f>
        <v/>
      </c>
      <c r="J53" s="106" t="str">
        <f>IFERROR(VLOOKUP($A53,'J6'!$I$6:$M$35,5,0),"")</f>
        <v/>
      </c>
      <c r="K53" s="106" t="str">
        <f>IFERROR(VLOOKUP($A53,'J7'!$I$6:$M$35,5,0),"")</f>
        <v/>
      </c>
      <c r="L53" s="106" t="str">
        <f>IFERROR(VLOOKUP($A53,'J8'!$I$6:$M$35,5,0),"")</f>
        <v/>
      </c>
      <c r="M53" s="106" t="str">
        <f>IFERROR(VLOOKUP($A53,'J9'!$I$6:$M$35,5,0),"")</f>
        <v/>
      </c>
      <c r="N53" s="106" t="str">
        <f>IFERROR(VLOOKUP($A53,'J10'!$I$6:$M$35,5,0),"")</f>
        <v/>
      </c>
      <c r="O53" s="106">
        <f t="shared" si="4"/>
        <v>1</v>
      </c>
      <c r="P53" s="106">
        <f t="shared" si="5"/>
        <v>18</v>
      </c>
      <c r="Q53" s="106">
        <f t="shared" si="6"/>
        <v>46</v>
      </c>
      <c r="R53" s="10"/>
    </row>
    <row r="54" spans="1:18" x14ac:dyDescent="0.25">
      <c r="A54" s="8" t="s">
        <v>248</v>
      </c>
      <c r="B54" s="106" t="str">
        <f>IFERROR(VLOOKUP($A54,Liste_J!$C$7:$G$261,5,0),"-")</f>
        <v>H</v>
      </c>
      <c r="C54" s="106" t="str">
        <f>IFERROR(VLOOKUP($A54,Liste_J!$C$7:$G$261,4,0),"-")</f>
        <v>ASGAF</v>
      </c>
      <c r="D54" s="106">
        <f>IFERROR(VLOOKUP($A54,Liste_J!$C$7:$G$261,2,0),"-")</f>
        <v>22.6</v>
      </c>
      <c r="E54" s="106" t="str">
        <f>IFERROR(VLOOKUP($A54,'J1'!$I$6:$M$35,5,0),"")</f>
        <v/>
      </c>
      <c r="F54" s="106" t="str">
        <f>IFERROR(VLOOKUP($A54,'J2'!$I$6:$M$35,5,0),"")</f>
        <v/>
      </c>
      <c r="G54" s="106" t="str">
        <f>IFERROR(VLOOKUP($A54,'J3'!$I$6:$M$35,5,0),"")</f>
        <v/>
      </c>
      <c r="H54" s="106" t="str">
        <f>IFERROR(VLOOKUP($A54,'J4'!$I$6:$M$35,5,0),"")</f>
        <v/>
      </c>
      <c r="I54" s="106" t="str">
        <f>IFERROR(VLOOKUP($A54,'J5'!$I$6:$M$35,5,0),"")</f>
        <v/>
      </c>
      <c r="J54" s="106">
        <f>IFERROR(VLOOKUP($A54,'J6'!$I$6:$M$35,5,0),"")</f>
        <v>19</v>
      </c>
      <c r="K54" s="106" t="str">
        <f>IFERROR(VLOOKUP($A54,'J7'!$I$6:$M$35,5,0),"")</f>
        <v/>
      </c>
      <c r="L54" s="106" t="str">
        <f>IFERROR(VLOOKUP($A54,'J8'!$I$6:$M$35,5,0),"")</f>
        <v/>
      </c>
      <c r="M54" s="106" t="str">
        <f>IFERROR(VLOOKUP($A54,'J9'!$I$6:$M$35,5,0),"")</f>
        <v/>
      </c>
      <c r="N54" s="106" t="str">
        <f>IFERROR(VLOOKUP($A54,'J10'!$I$6:$M$35,5,0),"")</f>
        <v/>
      </c>
      <c r="O54" s="106">
        <f t="shared" si="4"/>
        <v>1</v>
      </c>
      <c r="P54" s="106">
        <f t="shared" si="5"/>
        <v>19</v>
      </c>
      <c r="Q54" s="106">
        <f t="shared" si="6"/>
        <v>44</v>
      </c>
      <c r="R54" s="10"/>
    </row>
    <row r="55" spans="1:18" x14ac:dyDescent="0.25">
      <c r="A55" s="28" t="s">
        <v>280</v>
      </c>
      <c r="B55" s="106" t="str">
        <f>IFERROR(VLOOKUP($A55,Liste_J!$C$7:$G$261,5,0),"-")</f>
        <v>H</v>
      </c>
      <c r="C55" s="106" t="str">
        <f>IFERROR(VLOOKUP($A55,Liste_J!$C$7:$G$261,4,0),"-")</f>
        <v>Réveillon</v>
      </c>
      <c r="D55" s="106">
        <f>IFERROR(VLOOKUP($A55,Liste_J!$C$7:$G$261,2,0),"-")</f>
        <v>26.9</v>
      </c>
      <c r="E55" s="106" t="str">
        <f>IFERROR(VLOOKUP($A55,'J1'!$I$6:$M$35,5,0),"")</f>
        <v/>
      </c>
      <c r="F55" s="106" t="str">
        <f>IFERROR(VLOOKUP($A55,'J2'!$I$6:$M$35,5,0),"")</f>
        <v/>
      </c>
      <c r="G55" s="106" t="str">
        <f>IFERROR(VLOOKUP($A55,'J3'!$I$6:$M$35,5,0),"")</f>
        <v/>
      </c>
      <c r="H55" s="106">
        <f>IFERROR(VLOOKUP($A55,'J4'!$I$6:$M$35,5,0),"")</f>
        <v>20</v>
      </c>
      <c r="I55" s="106" t="str">
        <f>IFERROR(VLOOKUP($A55,'J5'!$I$6:$M$35,5,0),"")</f>
        <v/>
      </c>
      <c r="J55" s="106" t="str">
        <f>IFERROR(VLOOKUP($A55,'J6'!$I$6:$M$35,5,0),"")</f>
        <v/>
      </c>
      <c r="K55" s="106" t="str">
        <f>IFERROR(VLOOKUP($A55,'J7'!$I$6:$M$35,5,0),"")</f>
        <v/>
      </c>
      <c r="L55" s="106" t="str">
        <f>IFERROR(VLOOKUP($A55,'J8'!$I$6:$M$35,5,0),"")</f>
        <v/>
      </c>
      <c r="M55" s="106" t="str">
        <f>IFERROR(VLOOKUP($A55,'J9'!$I$6:$M$35,5,0),"")</f>
        <v/>
      </c>
      <c r="N55" s="106" t="str">
        <f>IFERROR(VLOOKUP($A55,'J10'!$I$6:$M$35,5,0),"")</f>
        <v/>
      </c>
      <c r="O55" s="106">
        <f t="shared" si="4"/>
        <v>1</v>
      </c>
      <c r="P55" s="106">
        <f t="shared" si="5"/>
        <v>20</v>
      </c>
      <c r="Q55" s="106">
        <f t="shared" si="6"/>
        <v>43</v>
      </c>
      <c r="R55" s="10"/>
    </row>
    <row r="56" spans="1:18" x14ac:dyDescent="0.25">
      <c r="A56" s="28" t="s">
        <v>452</v>
      </c>
      <c r="B56" s="106" t="str">
        <f>IFERROR(VLOOKUP($A56,Liste_J!$C$7:$G$261,5,0),"-")</f>
        <v>H</v>
      </c>
      <c r="C56" s="106" t="str">
        <f>IFERROR(VLOOKUP($A56,Liste_J!$C$7:$G$261,4,0),"-")</f>
        <v>Chevannes</v>
      </c>
      <c r="D56" s="106" t="str">
        <f>IFERROR(VLOOKUP($A56,Liste_J!$C$7:$G$261,2,0),"-")</f>
        <v>29.3</v>
      </c>
      <c r="E56" s="106" t="str">
        <f>IFERROR(VLOOKUP($A56,'J1'!$I$6:$M$35,5,0),"")</f>
        <v/>
      </c>
      <c r="F56" s="106" t="str">
        <f>IFERROR(VLOOKUP($A56,'J2'!$I$6:$M$35,5,0),"")</f>
        <v/>
      </c>
      <c r="G56" s="106" t="str">
        <f>IFERROR(VLOOKUP($A56,'J3'!$I$6:$M$35,5,0),"")</f>
        <v/>
      </c>
      <c r="H56" s="106">
        <f>IFERROR(VLOOKUP($A56,'J4'!$I$6:$M$35,5,0),"")</f>
        <v>19</v>
      </c>
      <c r="I56" s="106" t="str">
        <f>IFERROR(VLOOKUP($A56,'J5'!$I$6:$M$35,5,0),"")</f>
        <v/>
      </c>
      <c r="J56" s="106" t="str">
        <f>IFERROR(VLOOKUP($A56,'J6'!$I$6:$M$35,5,0),"")</f>
        <v/>
      </c>
      <c r="K56" s="106" t="str">
        <f>IFERROR(VLOOKUP($A56,'J7'!$I$6:$M$35,5,0),"")</f>
        <v/>
      </c>
      <c r="L56" s="106" t="str">
        <f>IFERROR(VLOOKUP($A56,'J8'!$I$6:$M$35,5,0),"")</f>
        <v/>
      </c>
      <c r="M56" s="106" t="str">
        <f>IFERROR(VLOOKUP($A56,'J9'!$I$6:$M$35,5,0),"")</f>
        <v/>
      </c>
      <c r="N56" s="106" t="str">
        <f>IFERROR(VLOOKUP($A56,'J10'!$I$6:$M$35,5,0),"")</f>
        <v/>
      </c>
      <c r="O56" s="106">
        <f t="shared" si="4"/>
        <v>1</v>
      </c>
      <c r="P56" s="106">
        <f t="shared" si="5"/>
        <v>19</v>
      </c>
      <c r="Q56" s="106">
        <f t="shared" si="6"/>
        <v>44</v>
      </c>
      <c r="R56" s="10"/>
    </row>
    <row r="57" spans="1:18" x14ac:dyDescent="0.25">
      <c r="A57" s="8" t="s">
        <v>208</v>
      </c>
      <c r="B57" s="106" t="str">
        <f>IFERROR(VLOOKUP($A57,Liste_J!$C$7:$G$261,5,0),"-")</f>
        <v>H</v>
      </c>
      <c r="C57" s="106" t="str">
        <f>IFERROR(VLOOKUP($A57,Liste_J!$C$7:$G$261,4,0),"-")</f>
        <v>Chevannes</v>
      </c>
      <c r="D57" s="106">
        <f>IFERROR(VLOOKUP($A57,Liste_J!$C$7:$G$261,2,0),"-")</f>
        <v>20</v>
      </c>
      <c r="E57" s="106" t="str">
        <f>IFERROR(VLOOKUP($A57,'J1'!$I$6:$M$35,5,0),"")</f>
        <v/>
      </c>
      <c r="F57" s="106" t="str">
        <f>IFERROR(VLOOKUP($A57,'J2'!$I$6:$M$35,5,0),"")</f>
        <v/>
      </c>
      <c r="G57" s="106">
        <f>IFERROR(VLOOKUP($A57,'J3'!$I$6:$M$35,5,0),"")</f>
        <v>16</v>
      </c>
      <c r="H57" s="106" t="str">
        <f>IFERROR(VLOOKUP($A57,'J4'!$I$6:$M$35,5,0),"")</f>
        <v/>
      </c>
      <c r="I57" s="106" t="str">
        <f>IFERROR(VLOOKUP($A57,'J5'!$I$6:$M$35,5,0),"")</f>
        <v/>
      </c>
      <c r="J57" s="106" t="str">
        <f>IFERROR(VLOOKUP($A57,'J6'!$I$6:$M$35,5,0),"")</f>
        <v/>
      </c>
      <c r="K57" s="106" t="str">
        <f>IFERROR(VLOOKUP($A57,'J7'!$I$6:$M$35,5,0),"")</f>
        <v/>
      </c>
      <c r="L57" s="106" t="str">
        <f>IFERROR(VLOOKUP($A57,'J8'!$I$6:$M$35,5,0),"")</f>
        <v/>
      </c>
      <c r="M57" s="106" t="str">
        <f>IFERROR(VLOOKUP($A57,'J9'!$I$6:$M$35,5,0),"")</f>
        <v/>
      </c>
      <c r="N57" s="106" t="str">
        <f>IFERROR(VLOOKUP($A57,'J10'!$I$6:$M$35,5,0),"")</f>
        <v/>
      </c>
      <c r="O57" s="106">
        <f t="shared" si="4"/>
        <v>1</v>
      </c>
      <c r="P57" s="106">
        <f t="shared" si="5"/>
        <v>16</v>
      </c>
      <c r="Q57" s="106">
        <f t="shared" si="6"/>
        <v>49</v>
      </c>
      <c r="R57" s="10"/>
    </row>
    <row r="58" spans="1:18" x14ac:dyDescent="0.25">
      <c r="A58" s="8" t="s">
        <v>372</v>
      </c>
      <c r="B58" s="106" t="str">
        <f>IFERROR(VLOOKUP($A58,Liste_J!$C$7:$G$261,5,0),"-")</f>
        <v>H</v>
      </c>
      <c r="C58" s="106" t="str">
        <f>IFERROR(VLOOKUP($A58,Liste_J!$C$7:$G$261,4,0),"-")</f>
        <v>ASGAF</v>
      </c>
      <c r="D58" s="106" t="str">
        <f>IFERROR(VLOOKUP($A58,Liste_J!$C$7:$G$261,2,0),"-")</f>
        <v>7.2</v>
      </c>
      <c r="E58" s="106" t="str">
        <f>IFERROR(VLOOKUP($A58,'J1'!$I$6:$M$35,5,0),"")</f>
        <v/>
      </c>
      <c r="F58" s="106" t="str">
        <f>IFERROR(VLOOKUP($A58,'J2'!$I$6:$M$35,5,0),"")</f>
        <v/>
      </c>
      <c r="G58" s="106" t="str">
        <f>IFERROR(VLOOKUP($A58,'J3'!$I$6:$M$35,5,0),"")</f>
        <v/>
      </c>
      <c r="H58" s="106" t="str">
        <f>IFERROR(VLOOKUP($A58,'J4'!$I$6:$M$35,5,0),"")</f>
        <v/>
      </c>
      <c r="I58" s="106">
        <f>IFERROR(VLOOKUP($A58,'J5'!$I$6:$M$35,5,0),"")</f>
        <v>14</v>
      </c>
      <c r="J58" s="106" t="str">
        <f>IFERROR(VLOOKUP($A58,'J6'!$I$6:$M$35,5,0),"")</f>
        <v/>
      </c>
      <c r="K58" s="106" t="str">
        <f>IFERROR(VLOOKUP($A58,'J7'!$I$6:$M$35,5,0),"")</f>
        <v/>
      </c>
      <c r="L58" s="106" t="str">
        <f>IFERROR(VLOOKUP($A58,'J8'!$I$6:$M$35,5,0),"")</f>
        <v/>
      </c>
      <c r="M58" s="106" t="str">
        <f>IFERROR(VLOOKUP($A58,'J9'!$I$6:$M$35,5,0),"")</f>
        <v/>
      </c>
      <c r="N58" s="106" t="str">
        <f>IFERROR(VLOOKUP($A58,'J10'!$I$6:$M$35,5,0),"")</f>
        <v/>
      </c>
      <c r="O58" s="106">
        <f t="shared" si="4"/>
        <v>1</v>
      </c>
      <c r="P58" s="106">
        <f t="shared" si="5"/>
        <v>14</v>
      </c>
      <c r="Q58" s="106">
        <f t="shared" si="6"/>
        <v>52</v>
      </c>
      <c r="R58" s="10"/>
    </row>
    <row r="59" spans="1:18" x14ac:dyDescent="0.25">
      <c r="A59" s="8" t="s">
        <v>349</v>
      </c>
      <c r="B59" s="106" t="str">
        <f>IFERROR(VLOOKUP($A59,Liste_J!$C$7:$G$261,5,0),"-")</f>
        <v>H</v>
      </c>
      <c r="C59" s="106" t="str">
        <f>IFERROR(VLOOKUP($A59,Liste_J!$C$7:$G$261,4,0),"-")</f>
        <v>ASGAF</v>
      </c>
      <c r="D59" s="106">
        <f>IFERROR(VLOOKUP($A59,Liste_J!$C$7:$G$261,2,0),"-")</f>
        <v>29</v>
      </c>
      <c r="E59" s="106" t="str">
        <f>IFERROR(VLOOKUP($A59,'J1'!$I$6:$M$35,5,0),"")</f>
        <v/>
      </c>
      <c r="F59" s="106" t="str">
        <f>IFERROR(VLOOKUP($A59,'J2'!$I$6:$M$35,5,0),"")</f>
        <v/>
      </c>
      <c r="G59" s="106" t="str">
        <f>IFERROR(VLOOKUP($A59,'J3'!$I$6:$M$35,5,0),"")</f>
        <v/>
      </c>
      <c r="H59" s="106">
        <f>IFERROR(VLOOKUP($A59,'J4'!$I$6:$M$35,5,0),"")</f>
        <v>16</v>
      </c>
      <c r="I59" s="106" t="str">
        <f>IFERROR(VLOOKUP($A59,'J5'!$I$6:$M$35,5,0),"")</f>
        <v/>
      </c>
      <c r="J59" s="106" t="str">
        <f>IFERROR(VLOOKUP($A59,'J6'!$I$6:$M$35,5,0),"")</f>
        <v/>
      </c>
      <c r="K59" s="106" t="str">
        <f>IFERROR(VLOOKUP($A59,'J7'!$I$6:$M$35,5,0),"")</f>
        <v/>
      </c>
      <c r="L59" s="106" t="str">
        <f>IFERROR(VLOOKUP($A59,'J8'!$I$6:$M$35,5,0),"")</f>
        <v/>
      </c>
      <c r="M59" s="106" t="str">
        <f>IFERROR(VLOOKUP($A59,'J9'!$I$6:$M$35,5,0),"")</f>
        <v/>
      </c>
      <c r="N59" s="106" t="str">
        <f>IFERROR(VLOOKUP($A59,'J10'!$I$6:$M$35,5,0),"")</f>
        <v/>
      </c>
      <c r="O59" s="106">
        <f t="shared" si="4"/>
        <v>1</v>
      </c>
      <c r="P59" s="106">
        <f t="shared" si="5"/>
        <v>16</v>
      </c>
      <c r="Q59" s="106">
        <f t="shared" si="6"/>
        <v>49</v>
      </c>
      <c r="R59" s="10"/>
    </row>
    <row r="60" spans="1:18" x14ac:dyDescent="0.25">
      <c r="A60" s="8" t="s">
        <v>179</v>
      </c>
      <c r="B60" s="106" t="str">
        <f>IFERROR(VLOOKUP($A60,Liste_J!$C$7:$G$261,5,0),"-")</f>
        <v>H</v>
      </c>
      <c r="C60" s="106" t="str">
        <f>IFERROR(VLOOKUP($A60,Liste_J!$C$7:$G$261,4,0),"-")</f>
        <v>Chevannes</v>
      </c>
      <c r="D60" s="106">
        <f>IFERROR(VLOOKUP($A60,Liste_J!$C$7:$G$261,2,0),"-")</f>
        <v>15.1</v>
      </c>
      <c r="E60" s="106">
        <f>IFERROR(VLOOKUP($A60,'J1'!$I$6:$M$35,5,0),"")</f>
        <v>14</v>
      </c>
      <c r="F60" s="106" t="str">
        <f>IFERROR(VLOOKUP($A60,'J2'!$I$6:$M$35,5,0),"")</f>
        <v/>
      </c>
      <c r="G60" s="106" t="str">
        <f>IFERROR(VLOOKUP($A60,'J3'!$I$6:$M$35,5,0),"")</f>
        <v/>
      </c>
      <c r="H60" s="106" t="str">
        <f>IFERROR(VLOOKUP($A60,'J4'!$I$6:$M$35,5,0),"")</f>
        <v/>
      </c>
      <c r="I60" s="106" t="str">
        <f>IFERROR(VLOOKUP($A60,'J5'!$I$6:$M$35,5,0),"")</f>
        <v/>
      </c>
      <c r="J60" s="106" t="str">
        <f>IFERROR(VLOOKUP($A60,'J6'!$I$6:$M$35,5,0),"")</f>
        <v/>
      </c>
      <c r="K60" s="106" t="str">
        <f>IFERROR(VLOOKUP($A60,'J7'!$I$6:$M$35,5,0),"")</f>
        <v/>
      </c>
      <c r="L60" s="106" t="str">
        <f>IFERROR(VLOOKUP($A60,'J8'!$I$6:$M$35,5,0),"")</f>
        <v/>
      </c>
      <c r="M60" s="106" t="str">
        <f>IFERROR(VLOOKUP($A60,'J9'!$I$6:$M$35,5,0),"")</f>
        <v/>
      </c>
      <c r="N60" s="106" t="str">
        <f>IFERROR(VLOOKUP($A60,'J10'!$I$6:$M$35,5,0),"")</f>
        <v/>
      </c>
      <c r="O60" s="106">
        <f t="shared" si="4"/>
        <v>1</v>
      </c>
      <c r="P60" s="106">
        <f t="shared" si="5"/>
        <v>14</v>
      </c>
      <c r="Q60" s="106">
        <f t="shared" si="6"/>
        <v>52</v>
      </c>
      <c r="R60" s="10"/>
    </row>
    <row r="61" spans="1:18" x14ac:dyDescent="0.25">
      <c r="A61" s="28" t="s">
        <v>249</v>
      </c>
      <c r="B61" s="106" t="str">
        <f>IFERROR(VLOOKUP($A61,Liste_J!$C$7:$G$261,5,0),"-")</f>
        <v>H</v>
      </c>
      <c r="C61" s="106" t="str">
        <f>IFERROR(VLOOKUP($A61,Liste_J!$C$7:$G$261,4,0),"-")</f>
        <v>Réveillon</v>
      </c>
      <c r="D61" s="106">
        <f>IFERROR(VLOOKUP($A61,Liste_J!$C$7:$G$261,2,0),"-")</f>
        <v>28.3</v>
      </c>
      <c r="E61" s="106">
        <f>IFERROR(VLOOKUP($A61,'J1'!$I$6:$M$35,5,0),"")</f>
        <v>12</v>
      </c>
      <c r="F61" s="106" t="str">
        <f>IFERROR(VLOOKUP($A61,'J2'!$I$6:$M$35,5,0),"")</f>
        <v/>
      </c>
      <c r="G61" s="106" t="str">
        <f>IFERROR(VLOOKUP($A61,'J3'!$I$6:$M$35,5,0),"")</f>
        <v/>
      </c>
      <c r="H61" s="106" t="str">
        <f>IFERROR(VLOOKUP($A61,'J4'!$I$6:$M$35,5,0),"")</f>
        <v/>
      </c>
      <c r="I61" s="106" t="str">
        <f>IFERROR(VLOOKUP($A61,'J5'!$I$6:$M$35,5,0),"")</f>
        <v/>
      </c>
      <c r="J61" s="106">
        <f>IFERROR(VLOOKUP($A61,'J6'!$I$6:$M$35,5,0),"")</f>
        <v>1</v>
      </c>
      <c r="K61" s="106" t="str">
        <f>IFERROR(VLOOKUP($A61,'J7'!$I$6:$M$35,5,0),"")</f>
        <v/>
      </c>
      <c r="L61" s="106" t="str">
        <f>IFERROR(VLOOKUP($A61,'J8'!$I$6:$M$35,5,0),"")</f>
        <v/>
      </c>
      <c r="M61" s="106" t="str">
        <f>IFERROR(VLOOKUP($A61,'J9'!$I$6:$M$35,5,0),"")</f>
        <v/>
      </c>
      <c r="N61" s="106" t="str">
        <f>IFERROR(VLOOKUP($A61,'J10'!$I$6:$M$35,5,0),"")</f>
        <v/>
      </c>
      <c r="O61" s="106">
        <f t="shared" si="4"/>
        <v>2</v>
      </c>
      <c r="P61" s="106">
        <f t="shared" si="5"/>
        <v>13</v>
      </c>
      <c r="Q61" s="106">
        <f t="shared" si="6"/>
        <v>55</v>
      </c>
      <c r="R61" s="10"/>
    </row>
    <row r="62" spans="1:18" x14ac:dyDescent="0.25">
      <c r="A62" s="28" t="s">
        <v>81</v>
      </c>
      <c r="B62" s="106" t="str">
        <f>IFERROR(VLOOKUP($A62,Liste_J!$C$7:$G$261,5,0),"-")</f>
        <v>H</v>
      </c>
      <c r="C62" s="106" t="str">
        <f>IFERROR(VLOOKUP($A62,Liste_J!$C$7:$G$261,4,0),"-")</f>
        <v>Corbuches</v>
      </c>
      <c r="D62" s="106">
        <f>IFERROR(VLOOKUP($A62,Liste_J!$C$7:$G$261,2,0),"-")</f>
        <v>28.8</v>
      </c>
      <c r="E62" s="106" t="str">
        <f>IFERROR(VLOOKUP($A62,'J1'!$I$6:$M$35,5,0),"")</f>
        <v/>
      </c>
      <c r="F62" s="106" t="str">
        <f>IFERROR(VLOOKUP($A62,'J2'!$I$6:$M$35,5,0),"")</f>
        <v/>
      </c>
      <c r="G62" s="106" t="str">
        <f>IFERROR(VLOOKUP($A62,'J3'!$I$6:$M$35,5,0),"")</f>
        <v/>
      </c>
      <c r="H62" s="106" t="str">
        <f>IFERROR(VLOOKUP($A62,'J4'!$I$6:$M$35,5,0),"")</f>
        <v/>
      </c>
      <c r="I62" s="106" t="str">
        <f>IFERROR(VLOOKUP($A62,'J5'!$I$6:$M$35,5,0),"")</f>
        <v/>
      </c>
      <c r="J62" s="106">
        <f>IFERROR(VLOOKUP($A62,'J6'!$I$6:$M$35,5,0),"")</f>
        <v>15</v>
      </c>
      <c r="K62" s="106" t="str">
        <f>IFERROR(VLOOKUP($A62,'J7'!$I$6:$M$35,5,0),"")</f>
        <v/>
      </c>
      <c r="L62" s="106" t="str">
        <f>IFERROR(VLOOKUP($A62,'J8'!$I$6:$M$35,5,0),"")</f>
        <v/>
      </c>
      <c r="M62" s="106" t="str">
        <f>IFERROR(VLOOKUP($A62,'J9'!$I$6:$M$35,5,0),"")</f>
        <v/>
      </c>
      <c r="N62" s="106" t="str">
        <f>IFERROR(VLOOKUP($A62,'J10'!$I$6:$M$35,5,0),"")</f>
        <v/>
      </c>
      <c r="O62" s="106">
        <f t="shared" si="4"/>
        <v>1</v>
      </c>
      <c r="P62" s="106">
        <f t="shared" si="5"/>
        <v>15</v>
      </c>
      <c r="Q62" s="106">
        <f t="shared" si="6"/>
        <v>51</v>
      </c>
      <c r="R62" s="10"/>
    </row>
    <row r="63" spans="1:18" x14ac:dyDescent="0.25">
      <c r="A63" s="28" t="s">
        <v>428</v>
      </c>
      <c r="B63" s="106" t="str">
        <f>IFERROR(VLOOKUP($A63,Liste_J!$C$7:$G$261,5,0),"-")</f>
        <v>H</v>
      </c>
      <c r="C63" s="106" t="str">
        <f>IFERROR(VLOOKUP($A63,Liste_J!$C$7:$G$261,4,0),"-")</f>
        <v>Chevannes</v>
      </c>
      <c r="D63" s="106">
        <f>IFERROR(VLOOKUP($A63,Liste_J!$C$7:$G$261,2,0),"-")</f>
        <v>33.6</v>
      </c>
      <c r="E63" s="106" t="str">
        <f>IFERROR(VLOOKUP($A63,'J1'!$I$6:$M$35,5,0),"")</f>
        <v/>
      </c>
      <c r="F63" s="106">
        <f>IFERROR(VLOOKUP($A63,'J2'!$I$6:$M$35,5,0),"")</f>
        <v>4</v>
      </c>
      <c r="G63" s="106" t="str">
        <f>IFERROR(VLOOKUP($A63,'J3'!$I$6:$M$35,5,0),"")</f>
        <v/>
      </c>
      <c r="H63" s="106">
        <f>IFERROR(VLOOKUP($A63,'J4'!$I$6:$M$35,5,0),"")</f>
        <v>9</v>
      </c>
      <c r="I63" s="106" t="str">
        <f>IFERROR(VLOOKUP($A63,'J5'!$I$6:$M$35,5,0),"")</f>
        <v/>
      </c>
      <c r="J63" s="106" t="str">
        <f>IFERROR(VLOOKUP($A63,'J6'!$I$6:$M$35,5,0),"")</f>
        <v/>
      </c>
      <c r="K63" s="106" t="str">
        <f>IFERROR(VLOOKUP($A63,'J7'!$I$6:$M$35,5,0),"")</f>
        <v/>
      </c>
      <c r="L63" s="106" t="str">
        <f>IFERROR(VLOOKUP($A63,'J8'!$I$6:$M$35,5,0),"")</f>
        <v/>
      </c>
      <c r="M63" s="106" t="str">
        <f>IFERROR(VLOOKUP($A63,'J9'!$I$6:$M$35,5,0),"")</f>
        <v/>
      </c>
      <c r="N63" s="106" t="str">
        <f>IFERROR(VLOOKUP($A63,'J10'!$I$6:$M$35,5,0),"")</f>
        <v/>
      </c>
      <c r="O63" s="106">
        <f t="shared" si="4"/>
        <v>2</v>
      </c>
      <c r="P63" s="106">
        <f t="shared" si="5"/>
        <v>13</v>
      </c>
      <c r="Q63" s="106">
        <f t="shared" si="6"/>
        <v>55</v>
      </c>
      <c r="R63" s="10"/>
    </row>
    <row r="64" spans="1:18" x14ac:dyDescent="0.25">
      <c r="A64" s="8" t="s">
        <v>167</v>
      </c>
      <c r="B64" s="106" t="str">
        <f>IFERROR(VLOOKUP($A64,Liste_J!$C$7:$G$261,5,0),"-")</f>
        <v>H</v>
      </c>
      <c r="C64" s="106" t="str">
        <f>IFERROR(VLOOKUP($A64,Liste_J!$C$7:$G$261,4,0),"-")</f>
        <v>ASGAF</v>
      </c>
      <c r="D64" s="106">
        <f>IFERROR(VLOOKUP($A64,Liste_J!$C$7:$G$261,2,0),"-")</f>
        <v>26.1</v>
      </c>
      <c r="E64" s="106" t="str">
        <f>IFERROR(VLOOKUP($A64,'J1'!$I$6:$M$35,5,0),"")</f>
        <v/>
      </c>
      <c r="F64" s="106" t="str">
        <f>IFERROR(VLOOKUP($A64,'J2'!$I$6:$M$35,5,0),"")</f>
        <v/>
      </c>
      <c r="G64" s="106" t="str">
        <f>IFERROR(VLOOKUP($A64,'J3'!$I$6:$M$35,5,0),"")</f>
        <v/>
      </c>
      <c r="H64" s="106" t="str">
        <f>IFERROR(VLOOKUP($A64,'J4'!$I$6:$M$35,5,0),"")</f>
        <v/>
      </c>
      <c r="I64" s="106" t="str">
        <f>IFERROR(VLOOKUP($A64,'J5'!$I$6:$M$35,5,0),"")</f>
        <v/>
      </c>
      <c r="J64" s="106">
        <f>IFERROR(VLOOKUP($A64,'J6'!$I$6:$M$35,5,0),"")</f>
        <v>14</v>
      </c>
      <c r="K64" s="106" t="str">
        <f>IFERROR(VLOOKUP($A64,'J7'!$I$6:$M$35,5,0),"")</f>
        <v/>
      </c>
      <c r="L64" s="106" t="str">
        <f>IFERROR(VLOOKUP($A64,'J8'!$I$6:$M$35,5,0),"")</f>
        <v/>
      </c>
      <c r="M64" s="106" t="str">
        <f>IFERROR(VLOOKUP($A64,'J9'!$I$6:$M$35,5,0),"")</f>
        <v/>
      </c>
      <c r="N64" s="106" t="str">
        <f>IFERROR(VLOOKUP($A64,'J10'!$I$6:$M$35,5,0),"")</f>
        <v/>
      </c>
      <c r="O64" s="106">
        <f t="shared" si="4"/>
        <v>1</v>
      </c>
      <c r="P64" s="106">
        <f t="shared" si="5"/>
        <v>14</v>
      </c>
      <c r="Q64" s="106">
        <f t="shared" si="6"/>
        <v>52</v>
      </c>
      <c r="R64" s="10"/>
    </row>
    <row r="65" spans="1:18" x14ac:dyDescent="0.25">
      <c r="A65" s="8" t="s">
        <v>411</v>
      </c>
      <c r="B65" s="106" t="str">
        <f>IFERROR(VLOOKUP($A65,Liste_J!$C$7:$G$261,5,0),"-")</f>
        <v>H</v>
      </c>
      <c r="C65" s="106" t="str">
        <f>IFERROR(VLOOKUP($A65,Liste_J!$C$7:$G$261,4,0),"-")</f>
        <v>ASGAF</v>
      </c>
      <c r="D65" s="106">
        <f>IFERROR(VLOOKUP($A65,Liste_J!$C$7:$G$261,2,0),"-")</f>
        <v>13</v>
      </c>
      <c r="E65" s="106">
        <f>IFERROR(VLOOKUP($A65,'J1'!$I$6:$M$35,5,0),"")</f>
        <v>10</v>
      </c>
      <c r="F65" s="106" t="str">
        <f>IFERROR(VLOOKUP($A65,'J2'!$I$6:$M$35,5,0),"")</f>
        <v/>
      </c>
      <c r="G65" s="106" t="str">
        <f>IFERROR(VLOOKUP($A65,'J3'!$I$6:$M$35,5,0),"")</f>
        <v/>
      </c>
      <c r="H65" s="106" t="str">
        <f>IFERROR(VLOOKUP($A65,'J4'!$I$6:$M$35,5,0),"")</f>
        <v/>
      </c>
      <c r="I65" s="106">
        <f>IFERROR(VLOOKUP($A65,'J5'!$I$6:$M$35,5,0),"")</f>
        <v>2</v>
      </c>
      <c r="J65" s="106" t="str">
        <f>IFERROR(VLOOKUP($A65,'J6'!$I$6:$M$35,5,0),"")</f>
        <v/>
      </c>
      <c r="K65" s="106" t="str">
        <f>IFERROR(VLOOKUP($A65,'J7'!$I$6:$M$35,5,0),"")</f>
        <v/>
      </c>
      <c r="L65" s="106" t="str">
        <f>IFERROR(VLOOKUP($A65,'J8'!$I$6:$M$35,5,0),"")</f>
        <v/>
      </c>
      <c r="M65" s="106" t="str">
        <f>IFERROR(VLOOKUP($A65,'J9'!$I$6:$M$35,5,0),"")</f>
        <v/>
      </c>
      <c r="N65" s="106" t="str">
        <f>IFERROR(VLOOKUP($A65,'J10'!$I$6:$M$35,5,0),"")</f>
        <v/>
      </c>
      <c r="O65" s="106">
        <f t="shared" si="4"/>
        <v>2</v>
      </c>
      <c r="P65" s="106">
        <f t="shared" si="5"/>
        <v>12</v>
      </c>
      <c r="Q65" s="106">
        <f t="shared" si="6"/>
        <v>57</v>
      </c>
      <c r="R65" s="10"/>
    </row>
    <row r="66" spans="1:18" x14ac:dyDescent="0.25">
      <c r="A66" s="28" t="s">
        <v>160</v>
      </c>
      <c r="B66" s="106" t="str">
        <f>IFERROR(VLOOKUP($A66,Liste_J!$C$7:$G$261,5,0),"-")</f>
        <v>H</v>
      </c>
      <c r="C66" s="106" t="str">
        <f>IFERROR(VLOOKUP($A66,Liste_J!$C$7:$G$261,4,0),"-")</f>
        <v>Chevry</v>
      </c>
      <c r="D66" s="106">
        <f>IFERROR(VLOOKUP($A66,Liste_J!$C$7:$G$261,2,0),"-")</f>
        <v>23.1</v>
      </c>
      <c r="E66" s="106" t="str">
        <f>IFERROR(VLOOKUP($A66,'J1'!$I$6:$M$35,5,0),"")</f>
        <v/>
      </c>
      <c r="F66" s="106" t="str">
        <f>IFERROR(VLOOKUP($A66,'J2'!$I$6:$M$35,5,0),"")</f>
        <v/>
      </c>
      <c r="G66" s="106" t="str">
        <f>IFERROR(VLOOKUP($A66,'J3'!$I$6:$M$35,5,0),"")</f>
        <v/>
      </c>
      <c r="H66" s="106">
        <f>IFERROR(VLOOKUP($A66,'J4'!$I$6:$M$35,5,0),"")</f>
        <v>12</v>
      </c>
      <c r="I66" s="106" t="str">
        <f>IFERROR(VLOOKUP($A66,'J5'!$I$6:$M$35,5,0),"")</f>
        <v/>
      </c>
      <c r="J66" s="106" t="str">
        <f>IFERROR(VLOOKUP($A66,'J6'!$I$6:$M$35,5,0),"")</f>
        <v/>
      </c>
      <c r="K66" s="106" t="str">
        <f>IFERROR(VLOOKUP($A66,'J7'!$I$6:$M$35,5,0),"")</f>
        <v/>
      </c>
      <c r="L66" s="106" t="str">
        <f>IFERROR(VLOOKUP($A66,'J8'!$I$6:$M$35,5,0),"")</f>
        <v/>
      </c>
      <c r="M66" s="106" t="str">
        <f>IFERROR(VLOOKUP($A66,'J9'!$I$6:$M$35,5,0),"")</f>
        <v/>
      </c>
      <c r="N66" s="106" t="str">
        <f>IFERROR(VLOOKUP($A66,'J10'!$I$6:$M$35,5,0),"")</f>
        <v/>
      </c>
      <c r="O66" s="106">
        <f t="shared" si="4"/>
        <v>1</v>
      </c>
      <c r="P66" s="106">
        <f t="shared" si="5"/>
        <v>12</v>
      </c>
      <c r="Q66" s="106">
        <f t="shared" si="6"/>
        <v>57</v>
      </c>
      <c r="R66" s="87"/>
    </row>
    <row r="67" spans="1:18" x14ac:dyDescent="0.25">
      <c r="A67" s="8" t="s">
        <v>379</v>
      </c>
      <c r="B67" s="106" t="str">
        <f>IFERROR(VLOOKUP($A67,Liste_J!$C$7:$G$261,5,0),"-")</f>
        <v>H</v>
      </c>
      <c r="C67" s="106" t="str">
        <f>IFERROR(VLOOKUP($A67,Liste_J!$C$7:$G$261,4,0),"-")</f>
        <v>ASGAF</v>
      </c>
      <c r="D67" s="106">
        <f>IFERROR(VLOOKUP($A67,Liste_J!$C$7:$G$261,2,0),"-")</f>
        <v>20.100000000000001</v>
      </c>
      <c r="E67" s="106" t="str">
        <f>IFERROR(VLOOKUP($A67,'J1'!$I$6:$M$35,5,0),"")</f>
        <v/>
      </c>
      <c r="F67" s="106" t="str">
        <f>IFERROR(VLOOKUP($A67,'J2'!$I$6:$M$35,5,0),"")</f>
        <v/>
      </c>
      <c r="G67" s="106" t="str">
        <f>IFERROR(VLOOKUP($A67,'J3'!$I$6:$M$35,5,0),"")</f>
        <v/>
      </c>
      <c r="H67" s="106" t="str">
        <f>IFERROR(VLOOKUP($A67,'J4'!$I$6:$M$35,5,0),"")</f>
        <v/>
      </c>
      <c r="I67" s="106" t="str">
        <f>IFERROR(VLOOKUP($A67,'J5'!$I$6:$M$35,5,0),"")</f>
        <v/>
      </c>
      <c r="J67" s="106">
        <f>IFERROR(VLOOKUP($A67,'J6'!$I$6:$M$35,5,0),"")</f>
        <v>12</v>
      </c>
      <c r="K67" s="106" t="str">
        <f>IFERROR(VLOOKUP($A67,'J7'!$I$6:$M$35,5,0),"")</f>
        <v/>
      </c>
      <c r="L67" s="106" t="str">
        <f>IFERROR(VLOOKUP($A67,'J8'!$I$6:$M$35,5,0),"")</f>
        <v/>
      </c>
      <c r="M67" s="106" t="str">
        <f>IFERROR(VLOOKUP($A67,'J9'!$I$6:$M$35,5,0),"")</f>
        <v/>
      </c>
      <c r="N67" s="106" t="str">
        <f>IFERROR(VLOOKUP($A67,'J10'!$I$6:$M$35,5,0),"")</f>
        <v/>
      </c>
      <c r="O67" s="106">
        <f t="shared" si="4"/>
        <v>1</v>
      </c>
      <c r="P67" s="106">
        <f t="shared" si="5"/>
        <v>12</v>
      </c>
      <c r="Q67" s="106">
        <f t="shared" si="6"/>
        <v>57</v>
      </c>
      <c r="R67" s="10"/>
    </row>
    <row r="68" spans="1:18" x14ac:dyDescent="0.25">
      <c r="A68" s="8" t="s">
        <v>362</v>
      </c>
      <c r="B68" s="106" t="str">
        <f>IFERROR(VLOOKUP($A68,Liste_J!$C$7:$G$261,5,0),"-")</f>
        <v>H</v>
      </c>
      <c r="C68" s="106" t="str">
        <f>IFERROR(VLOOKUP($A68,Liste_J!$C$7:$G$261,4,0),"-")</f>
        <v>ASGAF</v>
      </c>
      <c r="D68" s="106">
        <f>IFERROR(VLOOKUP($A68,Liste_J!$C$7:$G$261,2,0),"-")</f>
        <v>14.9</v>
      </c>
      <c r="E68" s="106" t="str">
        <f>IFERROR(VLOOKUP($A68,'J1'!$I$6:$M$35,5,0),"")</f>
        <v/>
      </c>
      <c r="F68" s="106" t="str">
        <f>IFERROR(VLOOKUP($A68,'J2'!$I$6:$M$35,5,0),"")</f>
        <v/>
      </c>
      <c r="G68" s="106" t="str">
        <f>IFERROR(VLOOKUP($A68,'J3'!$I$6:$M$35,5,0),"")</f>
        <v/>
      </c>
      <c r="H68" s="106" t="str">
        <f>IFERROR(VLOOKUP($A68,'J4'!$I$6:$M$35,5,0),"")</f>
        <v/>
      </c>
      <c r="I68" s="106">
        <f>IFERROR(VLOOKUP($A68,'J5'!$I$6:$M$35,5,0),"")</f>
        <v>10</v>
      </c>
      <c r="J68" s="106" t="str">
        <f>IFERROR(VLOOKUP($A68,'J6'!$I$6:$M$35,5,0),"")</f>
        <v/>
      </c>
      <c r="K68" s="106" t="str">
        <f>IFERROR(VLOOKUP($A68,'J7'!$I$6:$M$35,5,0),"")</f>
        <v/>
      </c>
      <c r="L68" s="106" t="str">
        <f>IFERROR(VLOOKUP($A68,'J8'!$I$6:$M$35,5,0),"")</f>
        <v/>
      </c>
      <c r="M68" s="106" t="str">
        <f>IFERROR(VLOOKUP($A68,'J9'!$I$6:$M$35,5,0),"")</f>
        <v/>
      </c>
      <c r="N68" s="106" t="str">
        <f>IFERROR(VLOOKUP($A68,'J10'!$I$6:$M$35,5,0),"")</f>
        <v/>
      </c>
      <c r="O68" s="106">
        <f t="shared" si="4"/>
        <v>1</v>
      </c>
      <c r="P68" s="106">
        <f t="shared" si="5"/>
        <v>10</v>
      </c>
      <c r="Q68" s="106">
        <f t="shared" si="6"/>
        <v>60</v>
      </c>
      <c r="R68" s="10"/>
    </row>
    <row r="69" spans="1:18" x14ac:dyDescent="0.25">
      <c r="A69" s="8" t="s">
        <v>457</v>
      </c>
      <c r="B69" s="106" t="str">
        <f>IFERROR(VLOOKUP($A69,Liste_J!$C$7:$G$261,5,0),"-")</f>
        <v>H</v>
      </c>
      <c r="C69" s="106" t="str">
        <f>IFERROR(VLOOKUP($A69,Liste_J!$C$7:$G$261,4,0),"-")</f>
        <v>ASGAF</v>
      </c>
      <c r="D69" s="106">
        <f>IFERROR(VLOOKUP($A69,Liste_J!$C$7:$G$261,2,0),"-")</f>
        <v>14.3</v>
      </c>
      <c r="E69" s="106" t="str">
        <f>IFERROR(VLOOKUP($A69,'J1'!$I$6:$M$35,5,0),"")</f>
        <v/>
      </c>
      <c r="F69" s="106" t="str">
        <f>IFERROR(VLOOKUP($A69,'J2'!$I$6:$M$35,5,0),"")</f>
        <v/>
      </c>
      <c r="G69" s="106" t="str">
        <f>IFERROR(VLOOKUP($A69,'J3'!$I$6:$M$35,5,0),"")</f>
        <v/>
      </c>
      <c r="H69" s="106" t="str">
        <f>IFERROR(VLOOKUP($A69,'J4'!$I$6:$M$35,5,0),"")</f>
        <v/>
      </c>
      <c r="I69" s="106">
        <f>IFERROR(VLOOKUP($A69,'J5'!$I$6:$M$35,5,0),"")</f>
        <v>10</v>
      </c>
      <c r="J69" s="106" t="str">
        <f>IFERROR(VLOOKUP($A69,'J6'!$I$6:$M$35,5,0),"")</f>
        <v/>
      </c>
      <c r="K69" s="106" t="str">
        <f>IFERROR(VLOOKUP($A69,'J7'!$I$6:$M$35,5,0),"")</f>
        <v/>
      </c>
      <c r="L69" s="106" t="str">
        <f>IFERROR(VLOOKUP($A69,'J8'!$I$6:$M$35,5,0),"")</f>
        <v/>
      </c>
      <c r="M69" s="106" t="str">
        <f>IFERROR(VLOOKUP($A69,'J9'!$I$6:$M$35,5,0),"")</f>
        <v/>
      </c>
      <c r="N69" s="106" t="str">
        <f>IFERROR(VLOOKUP($A69,'J10'!$I$6:$M$35,5,0),"")</f>
        <v/>
      </c>
      <c r="O69" s="106">
        <f t="shared" si="4"/>
        <v>1</v>
      </c>
      <c r="P69" s="106">
        <f t="shared" si="5"/>
        <v>10</v>
      </c>
      <c r="Q69" s="106">
        <f t="shared" si="6"/>
        <v>60</v>
      </c>
      <c r="R69" s="10"/>
    </row>
    <row r="70" spans="1:18" x14ac:dyDescent="0.25">
      <c r="A70" s="8" t="s">
        <v>352</v>
      </c>
      <c r="B70" s="106" t="str">
        <f>IFERROR(VLOOKUP($A70,Liste_J!$C$7:$G$261,5,0),"-")</f>
        <v>H</v>
      </c>
      <c r="C70" s="106" t="str">
        <f>IFERROR(VLOOKUP($A70,Liste_J!$C$7:$G$261,4,0),"-")</f>
        <v>ASGAF</v>
      </c>
      <c r="D70" s="106">
        <f>IFERROR(VLOOKUP($A70,Liste_J!$C$7:$G$261,2,0),"-")</f>
        <v>21.3</v>
      </c>
      <c r="E70" s="106" t="str">
        <f>IFERROR(VLOOKUP($A70,'J1'!$I$6:$M$35,5,0),"")</f>
        <v/>
      </c>
      <c r="F70" s="106" t="str">
        <f>IFERROR(VLOOKUP($A70,'J2'!$I$6:$M$35,5,0),"")</f>
        <v/>
      </c>
      <c r="G70" s="106" t="str">
        <f>IFERROR(VLOOKUP($A70,'J3'!$I$6:$M$35,5,0),"")</f>
        <v/>
      </c>
      <c r="H70" s="106">
        <f>IFERROR(VLOOKUP($A70,'J4'!$I$6:$M$35,5,0),"")</f>
        <v>10</v>
      </c>
      <c r="I70" s="106" t="str">
        <f>IFERROR(VLOOKUP($A70,'J5'!$I$6:$M$35,5,0),"")</f>
        <v/>
      </c>
      <c r="J70" s="106" t="str">
        <f>IFERROR(VLOOKUP($A70,'J6'!$I$6:$M$35,5,0),"")</f>
        <v/>
      </c>
      <c r="K70" s="106" t="str">
        <f>IFERROR(VLOOKUP($A70,'J7'!$I$6:$M$35,5,0),"")</f>
        <v/>
      </c>
      <c r="L70" s="106" t="str">
        <f>IFERROR(VLOOKUP($A70,'J8'!$I$6:$M$35,5,0),"")</f>
        <v/>
      </c>
      <c r="M70" s="106" t="str">
        <f>IFERROR(VLOOKUP($A70,'J9'!$I$6:$M$35,5,0),"")</f>
        <v/>
      </c>
      <c r="N70" s="106" t="str">
        <f>IFERROR(VLOOKUP($A70,'J10'!$I$6:$M$35,5,0),"")</f>
        <v/>
      </c>
      <c r="O70" s="106">
        <f t="shared" si="4"/>
        <v>1</v>
      </c>
      <c r="P70" s="106">
        <f t="shared" si="5"/>
        <v>10</v>
      </c>
      <c r="Q70" s="106">
        <f t="shared" si="6"/>
        <v>60</v>
      </c>
      <c r="R70" s="10"/>
    </row>
    <row r="71" spans="1:18" x14ac:dyDescent="0.25">
      <c r="A71" s="28" t="s">
        <v>370</v>
      </c>
      <c r="B71" s="106" t="str">
        <f>IFERROR(VLOOKUP($A71,Liste_J!$C$7:$G$261,5,0),"-")</f>
        <v>H</v>
      </c>
      <c r="C71" s="106" t="str">
        <f>IFERROR(VLOOKUP($A71,Liste_J!$C$7:$G$261,4,0),"-")</f>
        <v>Corbuches</v>
      </c>
      <c r="D71" s="106">
        <f>IFERROR(VLOOKUP($A71,Liste_J!$C$7:$G$261,2,0),"-")</f>
        <v>21.8</v>
      </c>
      <c r="E71" s="106" t="str">
        <f>IFERROR(VLOOKUP($A71,'J1'!$I$6:$M$35,5,0),"")</f>
        <v/>
      </c>
      <c r="F71" s="106">
        <f>IFERROR(VLOOKUP($A71,'J2'!$I$6:$M$35,5,0),"")</f>
        <v>10</v>
      </c>
      <c r="G71" s="106" t="str">
        <f>IFERROR(VLOOKUP($A71,'J3'!$I$6:$M$35,5,0),"")</f>
        <v/>
      </c>
      <c r="H71" s="106" t="str">
        <f>IFERROR(VLOOKUP($A71,'J4'!$I$6:$M$35,5,0),"")</f>
        <v/>
      </c>
      <c r="I71" s="106" t="str">
        <f>IFERROR(VLOOKUP($A71,'J5'!$I$6:$M$35,5,0),"")</f>
        <v/>
      </c>
      <c r="J71" s="106" t="str">
        <f>IFERROR(VLOOKUP($A71,'J6'!$I$6:$M$35,5,0),"")</f>
        <v/>
      </c>
      <c r="K71" s="106" t="str">
        <f>IFERROR(VLOOKUP($A71,'J7'!$I$6:$M$35,5,0),"")</f>
        <v/>
      </c>
      <c r="L71" s="106" t="str">
        <f>IFERROR(VLOOKUP($A71,'J8'!$I$6:$M$35,5,0),"")</f>
        <v/>
      </c>
      <c r="M71" s="106" t="str">
        <f>IFERROR(VLOOKUP($A71,'J9'!$I$6:$M$35,5,0),"")</f>
        <v/>
      </c>
      <c r="N71" s="106" t="str">
        <f>IFERROR(VLOOKUP($A71,'J10'!$I$6:$M$35,5,0),"")</f>
        <v/>
      </c>
      <c r="O71" s="106">
        <f t="shared" si="4"/>
        <v>1</v>
      </c>
      <c r="P71" s="106">
        <f t="shared" si="5"/>
        <v>10</v>
      </c>
      <c r="Q71" s="106">
        <f t="shared" si="6"/>
        <v>60</v>
      </c>
      <c r="R71" s="10"/>
    </row>
    <row r="72" spans="1:18" x14ac:dyDescent="0.25">
      <c r="A72" s="28" t="s">
        <v>238</v>
      </c>
      <c r="B72" s="106" t="str">
        <f>IFERROR(VLOOKUP($A72,Liste_J!$C$7:$G$261,5,0),"-")</f>
        <v>H</v>
      </c>
      <c r="C72" s="106" t="str">
        <f>IFERROR(VLOOKUP($A72,Liste_J!$C$7:$G$261,4,0),"-")</f>
        <v>Corbuches</v>
      </c>
      <c r="D72" s="106">
        <f>IFERROR(VLOOKUP($A72,Liste_J!$C$7:$G$261,2,0),"-")</f>
        <v>18.8</v>
      </c>
      <c r="E72" s="106" t="str">
        <f>IFERROR(VLOOKUP($A72,'J1'!$I$6:$M$35,5,0),"")</f>
        <v/>
      </c>
      <c r="F72" s="106" t="str">
        <f>IFERROR(VLOOKUP($A72,'J2'!$I$6:$M$35,5,0),"")</f>
        <v/>
      </c>
      <c r="G72" s="106" t="str">
        <f>IFERROR(VLOOKUP($A72,'J3'!$I$6:$M$35,5,0),"")</f>
        <v/>
      </c>
      <c r="H72" s="106" t="str">
        <f>IFERROR(VLOOKUP($A72,'J4'!$I$6:$M$35,5,0),"")</f>
        <v/>
      </c>
      <c r="I72" s="106" t="str">
        <f>IFERROR(VLOOKUP($A72,'J5'!$I$6:$M$35,5,0),"")</f>
        <v/>
      </c>
      <c r="J72" s="106">
        <f>IFERROR(VLOOKUP($A72,'J6'!$I$6:$M$35,5,0),"")</f>
        <v>10</v>
      </c>
      <c r="K72" s="106" t="str">
        <f>IFERROR(VLOOKUP($A72,'J7'!$I$6:$M$35,5,0),"")</f>
        <v/>
      </c>
      <c r="L72" s="106" t="str">
        <f>IFERROR(VLOOKUP($A72,'J8'!$I$6:$M$35,5,0),"")</f>
        <v/>
      </c>
      <c r="M72" s="106" t="str">
        <f>IFERROR(VLOOKUP($A72,'J9'!$I$6:$M$35,5,0),"")</f>
        <v/>
      </c>
      <c r="N72" s="106" t="str">
        <f>IFERROR(VLOOKUP($A72,'J10'!$I$6:$M$35,5,0),"")</f>
        <v/>
      </c>
      <c r="O72" s="106">
        <f t="shared" si="4"/>
        <v>1</v>
      </c>
      <c r="P72" s="106">
        <f t="shared" si="5"/>
        <v>10</v>
      </c>
      <c r="Q72" s="106">
        <f t="shared" si="6"/>
        <v>60</v>
      </c>
      <c r="R72" s="87"/>
    </row>
    <row r="73" spans="1:18" x14ac:dyDescent="0.25">
      <c r="A73" s="28" t="s">
        <v>264</v>
      </c>
      <c r="B73" s="106" t="str">
        <f>IFERROR(VLOOKUP($A73,Liste_J!$C$7:$G$261,5,0),"-")</f>
        <v>H</v>
      </c>
      <c r="C73" s="106" t="str">
        <f>IFERROR(VLOOKUP($A73,Liste_J!$C$7:$G$261,4,0),"-")</f>
        <v>Corbuches</v>
      </c>
      <c r="D73" s="106">
        <f>IFERROR(VLOOKUP($A73,Liste_J!$C$7:$G$261,2,0),"-")</f>
        <v>12.1</v>
      </c>
      <c r="E73" s="106" t="str">
        <f>IFERROR(VLOOKUP($A73,'J1'!$I$6:$M$35,5,0),"")</f>
        <v/>
      </c>
      <c r="F73" s="106">
        <f>IFERROR(VLOOKUP($A73,'J2'!$I$6:$M$35,5,0),"")</f>
        <v>9</v>
      </c>
      <c r="G73" s="106" t="str">
        <f>IFERROR(VLOOKUP($A73,'J3'!$I$6:$M$35,5,0),"")</f>
        <v/>
      </c>
      <c r="H73" s="106" t="str">
        <f>IFERROR(VLOOKUP($A73,'J4'!$I$6:$M$35,5,0),"")</f>
        <v/>
      </c>
      <c r="I73" s="106" t="str">
        <f>IFERROR(VLOOKUP($A73,'J5'!$I$6:$M$35,5,0),"")</f>
        <v/>
      </c>
      <c r="J73" s="106" t="str">
        <f>IFERROR(VLOOKUP($A73,'J6'!$I$6:$M$35,5,0),"")</f>
        <v/>
      </c>
      <c r="K73" s="106" t="str">
        <f>IFERROR(VLOOKUP($A73,'J7'!$I$6:$M$35,5,0),"")</f>
        <v/>
      </c>
      <c r="L73" s="106" t="str">
        <f>IFERROR(VLOOKUP($A73,'J8'!$I$6:$M$35,5,0),"")</f>
        <v/>
      </c>
      <c r="M73" s="106" t="str">
        <f>IFERROR(VLOOKUP($A73,'J9'!$I$6:$M$35,5,0),"")</f>
        <v/>
      </c>
      <c r="N73" s="106" t="str">
        <f>IFERROR(VLOOKUP($A73,'J10'!$I$6:$M$35,5,0),"")</f>
        <v/>
      </c>
      <c r="O73" s="106">
        <f t="shared" ref="O73:O104" si="7">COUNTIF(E73:N73,"&lt;100")</f>
        <v>1</v>
      </c>
      <c r="P73" s="106">
        <f t="shared" ref="P73:P104" si="8">IF(B73="H",SUM(E73:N73),0)</f>
        <v>9</v>
      </c>
      <c r="Q73" s="106">
        <f t="shared" ref="Q73:Q104" si="9">RANK(P73,$P$9:$P$188)</f>
        <v>65</v>
      </c>
      <c r="R73" s="10"/>
    </row>
    <row r="74" spans="1:18" x14ac:dyDescent="0.25">
      <c r="A74" s="28" t="s">
        <v>272</v>
      </c>
      <c r="B74" s="106" t="str">
        <f>IFERROR(VLOOKUP($A74,Liste_J!$C$7:$G$261,5,0),"-")</f>
        <v>H</v>
      </c>
      <c r="C74" s="106" t="str">
        <f>IFERROR(VLOOKUP($A74,Liste_J!$C$7:$G$261,4,0),"-")</f>
        <v>Chevry</v>
      </c>
      <c r="D74" s="106">
        <f>IFERROR(VLOOKUP($A74,Liste_J!$C$7:$G$261,2,0),"-")</f>
        <v>39.6</v>
      </c>
      <c r="E74" s="106" t="str">
        <f>IFERROR(VLOOKUP($A74,'J1'!$I$6:$M$35,5,0),"")</f>
        <v/>
      </c>
      <c r="F74" s="106" t="str">
        <f>IFERROR(VLOOKUP($A74,'J2'!$I$6:$M$35,5,0),"")</f>
        <v/>
      </c>
      <c r="G74" s="106" t="str">
        <f>IFERROR(VLOOKUP($A74,'J3'!$I$6:$M$35,5,0),"")</f>
        <v/>
      </c>
      <c r="H74" s="106">
        <f>IFERROR(VLOOKUP($A74,'J4'!$I$6:$M$35,5,0),"")</f>
        <v>8</v>
      </c>
      <c r="I74" s="106" t="str">
        <f>IFERROR(VLOOKUP($A74,'J5'!$I$6:$M$35,5,0),"")</f>
        <v/>
      </c>
      <c r="J74" s="106" t="str">
        <f>IFERROR(VLOOKUP($A74,'J6'!$I$6:$M$35,5,0),"")</f>
        <v/>
      </c>
      <c r="K74" s="106" t="str">
        <f>IFERROR(VLOOKUP($A74,'J7'!$I$6:$M$35,5,0),"")</f>
        <v/>
      </c>
      <c r="L74" s="106" t="str">
        <f>IFERROR(VLOOKUP($A74,'J8'!$I$6:$M$35,5,0),"")</f>
        <v/>
      </c>
      <c r="M74" s="106" t="str">
        <f>IFERROR(VLOOKUP($A74,'J9'!$I$6:$M$35,5,0),"")</f>
        <v/>
      </c>
      <c r="N74" s="106" t="str">
        <f>IFERROR(VLOOKUP($A74,'J10'!$I$6:$M$35,5,0),"")</f>
        <v/>
      </c>
      <c r="O74" s="106">
        <f t="shared" si="7"/>
        <v>1</v>
      </c>
      <c r="P74" s="106">
        <f t="shared" si="8"/>
        <v>8</v>
      </c>
      <c r="Q74" s="106">
        <f t="shared" si="9"/>
        <v>66</v>
      </c>
      <c r="R74" s="10"/>
    </row>
    <row r="75" spans="1:18" x14ac:dyDescent="0.25">
      <c r="A75" s="8" t="s">
        <v>212</v>
      </c>
      <c r="B75" s="106" t="str">
        <f>IFERROR(VLOOKUP($A75,Liste_J!$C$7:$G$261,5,0),"-")</f>
        <v>H</v>
      </c>
      <c r="C75" s="106" t="str">
        <f>IFERROR(VLOOKUP($A75,Liste_J!$C$7:$G$261,4,0),"-")</f>
        <v>Chevannes</v>
      </c>
      <c r="D75" s="106">
        <f>IFERROR(VLOOKUP($A75,Liste_J!$C$7:$G$261,2,0),"-")</f>
        <v>23.4</v>
      </c>
      <c r="E75" s="106" t="str">
        <f>IFERROR(VLOOKUP($A75,'J1'!$I$6:$M$35,5,0),"")</f>
        <v/>
      </c>
      <c r="F75" s="106">
        <f>IFERROR(VLOOKUP($A75,'J2'!$I$6:$M$35,5,0),"")</f>
        <v>8</v>
      </c>
      <c r="G75" s="106" t="str">
        <f>IFERROR(VLOOKUP($A75,'J3'!$I$6:$M$35,5,0),"")</f>
        <v/>
      </c>
      <c r="H75" s="106" t="str">
        <f>IFERROR(VLOOKUP($A75,'J4'!$I$6:$M$35,5,0),"")</f>
        <v/>
      </c>
      <c r="I75" s="106" t="str">
        <f>IFERROR(VLOOKUP($A75,'J5'!$I$6:$M$35,5,0),"")</f>
        <v/>
      </c>
      <c r="J75" s="106" t="str">
        <f>IFERROR(VLOOKUP($A75,'J6'!$I$6:$M$35,5,0),"")</f>
        <v/>
      </c>
      <c r="K75" s="106" t="str">
        <f>IFERROR(VLOOKUP($A75,'J7'!$I$6:$M$35,5,0),"")</f>
        <v/>
      </c>
      <c r="L75" s="106" t="str">
        <f>IFERROR(VLOOKUP($A75,'J8'!$I$6:$M$35,5,0),"")</f>
        <v/>
      </c>
      <c r="M75" s="106" t="str">
        <f>IFERROR(VLOOKUP($A75,'J9'!$I$6:$M$35,5,0),"")</f>
        <v/>
      </c>
      <c r="N75" s="106" t="str">
        <f>IFERROR(VLOOKUP($A75,'J10'!$I$6:$M$35,5,0),"")</f>
        <v/>
      </c>
      <c r="O75" s="106">
        <f t="shared" si="7"/>
        <v>1</v>
      </c>
      <c r="P75" s="106">
        <f t="shared" si="8"/>
        <v>8</v>
      </c>
      <c r="Q75" s="106">
        <f t="shared" si="9"/>
        <v>66</v>
      </c>
      <c r="R75" s="10"/>
    </row>
    <row r="76" spans="1:18" x14ac:dyDescent="0.25">
      <c r="A76" s="28" t="s">
        <v>419</v>
      </c>
      <c r="B76" s="106" t="str">
        <f>IFERROR(VLOOKUP($A76,Liste_J!$C$7:$G$261,5,0),"-")</f>
        <v>H</v>
      </c>
      <c r="C76" s="106" t="str">
        <f>IFERROR(VLOOKUP($A76,Liste_J!$C$7:$G$261,4,0),"-")</f>
        <v>Réveillon</v>
      </c>
      <c r="D76" s="106">
        <f>IFERROR(VLOOKUP($A76,Liste_J!$C$7:$G$261,2,0),"-")</f>
        <v>22</v>
      </c>
      <c r="E76" s="106">
        <f>IFERROR(VLOOKUP($A76,'J1'!$I$6:$M$35,5,0),"")</f>
        <v>8</v>
      </c>
      <c r="F76" s="106" t="str">
        <f>IFERROR(VLOOKUP($A76,'J2'!$I$6:$M$35,5,0),"")</f>
        <v/>
      </c>
      <c r="G76" s="106" t="str">
        <f>IFERROR(VLOOKUP($A76,'J3'!$I$6:$M$35,5,0),"")</f>
        <v/>
      </c>
      <c r="H76" s="106" t="str">
        <f>IFERROR(VLOOKUP($A76,'J4'!$I$6:$M$35,5,0),"")</f>
        <v/>
      </c>
      <c r="I76" s="106" t="str">
        <f>IFERROR(VLOOKUP($A76,'J5'!$I$6:$M$35,5,0),"")</f>
        <v/>
      </c>
      <c r="J76" s="106" t="str">
        <f>IFERROR(VLOOKUP($A76,'J6'!$I$6:$M$35,5,0),"")</f>
        <v/>
      </c>
      <c r="K76" s="106" t="str">
        <f>IFERROR(VLOOKUP($A76,'J7'!$I$6:$M$35,5,0),"")</f>
        <v/>
      </c>
      <c r="L76" s="106" t="str">
        <f>IFERROR(VLOOKUP($A76,'J8'!$I$6:$M$35,5,0),"")</f>
        <v/>
      </c>
      <c r="M76" s="106" t="str">
        <f>IFERROR(VLOOKUP($A76,'J9'!$I$6:$M$35,5,0),"")</f>
        <v/>
      </c>
      <c r="N76" s="106" t="str">
        <f>IFERROR(VLOOKUP($A76,'J10'!$I$6:$M$35,5,0),"")</f>
        <v/>
      </c>
      <c r="O76" s="106">
        <f t="shared" si="7"/>
        <v>1</v>
      </c>
      <c r="P76" s="106">
        <f t="shared" si="8"/>
        <v>8</v>
      </c>
      <c r="Q76" s="106">
        <f t="shared" si="9"/>
        <v>66</v>
      </c>
      <c r="R76" s="10"/>
    </row>
    <row r="77" spans="1:18" x14ac:dyDescent="0.25">
      <c r="A77" s="28" t="s">
        <v>420</v>
      </c>
      <c r="B77" s="106" t="str">
        <f>IFERROR(VLOOKUP($A77,Liste_J!$C$7:$G$261,5,0),"-")</f>
        <v>H</v>
      </c>
      <c r="C77" s="106" t="str">
        <f>IFERROR(VLOOKUP($A77,Liste_J!$C$7:$G$261,4,0),"-")</f>
        <v>Réveillon</v>
      </c>
      <c r="D77" s="106">
        <f>IFERROR(VLOOKUP($A77,Liste_J!$C$7:$G$261,2,0),"-")</f>
        <v>30.7</v>
      </c>
      <c r="E77" s="106">
        <f>IFERROR(VLOOKUP($A77,'J1'!$I$6:$M$35,5,0),"")</f>
        <v>8</v>
      </c>
      <c r="F77" s="106" t="str">
        <f>IFERROR(VLOOKUP($A77,'J2'!$I$6:$M$35,5,0),"")</f>
        <v/>
      </c>
      <c r="G77" s="106" t="str">
        <f>IFERROR(VLOOKUP($A77,'J3'!$I$6:$M$35,5,0),"")</f>
        <v/>
      </c>
      <c r="H77" s="106" t="str">
        <f>IFERROR(VLOOKUP($A77,'J4'!$I$6:$M$35,5,0),"")</f>
        <v/>
      </c>
      <c r="I77" s="106" t="str">
        <f>IFERROR(VLOOKUP($A77,'J5'!$I$6:$M$35,5,0),"")</f>
        <v/>
      </c>
      <c r="J77" s="106" t="str">
        <f>IFERROR(VLOOKUP($A77,'J6'!$I$6:$M$35,5,0),"")</f>
        <v/>
      </c>
      <c r="K77" s="106" t="str">
        <f>IFERROR(VLOOKUP($A77,'J7'!$I$6:$M$35,5,0),"")</f>
        <v/>
      </c>
      <c r="L77" s="106" t="str">
        <f>IFERROR(VLOOKUP($A77,'J8'!$I$6:$M$35,5,0),"")</f>
        <v/>
      </c>
      <c r="M77" s="106" t="str">
        <f>IFERROR(VLOOKUP($A77,'J9'!$I$6:$M$35,5,0),"")</f>
        <v/>
      </c>
      <c r="N77" s="106" t="str">
        <f>IFERROR(VLOOKUP($A77,'J10'!$I$6:$M$35,5,0),"")</f>
        <v/>
      </c>
      <c r="O77" s="106">
        <f t="shared" si="7"/>
        <v>1</v>
      </c>
      <c r="P77" s="106">
        <f t="shared" si="8"/>
        <v>8</v>
      </c>
      <c r="Q77" s="106">
        <f t="shared" si="9"/>
        <v>66</v>
      </c>
      <c r="R77" s="10"/>
    </row>
    <row r="78" spans="1:18" ht="13.8" thickBot="1" x14ac:dyDescent="0.3">
      <c r="A78" s="766" t="s">
        <v>243</v>
      </c>
      <c r="B78" s="106" t="str">
        <f>IFERROR(VLOOKUP($A78,Liste_J!$C$7:$G$261,5,0),"-")</f>
        <v>H</v>
      </c>
      <c r="C78" s="106" t="str">
        <f>IFERROR(VLOOKUP($A78,Liste_J!$C$7:$G$261,4,0),"-")</f>
        <v>Réveillon</v>
      </c>
      <c r="D78" s="106">
        <f>IFERROR(VLOOKUP($A78,Liste_J!$C$7:$G$261,2,0),"-")</f>
        <v>22.9</v>
      </c>
      <c r="E78" s="106" t="str">
        <f>IFERROR(VLOOKUP($A78,'J1'!$I$6:$M$35,5,0),"")</f>
        <v/>
      </c>
      <c r="F78" s="106" t="str">
        <f>IFERROR(VLOOKUP($A78,'J2'!$I$6:$M$35,5,0),"")</f>
        <v/>
      </c>
      <c r="G78" s="106" t="str">
        <f>IFERROR(VLOOKUP($A78,'J3'!$I$6:$M$35,5,0),"")</f>
        <v/>
      </c>
      <c r="H78" s="106" t="str">
        <f>IFERROR(VLOOKUP($A78,'J4'!$I$6:$M$35,5,0),"")</f>
        <v/>
      </c>
      <c r="I78" s="106" t="str">
        <f>IFERROR(VLOOKUP($A78,'J5'!$I$6:$M$35,5,0),"")</f>
        <v/>
      </c>
      <c r="J78" s="106">
        <f>IFERROR(VLOOKUP($A78,'J6'!$I$6:$M$35,5,0),"")</f>
        <v>8</v>
      </c>
      <c r="K78" s="106" t="str">
        <f>IFERROR(VLOOKUP($A78,'J7'!$I$6:$M$35,5,0),"")</f>
        <v/>
      </c>
      <c r="L78" s="106" t="str">
        <f>IFERROR(VLOOKUP($A78,'J8'!$I$6:$M$35,5,0),"")</f>
        <v/>
      </c>
      <c r="M78" s="106" t="str">
        <f>IFERROR(VLOOKUP($A78,'J9'!$I$6:$M$35,5,0),"")</f>
        <v/>
      </c>
      <c r="N78" s="106" t="str">
        <f>IFERROR(VLOOKUP($A78,'J10'!$I$6:$M$35,5,0),"")</f>
        <v/>
      </c>
      <c r="O78" s="106">
        <f t="shared" si="7"/>
        <v>1</v>
      </c>
      <c r="P78" s="106">
        <f t="shared" si="8"/>
        <v>8</v>
      </c>
      <c r="Q78" s="106">
        <f t="shared" si="9"/>
        <v>66</v>
      </c>
      <c r="R78" s="10"/>
    </row>
    <row r="79" spans="1:18" x14ac:dyDescent="0.25">
      <c r="A79" s="27" t="s">
        <v>458</v>
      </c>
      <c r="B79" s="106" t="str">
        <f>IFERROR(VLOOKUP($A79,Liste_J!$C$7:$G$261,5,0),"-")</f>
        <v>H</v>
      </c>
      <c r="C79" s="106" t="str">
        <f>IFERROR(VLOOKUP($A79,Liste_J!$C$7:$G$261,4,0),"-")</f>
        <v>Chevannes</v>
      </c>
      <c r="D79" s="106">
        <f>IFERROR(VLOOKUP($A79,Liste_J!$C$7:$G$261,2,0),"-")</f>
        <v>18.2</v>
      </c>
      <c r="E79" s="106" t="str">
        <f>IFERROR(VLOOKUP($A79,'J1'!$I$6:$M$35,5,0),"")</f>
        <v/>
      </c>
      <c r="F79" s="106" t="str">
        <f>IFERROR(VLOOKUP($A79,'J2'!$I$6:$M$35,5,0),"")</f>
        <v/>
      </c>
      <c r="G79" s="106" t="str">
        <f>IFERROR(VLOOKUP($A79,'J3'!$I$6:$M$35,5,0),"")</f>
        <v/>
      </c>
      <c r="H79" s="106" t="str">
        <f>IFERROR(VLOOKUP($A79,'J4'!$I$6:$M$35,5,0),"")</f>
        <v/>
      </c>
      <c r="I79" s="106">
        <f>IFERROR(VLOOKUP($A79,'J5'!$I$6:$M$35,5,0),"")</f>
        <v>6</v>
      </c>
      <c r="J79" s="106" t="str">
        <f>IFERROR(VLOOKUP($A79,'J6'!$I$6:$M$35,5,0),"")</f>
        <v/>
      </c>
      <c r="K79" s="106" t="str">
        <f>IFERROR(VLOOKUP($A79,'J7'!$I$6:$M$35,5,0),"")</f>
        <v/>
      </c>
      <c r="L79" s="106" t="str">
        <f>IFERROR(VLOOKUP($A79,'J8'!$I$6:$M$35,5,0),"")</f>
        <v/>
      </c>
      <c r="M79" s="106" t="str">
        <f>IFERROR(VLOOKUP($A79,'J9'!$I$6:$M$35,5,0),"")</f>
        <v/>
      </c>
      <c r="N79" s="106" t="str">
        <f>IFERROR(VLOOKUP($A79,'J10'!$I$6:$M$35,5,0),"")</f>
        <v/>
      </c>
      <c r="O79" s="106">
        <f t="shared" si="7"/>
        <v>1</v>
      </c>
      <c r="P79" s="106">
        <f t="shared" si="8"/>
        <v>6</v>
      </c>
      <c r="Q79" s="106">
        <f t="shared" si="9"/>
        <v>72</v>
      </c>
      <c r="R79" s="10"/>
    </row>
    <row r="80" spans="1:18" x14ac:dyDescent="0.25">
      <c r="A80" s="27" t="s">
        <v>459</v>
      </c>
      <c r="B80" s="106" t="str">
        <f>IFERROR(VLOOKUP($A80,Liste_J!$C$7:$G$261,5,0),"-")</f>
        <v>H</v>
      </c>
      <c r="C80" s="106" t="str">
        <f>IFERROR(VLOOKUP($A80,Liste_J!$C$7:$G$261,4,0),"-")</f>
        <v>Chevannes</v>
      </c>
      <c r="D80" s="106">
        <f>IFERROR(VLOOKUP($A80,Liste_J!$C$7:$G$261,2,0),"-")</f>
        <v>13.5</v>
      </c>
      <c r="E80" s="106" t="str">
        <f>IFERROR(VLOOKUP($A80,'J1'!$I$6:$M$35,5,0),"")</f>
        <v/>
      </c>
      <c r="F80" s="106" t="str">
        <f>IFERROR(VLOOKUP($A80,'J2'!$I$6:$M$35,5,0),"")</f>
        <v/>
      </c>
      <c r="G80" s="106" t="str">
        <f>IFERROR(VLOOKUP($A80,'J3'!$I$6:$M$35,5,0),"")</f>
        <v/>
      </c>
      <c r="H80" s="106" t="str">
        <f>IFERROR(VLOOKUP($A80,'J4'!$I$6:$M$35,5,0),"")</f>
        <v/>
      </c>
      <c r="I80" s="106">
        <f>IFERROR(VLOOKUP($A80,'J5'!$I$6:$M$35,5,0),"")</f>
        <v>6</v>
      </c>
      <c r="J80" s="106" t="str">
        <f>IFERROR(VLOOKUP($A80,'J6'!$I$6:$M$35,5,0),"")</f>
        <v/>
      </c>
      <c r="K80" s="106" t="str">
        <f>IFERROR(VLOOKUP($A80,'J7'!$I$6:$M$35,5,0),"")</f>
        <v/>
      </c>
      <c r="L80" s="106" t="str">
        <f>IFERROR(VLOOKUP($A80,'J8'!$I$6:$M$35,5,0),"")</f>
        <v/>
      </c>
      <c r="M80" s="106" t="str">
        <f>IFERROR(VLOOKUP($A80,'J9'!$I$6:$M$35,5,0),"")</f>
        <v/>
      </c>
      <c r="N80" s="106" t="str">
        <f>IFERROR(VLOOKUP($A80,'J10'!$I$6:$M$35,5,0),"")</f>
        <v/>
      </c>
      <c r="O80" s="106">
        <f t="shared" si="7"/>
        <v>1</v>
      </c>
      <c r="P80" s="106">
        <f t="shared" si="8"/>
        <v>6</v>
      </c>
      <c r="Q80" s="106">
        <f t="shared" si="9"/>
        <v>72</v>
      </c>
      <c r="R80" s="10"/>
    </row>
    <row r="81" spans="1:18" x14ac:dyDescent="0.25">
      <c r="A81" s="27" t="s">
        <v>271</v>
      </c>
      <c r="B81" s="106" t="str">
        <f>IFERROR(VLOOKUP($A81,Liste_J!$C$7:$G$261,5,0),"-")</f>
        <v>H</v>
      </c>
      <c r="C81" s="106" t="str">
        <f>IFERROR(VLOOKUP($A81,Liste_J!$C$7:$G$261,4,0),"-")</f>
        <v>Chevry</v>
      </c>
      <c r="D81" s="106">
        <f>IFERROR(VLOOKUP($A81,Liste_J!$C$7:$G$261,2,0),"-")</f>
        <v>25.2</v>
      </c>
      <c r="E81" s="106" t="str">
        <f>IFERROR(VLOOKUP($A81,'J1'!$I$6:$M$35,5,0),"")</f>
        <v/>
      </c>
      <c r="F81" s="106" t="str">
        <f>IFERROR(VLOOKUP($A81,'J2'!$I$6:$M$35,5,0),"")</f>
        <v/>
      </c>
      <c r="G81" s="106" t="str">
        <f>IFERROR(VLOOKUP($A81,'J3'!$I$6:$M$35,5,0),"")</f>
        <v/>
      </c>
      <c r="H81" s="106">
        <f>IFERROR(VLOOKUP($A81,'J4'!$I$6:$M$35,5,0),"")</f>
        <v>6</v>
      </c>
      <c r="I81" s="106" t="str">
        <f>IFERROR(VLOOKUP($A81,'J5'!$I$6:$M$35,5,0),"")</f>
        <v/>
      </c>
      <c r="J81" s="106" t="str">
        <f>IFERROR(VLOOKUP($A81,'J6'!$I$6:$M$35,5,0),"")</f>
        <v/>
      </c>
      <c r="K81" s="106" t="str">
        <f>IFERROR(VLOOKUP($A81,'J7'!$I$6:$M$35,5,0),"")</f>
        <v/>
      </c>
      <c r="L81" s="106" t="str">
        <f>IFERROR(VLOOKUP($A81,'J8'!$I$6:$M$35,5,0),"")</f>
        <v/>
      </c>
      <c r="M81" s="106" t="str">
        <f>IFERROR(VLOOKUP($A81,'J9'!$I$6:$M$35,5,0),"")</f>
        <v/>
      </c>
      <c r="N81" s="106" t="str">
        <f>IFERROR(VLOOKUP($A81,'J10'!$I$6:$M$35,5,0),"")</f>
        <v/>
      </c>
      <c r="O81" s="106">
        <f t="shared" si="7"/>
        <v>1</v>
      </c>
      <c r="P81" s="106">
        <f t="shared" si="8"/>
        <v>6</v>
      </c>
      <c r="Q81" s="106">
        <f t="shared" si="9"/>
        <v>72</v>
      </c>
      <c r="R81" s="10"/>
    </row>
    <row r="82" spans="1:18" x14ac:dyDescent="0.25">
      <c r="A82" s="27" t="s">
        <v>443</v>
      </c>
      <c r="B82" s="106" t="str">
        <f>IFERROR(VLOOKUP($A82,Liste_J!$C$7:$G$261,5,0),"-")</f>
        <v>H</v>
      </c>
      <c r="C82" s="106" t="str">
        <f>IFERROR(VLOOKUP($A82,Liste_J!$C$7:$G$261,4,0),"-")</f>
        <v>Corbuches</v>
      </c>
      <c r="D82" s="106">
        <f>IFERROR(VLOOKUP($A82,Liste_J!$C$7:$G$261,2,0),"-")</f>
        <v>9.9</v>
      </c>
      <c r="E82" s="106" t="str">
        <f>IFERROR(VLOOKUP($A82,'J1'!$I$6:$M$35,5,0),"")</f>
        <v/>
      </c>
      <c r="F82" s="106" t="str">
        <f>IFERROR(VLOOKUP($A82,'J2'!$I$6:$M$35,5,0),"")</f>
        <v/>
      </c>
      <c r="G82" s="106">
        <f>IFERROR(VLOOKUP($A82,'J3'!$I$6:$M$35,5,0),"")</f>
        <v>6</v>
      </c>
      <c r="H82" s="106" t="str">
        <f>IFERROR(VLOOKUP($A82,'J4'!$I$6:$M$35,5,0),"")</f>
        <v/>
      </c>
      <c r="I82" s="106" t="str">
        <f>IFERROR(VLOOKUP($A82,'J5'!$I$6:$M$35,5,0),"")</f>
        <v/>
      </c>
      <c r="J82" s="106" t="str">
        <f>IFERROR(VLOOKUP($A82,'J6'!$I$6:$M$35,5,0),"")</f>
        <v/>
      </c>
      <c r="K82" s="106" t="str">
        <f>IFERROR(VLOOKUP($A82,'J7'!$I$6:$M$35,5,0),"")</f>
        <v/>
      </c>
      <c r="L82" s="106" t="str">
        <f>IFERROR(VLOOKUP($A82,'J8'!$I$6:$M$35,5,0),"")</f>
        <v/>
      </c>
      <c r="M82" s="106" t="str">
        <f>IFERROR(VLOOKUP($A82,'J9'!$I$6:$M$35,5,0),"")</f>
        <v/>
      </c>
      <c r="N82" s="106" t="str">
        <f>IFERROR(VLOOKUP($A82,'J10'!$I$6:$M$35,5,0),"")</f>
        <v/>
      </c>
      <c r="O82" s="106">
        <f t="shared" si="7"/>
        <v>1</v>
      </c>
      <c r="P82" s="106">
        <f t="shared" si="8"/>
        <v>6</v>
      </c>
      <c r="Q82" s="106">
        <f t="shared" si="9"/>
        <v>72</v>
      </c>
      <c r="R82" s="10" t="s">
        <v>298</v>
      </c>
    </row>
    <row r="83" spans="1:18" x14ac:dyDescent="0.25">
      <c r="A83" s="26" t="s">
        <v>412</v>
      </c>
      <c r="B83" s="106" t="str">
        <f>IFERROR(VLOOKUP($A83,Liste_J!$C$7:$G$261,5,0),"-")</f>
        <v>H</v>
      </c>
      <c r="C83" s="106" t="str">
        <f>IFERROR(VLOOKUP($A83,Liste_J!$C$7:$G$261,4,0),"-")</f>
        <v>ASGAF</v>
      </c>
      <c r="D83" s="106">
        <f>IFERROR(VLOOKUP($A83,Liste_J!$C$7:$G$261,2,0),"-")</f>
        <v>22.9</v>
      </c>
      <c r="E83" s="106">
        <f>IFERROR(VLOOKUP($A83,'J1'!$I$6:$M$35,5,0),"")</f>
        <v>6</v>
      </c>
      <c r="F83" s="106" t="str">
        <f>IFERROR(VLOOKUP($A83,'J2'!$I$6:$M$35,5,0),"")</f>
        <v/>
      </c>
      <c r="G83" s="106" t="str">
        <f>IFERROR(VLOOKUP($A83,'J3'!$I$6:$M$35,5,0),"")</f>
        <v/>
      </c>
      <c r="H83" s="106" t="str">
        <f>IFERROR(VLOOKUP($A83,'J4'!$I$6:$M$35,5,0),"")</f>
        <v/>
      </c>
      <c r="I83" s="106" t="str">
        <f>IFERROR(VLOOKUP($A83,'J5'!$I$6:$M$35,5,0),"")</f>
        <v/>
      </c>
      <c r="J83" s="106" t="str">
        <f>IFERROR(VLOOKUP($A83,'J6'!$I$6:$M$35,5,0),"")</f>
        <v/>
      </c>
      <c r="K83" s="106" t="str">
        <f>IFERROR(VLOOKUP($A83,'J7'!$I$6:$M$35,5,0),"")</f>
        <v/>
      </c>
      <c r="L83" s="106" t="str">
        <f>IFERROR(VLOOKUP($A83,'J8'!$I$6:$M$35,5,0),"")</f>
        <v/>
      </c>
      <c r="M83" s="106" t="str">
        <f>IFERROR(VLOOKUP($A83,'J9'!$I$6:$M$35,5,0),"")</f>
        <v/>
      </c>
      <c r="N83" s="106" t="str">
        <f>IFERROR(VLOOKUP($A83,'J10'!$I$6:$M$35,5,0),"")</f>
        <v/>
      </c>
      <c r="O83" s="106">
        <f t="shared" si="7"/>
        <v>1</v>
      </c>
      <c r="P83" s="106">
        <f t="shared" si="8"/>
        <v>6</v>
      </c>
      <c r="Q83" s="106">
        <f t="shared" si="9"/>
        <v>72</v>
      </c>
      <c r="R83" s="10"/>
    </row>
    <row r="84" spans="1:18" x14ac:dyDescent="0.25">
      <c r="A84" s="26" t="s">
        <v>413</v>
      </c>
      <c r="B84" s="106" t="str">
        <f>IFERROR(VLOOKUP($A84,Liste_J!$C$7:$G$261,5,0),"-")</f>
        <v>H</v>
      </c>
      <c r="C84" s="106" t="str">
        <f>IFERROR(VLOOKUP($A84,Liste_J!$C$7:$G$261,4,0),"-")</f>
        <v>ASGAF</v>
      </c>
      <c r="D84" s="106">
        <f>IFERROR(VLOOKUP($A84,Liste_J!$C$7:$G$261,2,0),"-")</f>
        <v>13.3</v>
      </c>
      <c r="E84" s="106">
        <f>IFERROR(VLOOKUP($A84,'J1'!$I$6:$M$35,5,0),"")</f>
        <v>6</v>
      </c>
      <c r="F84" s="106" t="str">
        <f>IFERROR(VLOOKUP($A84,'J2'!$I$6:$M$35,5,0),"")</f>
        <v/>
      </c>
      <c r="G84" s="106" t="str">
        <f>IFERROR(VLOOKUP($A84,'J3'!$I$6:$M$35,5,0),"")</f>
        <v/>
      </c>
      <c r="H84" s="106" t="str">
        <f>IFERROR(VLOOKUP($A84,'J4'!$I$6:$M$35,5,0),"")</f>
        <v/>
      </c>
      <c r="I84" s="106" t="str">
        <f>IFERROR(VLOOKUP($A84,'J5'!$I$6:$M$35,5,0),"")</f>
        <v/>
      </c>
      <c r="J84" s="106" t="str">
        <f>IFERROR(VLOOKUP($A84,'J6'!$I$6:$M$35,5,0),"")</f>
        <v/>
      </c>
      <c r="K84" s="106" t="str">
        <f>IFERROR(VLOOKUP($A84,'J7'!$I$6:$M$35,5,0),"")</f>
        <v/>
      </c>
      <c r="L84" s="106" t="str">
        <f>IFERROR(VLOOKUP($A84,'J8'!$I$6:$M$35,5,0),"")</f>
        <v/>
      </c>
      <c r="M84" s="106" t="str">
        <f>IFERROR(VLOOKUP($A84,'J9'!$I$6:$M$35,5,0),"")</f>
        <v/>
      </c>
      <c r="N84" s="106" t="str">
        <f>IFERROR(VLOOKUP($A84,'J10'!$I$6:$M$35,5,0),"")</f>
        <v/>
      </c>
      <c r="O84" s="106">
        <f t="shared" si="7"/>
        <v>1</v>
      </c>
      <c r="P84" s="106">
        <f t="shared" si="8"/>
        <v>6</v>
      </c>
      <c r="Q84" s="106">
        <f t="shared" si="9"/>
        <v>72</v>
      </c>
      <c r="R84" s="10"/>
    </row>
    <row r="85" spans="1:18" x14ac:dyDescent="0.25">
      <c r="A85" s="27" t="s">
        <v>366</v>
      </c>
      <c r="B85" s="106" t="str">
        <f>IFERROR(VLOOKUP($A85,Liste_J!$C$7:$G$261,5,0),"-")</f>
        <v>H</v>
      </c>
      <c r="C85" s="106" t="str">
        <f>IFERROR(VLOOKUP($A85,Liste_J!$C$7:$G$261,4,0),"-")</f>
        <v>Réveillon</v>
      </c>
      <c r="D85" s="106">
        <f>IFERROR(VLOOKUP($A85,Liste_J!$C$7:$G$261,2,0),"-")</f>
        <v>15.1</v>
      </c>
      <c r="E85" s="106" t="str">
        <f>IFERROR(VLOOKUP($A85,'J1'!$I$6:$M$35,5,0),"")</f>
        <v/>
      </c>
      <c r="F85" s="106" t="str">
        <f>IFERROR(VLOOKUP($A85,'J2'!$I$6:$M$35,5,0),"")</f>
        <v/>
      </c>
      <c r="G85" s="106" t="str">
        <f>IFERROR(VLOOKUP($A85,'J3'!$I$6:$M$35,5,0),"")</f>
        <v/>
      </c>
      <c r="H85" s="106" t="str">
        <f>IFERROR(VLOOKUP($A85,'J4'!$I$6:$M$35,5,0),"")</f>
        <v/>
      </c>
      <c r="I85" s="106" t="str">
        <f>IFERROR(VLOOKUP($A85,'J5'!$I$6:$M$35,5,0),"")</f>
        <v/>
      </c>
      <c r="J85" s="106">
        <f>IFERROR(VLOOKUP($A85,'J6'!$I$6:$M$35,5,0),"")</f>
        <v>6</v>
      </c>
      <c r="K85" s="106" t="str">
        <f>IFERROR(VLOOKUP($A85,'J7'!$I$6:$M$35,5,0),"")</f>
        <v/>
      </c>
      <c r="L85" s="106" t="str">
        <f>IFERROR(VLOOKUP($A85,'J8'!$I$6:$M$35,5,0),"")</f>
        <v/>
      </c>
      <c r="M85" s="106" t="str">
        <f>IFERROR(VLOOKUP($A85,'J9'!$I$6:$M$35,5,0),"")</f>
        <v/>
      </c>
      <c r="N85" s="106" t="str">
        <f>IFERROR(VLOOKUP($A85,'J10'!$I$6:$M$35,5,0),"")</f>
        <v/>
      </c>
      <c r="O85" s="106">
        <f t="shared" si="7"/>
        <v>1</v>
      </c>
      <c r="P85" s="106">
        <f t="shared" si="8"/>
        <v>6</v>
      </c>
      <c r="Q85" s="106">
        <f t="shared" si="9"/>
        <v>72</v>
      </c>
      <c r="R85" s="10"/>
    </row>
    <row r="86" spans="1:18" x14ac:dyDescent="0.25">
      <c r="A86" s="26" t="s">
        <v>437</v>
      </c>
      <c r="B86" s="106" t="str">
        <f>IFERROR(VLOOKUP($A86,Liste_J!$C$7:$G$261,5,0),"-")</f>
        <v>H</v>
      </c>
      <c r="C86" s="106" t="str">
        <f>IFERROR(VLOOKUP($A86,Liste_J!$C$7:$G$261,4,0),"-")</f>
        <v>ASGAF</v>
      </c>
      <c r="D86" s="106">
        <f>IFERROR(VLOOKUP($A86,Liste_J!$C$7:$G$261,2,0),"-")</f>
        <v>23.2</v>
      </c>
      <c r="E86" s="106" t="str">
        <f>IFERROR(VLOOKUP($A86,'J1'!$I$6:$M$35,5,0),"")</f>
        <v/>
      </c>
      <c r="F86" s="106">
        <f>IFERROR(VLOOKUP($A86,'J2'!$I$6:$M$35,5,0),"")</f>
        <v>5</v>
      </c>
      <c r="G86" s="106" t="str">
        <f>IFERROR(VLOOKUP($A86,'J3'!$I$6:$M$35,5,0),"")</f>
        <v/>
      </c>
      <c r="H86" s="106" t="str">
        <f>IFERROR(VLOOKUP($A86,'J4'!$I$6:$M$35,5,0),"")</f>
        <v/>
      </c>
      <c r="I86" s="106" t="str">
        <f>IFERROR(VLOOKUP($A86,'J5'!$I$6:$M$35,5,0),"")</f>
        <v/>
      </c>
      <c r="J86" s="106" t="str">
        <f>IFERROR(VLOOKUP($A86,'J6'!$I$6:$M$35,5,0),"")</f>
        <v/>
      </c>
      <c r="K86" s="106" t="str">
        <f>IFERROR(VLOOKUP($A86,'J7'!$I$6:$M$35,5,0),"")</f>
        <v/>
      </c>
      <c r="L86" s="106" t="str">
        <f>IFERROR(VLOOKUP($A86,'J8'!$I$6:$M$35,5,0),"")</f>
        <v/>
      </c>
      <c r="M86" s="106" t="str">
        <f>IFERROR(VLOOKUP($A86,'J9'!$I$6:$M$35,5,0),"")</f>
        <v/>
      </c>
      <c r="N86" s="106" t="str">
        <f>IFERROR(VLOOKUP($A86,'J10'!$I$6:$M$35,5,0),"")</f>
        <v/>
      </c>
      <c r="O86" s="106">
        <f t="shared" si="7"/>
        <v>1</v>
      </c>
      <c r="P86" s="106">
        <f t="shared" si="8"/>
        <v>5</v>
      </c>
      <c r="Q86" s="106">
        <f t="shared" si="9"/>
        <v>79</v>
      </c>
      <c r="R86" s="10"/>
    </row>
    <row r="87" spans="1:18" x14ac:dyDescent="0.25">
      <c r="A87" s="26" t="s">
        <v>288</v>
      </c>
      <c r="B87" s="106" t="str">
        <f>IFERROR(VLOOKUP($A87,Liste_J!$C$7:$G$261,5,0),"-")</f>
        <v>H</v>
      </c>
      <c r="C87" s="106" t="str">
        <f>IFERROR(VLOOKUP($A87,Liste_J!$C$7:$G$261,4,0),"-")</f>
        <v>ASGAF</v>
      </c>
      <c r="D87" s="106">
        <f>IFERROR(VLOOKUP($A87,Liste_J!$C$7:$G$261,2,0),"-")</f>
        <v>31.2</v>
      </c>
      <c r="E87" s="106" t="str">
        <f>IFERROR(VLOOKUP($A87,'J1'!$I$6:$M$35,5,0),"")</f>
        <v/>
      </c>
      <c r="F87" s="106" t="str">
        <f>IFERROR(VLOOKUP($A87,'J2'!$I$6:$M$35,5,0),"")</f>
        <v/>
      </c>
      <c r="G87" s="106" t="str">
        <f>IFERROR(VLOOKUP($A87,'J3'!$I$6:$M$35,5,0),"")</f>
        <v/>
      </c>
      <c r="H87" s="106" t="str">
        <f>IFERROR(VLOOKUP($A87,'J4'!$I$6:$M$35,5,0),"")</f>
        <v/>
      </c>
      <c r="I87" s="106" t="str">
        <f>IFERROR(VLOOKUP($A87,'J5'!$I$6:$M$35,5,0),"")</f>
        <v/>
      </c>
      <c r="J87" s="106">
        <f>IFERROR(VLOOKUP($A87,'J6'!$I$6:$M$35,5,0),"")</f>
        <v>4</v>
      </c>
      <c r="K87" s="106" t="str">
        <f>IFERROR(VLOOKUP($A87,'J7'!$I$6:$M$35,5,0),"")</f>
        <v/>
      </c>
      <c r="L87" s="106" t="str">
        <f>IFERROR(VLOOKUP($A87,'J8'!$I$6:$M$35,5,0),"")</f>
        <v/>
      </c>
      <c r="M87" s="106" t="str">
        <f>IFERROR(VLOOKUP($A87,'J9'!$I$6:$M$35,5,0),"")</f>
        <v/>
      </c>
      <c r="N87" s="106" t="str">
        <f>IFERROR(VLOOKUP($A87,'J10'!$I$6:$M$35,5,0),"")</f>
        <v/>
      </c>
      <c r="O87" s="106">
        <f t="shared" si="7"/>
        <v>1</v>
      </c>
      <c r="P87" s="106">
        <f t="shared" si="8"/>
        <v>4</v>
      </c>
      <c r="Q87" s="106">
        <f t="shared" si="9"/>
        <v>80</v>
      </c>
      <c r="R87" s="10"/>
    </row>
    <row r="88" spans="1:18" x14ac:dyDescent="0.25">
      <c r="A88" s="27" t="s">
        <v>203</v>
      </c>
      <c r="B88" s="106" t="str">
        <f>IFERROR(VLOOKUP($A88,Liste_J!$C$7:$G$261,5,0),"-")</f>
        <v>H</v>
      </c>
      <c r="C88" s="106" t="str">
        <f>IFERROR(VLOOKUP($A88,Liste_J!$C$7:$G$261,4,0),"-")</f>
        <v>Chevry</v>
      </c>
      <c r="D88" s="106">
        <f>IFERROR(VLOOKUP($A88,Liste_J!$C$7:$G$261,2,0),"-")</f>
        <v>29.8</v>
      </c>
      <c r="E88" s="106" t="str">
        <f>IFERROR(VLOOKUP($A88,'J1'!$I$6:$M$35,5,0),"")</f>
        <v/>
      </c>
      <c r="F88" s="106" t="str">
        <f>IFERROR(VLOOKUP($A88,'J2'!$I$6:$M$35,5,0),"")</f>
        <v/>
      </c>
      <c r="G88" s="106" t="str">
        <f>IFERROR(VLOOKUP($A88,'J3'!$I$6:$M$35,5,0),"")</f>
        <v/>
      </c>
      <c r="H88" s="106">
        <f>IFERROR(VLOOKUP($A88,'J4'!$I$6:$M$35,5,0),"")</f>
        <v>4</v>
      </c>
      <c r="I88" s="106" t="str">
        <f>IFERROR(VLOOKUP($A88,'J5'!$I$6:$M$35,5,0),"")</f>
        <v/>
      </c>
      <c r="J88" s="106" t="str">
        <f>IFERROR(VLOOKUP($A88,'J6'!$I$6:$M$35,5,0),"")</f>
        <v/>
      </c>
      <c r="K88" s="106" t="str">
        <f>IFERROR(VLOOKUP($A88,'J7'!$I$6:$M$35,5,0),"")</f>
        <v/>
      </c>
      <c r="L88" s="106" t="str">
        <f>IFERROR(VLOOKUP($A88,'J8'!$I$6:$M$35,5,0),"")</f>
        <v/>
      </c>
      <c r="M88" s="106" t="str">
        <f>IFERROR(VLOOKUP($A88,'J9'!$I$6:$M$35,5,0),"")</f>
        <v/>
      </c>
      <c r="N88" s="106" t="str">
        <f>IFERROR(VLOOKUP($A88,'J10'!$I$6:$M$35,5,0),"")</f>
        <v/>
      </c>
      <c r="O88" s="106">
        <f t="shared" si="7"/>
        <v>1</v>
      </c>
      <c r="P88" s="106">
        <f t="shared" si="8"/>
        <v>4</v>
      </c>
      <c r="Q88" s="106">
        <f t="shared" si="9"/>
        <v>80</v>
      </c>
      <c r="R88" s="10"/>
    </row>
    <row r="89" spans="1:18" x14ac:dyDescent="0.25">
      <c r="A89" s="26" t="s">
        <v>278</v>
      </c>
      <c r="B89" s="106" t="str">
        <f>IFERROR(VLOOKUP($A89,Liste_J!$C$7:$G$261,5,0),"-")</f>
        <v>H</v>
      </c>
      <c r="C89" s="106" t="str">
        <f>IFERROR(VLOOKUP($A89,Liste_J!$C$7:$G$261,4,0),"-")</f>
        <v>Chevannes</v>
      </c>
      <c r="D89" s="106">
        <f>IFERROR(VLOOKUP($A89,Liste_J!$C$7:$G$261,2,0),"-")</f>
        <v>19.3</v>
      </c>
      <c r="E89" s="106" t="str">
        <f>IFERROR(VLOOKUP($A89,'J1'!$I$6:$M$35,5,0),"")</f>
        <v/>
      </c>
      <c r="F89" s="106" t="str">
        <f>IFERROR(VLOOKUP($A89,'J2'!$I$6:$M$35,5,0),"")</f>
        <v/>
      </c>
      <c r="G89" s="106">
        <f>IFERROR(VLOOKUP($A89,'J3'!$I$6:$M$35,5,0),"")</f>
        <v>4</v>
      </c>
      <c r="H89" s="106" t="str">
        <f>IFERROR(VLOOKUP($A89,'J4'!$I$6:$M$35,5,0),"")</f>
        <v/>
      </c>
      <c r="I89" s="106" t="str">
        <f>IFERROR(VLOOKUP($A89,'J5'!$I$6:$M$35,5,0),"")</f>
        <v/>
      </c>
      <c r="J89" s="106" t="str">
        <f>IFERROR(VLOOKUP($A89,'J6'!$I$6:$M$35,5,0),"")</f>
        <v/>
      </c>
      <c r="K89" s="106" t="str">
        <f>IFERROR(VLOOKUP($A89,'J7'!$I$6:$M$35,5,0),"")</f>
        <v/>
      </c>
      <c r="L89" s="106" t="str">
        <f>IFERROR(VLOOKUP($A89,'J8'!$I$6:$M$35,5,0),"")</f>
        <v/>
      </c>
      <c r="M89" s="106" t="str">
        <f>IFERROR(VLOOKUP($A89,'J9'!$I$6:$M$35,5,0),"")</f>
        <v/>
      </c>
      <c r="N89" s="106" t="str">
        <f>IFERROR(VLOOKUP($A89,'J10'!$I$6:$M$35,5,0),"")</f>
        <v/>
      </c>
      <c r="O89" s="106">
        <f t="shared" si="7"/>
        <v>1</v>
      </c>
      <c r="P89" s="106">
        <f t="shared" si="8"/>
        <v>4</v>
      </c>
      <c r="Q89" s="106">
        <f t="shared" si="9"/>
        <v>80</v>
      </c>
      <c r="R89" s="10"/>
    </row>
    <row r="90" spans="1:18" ht="15" customHeight="1" x14ac:dyDescent="0.25">
      <c r="A90" s="26" t="s">
        <v>259</v>
      </c>
      <c r="B90" s="106" t="str">
        <f>IFERROR(VLOOKUP($A90,Liste_J!$C$7:$G$261,5,0),"-")</f>
        <v>H</v>
      </c>
      <c r="C90" s="106" t="str">
        <f>IFERROR(VLOOKUP($A90,Liste_J!$C$7:$G$261,4,0),"-")</f>
        <v>ASGAF</v>
      </c>
      <c r="D90" s="106">
        <f>IFERROR(VLOOKUP($A90,Liste_J!$C$7:$G$261,2,0),"-")</f>
        <v>26</v>
      </c>
      <c r="E90" s="106" t="str">
        <f>IFERROR(VLOOKUP($A90,'J1'!$I$6:$M$35,5,0),"")</f>
        <v/>
      </c>
      <c r="F90" s="106" t="str">
        <f>IFERROR(VLOOKUP($A90,'J2'!$I$6:$M$35,5,0),"")</f>
        <v/>
      </c>
      <c r="G90" s="106" t="str">
        <f>IFERROR(VLOOKUP($A90,'J3'!$I$6:$M$35,5,0),"")</f>
        <v/>
      </c>
      <c r="H90" s="106" t="str">
        <f>IFERROR(VLOOKUP($A90,'J4'!$I$6:$M$35,5,0),"")</f>
        <v/>
      </c>
      <c r="I90" s="106" t="str">
        <f>IFERROR(VLOOKUP($A90,'J5'!$I$6:$M$35,5,0),"")</f>
        <v/>
      </c>
      <c r="J90" s="106">
        <f>IFERROR(VLOOKUP($A90,'J6'!$I$6:$M$35,5,0),"")</f>
        <v>2</v>
      </c>
      <c r="K90" s="106" t="str">
        <f>IFERROR(VLOOKUP($A90,'J7'!$I$6:$M$35,5,0),"")</f>
        <v/>
      </c>
      <c r="L90" s="106" t="str">
        <f>IFERROR(VLOOKUP($A90,'J8'!$I$6:$M$35,5,0),"")</f>
        <v/>
      </c>
      <c r="M90" s="106" t="str">
        <f>IFERROR(VLOOKUP($A90,'J9'!$I$6:$M$35,5,0),"")</f>
        <v/>
      </c>
      <c r="N90" s="106" t="str">
        <f>IFERROR(VLOOKUP($A90,'J10'!$I$6:$M$35,5,0),"")</f>
        <v/>
      </c>
      <c r="O90" s="106">
        <f t="shared" si="7"/>
        <v>1</v>
      </c>
      <c r="P90" s="106">
        <f t="shared" si="8"/>
        <v>2</v>
      </c>
      <c r="Q90" s="106">
        <f t="shared" si="9"/>
        <v>83</v>
      </c>
      <c r="R90" s="10"/>
    </row>
    <row r="91" spans="1:18" x14ac:dyDescent="0.25">
      <c r="A91" s="26" t="s">
        <v>217</v>
      </c>
      <c r="B91" s="106" t="str">
        <f>IFERROR(VLOOKUP($A91,Liste_J!$C$7:$G$261,5,0),"-")</f>
        <v>H</v>
      </c>
      <c r="C91" s="106" t="str">
        <f>IFERROR(VLOOKUP($A91,Liste_J!$C$7:$G$261,4,0),"-")</f>
        <v>Chevannes</v>
      </c>
      <c r="D91" s="106">
        <f>IFERROR(VLOOKUP($A91,Liste_J!$C$7:$G$261,2,0),"-")</f>
        <v>17.899999999999999</v>
      </c>
      <c r="E91" s="106" t="str">
        <f>IFERROR(VLOOKUP($A91,'J1'!$I$6:$M$35,5,0),"")</f>
        <v/>
      </c>
      <c r="F91" s="106" t="str">
        <f>IFERROR(VLOOKUP($A91,'J2'!$I$6:$M$35,5,0),"")</f>
        <v/>
      </c>
      <c r="G91" s="106">
        <f>IFERROR(VLOOKUP($A91,'J3'!$I$6:$M$35,5,0),"")</f>
        <v>2</v>
      </c>
      <c r="H91" s="106" t="str">
        <f>IFERROR(VLOOKUP($A91,'J4'!$I$6:$M$35,5,0),"")</f>
        <v/>
      </c>
      <c r="I91" s="106" t="str">
        <f>IFERROR(VLOOKUP($A91,'J5'!$I$6:$M$35,5,0),"")</f>
        <v/>
      </c>
      <c r="J91" s="106" t="str">
        <f>IFERROR(VLOOKUP($A91,'J6'!$I$6:$M$35,5,0),"")</f>
        <v/>
      </c>
      <c r="K91" s="106" t="str">
        <f>IFERROR(VLOOKUP($A91,'J7'!$I$6:$M$35,5,0),"")</f>
        <v/>
      </c>
      <c r="L91" s="106" t="str">
        <f>IFERROR(VLOOKUP($A91,'J8'!$I$6:$M$35,5,0),"")</f>
        <v/>
      </c>
      <c r="M91" s="106" t="str">
        <f>IFERROR(VLOOKUP($A91,'J9'!$I$6:$M$35,5,0),"")</f>
        <v/>
      </c>
      <c r="N91" s="106" t="str">
        <f>IFERROR(VLOOKUP($A91,'J10'!$I$6:$M$35,5,0),"")</f>
        <v/>
      </c>
      <c r="O91" s="106">
        <f t="shared" si="7"/>
        <v>1</v>
      </c>
      <c r="P91" s="106">
        <f t="shared" si="8"/>
        <v>2</v>
      </c>
      <c r="Q91" s="106">
        <f t="shared" si="9"/>
        <v>83</v>
      </c>
      <c r="R91" s="10"/>
    </row>
    <row r="92" spans="1:18" x14ac:dyDescent="0.25">
      <c r="A92" s="27" t="s">
        <v>356</v>
      </c>
      <c r="B92" s="106" t="str">
        <f>IFERROR(VLOOKUP($A92,Liste_J!$C$7:$G$261,5,0),"-")</f>
        <v>H</v>
      </c>
      <c r="C92" s="106" t="str">
        <f>IFERROR(VLOOKUP($A92,Liste_J!$C$7:$G$261,4,0),"-")</f>
        <v>Chevannes</v>
      </c>
      <c r="D92" s="106">
        <f>IFERROR(VLOOKUP($A92,Liste_J!$C$7:$G$261,2,0),"-")</f>
        <v>19.8</v>
      </c>
      <c r="E92" s="106" t="str">
        <f>IFERROR(VLOOKUP($A92,'J1'!$I$6:$M$35,5,0),"")</f>
        <v/>
      </c>
      <c r="F92" s="106" t="str">
        <f>IFERROR(VLOOKUP($A92,'J2'!$I$6:$M$35,5,0),"")</f>
        <v/>
      </c>
      <c r="G92" s="106">
        <f>IFERROR(VLOOKUP($A92,'J3'!$I$6:$M$35,5,0),"")</f>
        <v>2</v>
      </c>
      <c r="H92" s="106" t="str">
        <f>IFERROR(VLOOKUP($A92,'J4'!$I$6:$M$35,5,0),"")</f>
        <v/>
      </c>
      <c r="I92" s="106" t="str">
        <f>IFERROR(VLOOKUP($A92,'J5'!$I$6:$M$35,5,0),"")</f>
        <v/>
      </c>
      <c r="J92" s="106" t="str">
        <f>IFERROR(VLOOKUP($A92,'J6'!$I$6:$M$35,5,0),"")</f>
        <v/>
      </c>
      <c r="K92" s="106" t="str">
        <f>IFERROR(VLOOKUP($A92,'J7'!$I$6:$M$35,5,0),"")</f>
        <v/>
      </c>
      <c r="L92" s="106" t="str">
        <f>IFERROR(VLOOKUP($A92,'J8'!$I$6:$M$35,5,0),"")</f>
        <v/>
      </c>
      <c r="M92" s="106" t="str">
        <f>IFERROR(VLOOKUP($A92,'J9'!$I$6:$M$35,5,0),"")</f>
        <v/>
      </c>
      <c r="N92" s="106" t="str">
        <f>IFERROR(VLOOKUP($A92,'J10'!$I$6:$M$35,5,0),"")</f>
        <v/>
      </c>
      <c r="O92" s="106">
        <f t="shared" si="7"/>
        <v>1</v>
      </c>
      <c r="P92" s="106">
        <f t="shared" si="8"/>
        <v>2</v>
      </c>
      <c r="Q92" s="106">
        <f t="shared" si="9"/>
        <v>83</v>
      </c>
      <c r="R92" s="10"/>
    </row>
    <row r="93" spans="1:18" x14ac:dyDescent="0.25">
      <c r="A93" s="26" t="s">
        <v>119</v>
      </c>
      <c r="B93" s="106" t="str">
        <f>IFERROR(VLOOKUP($A93,Liste_J!$C$7:$G$261,5,0),"-")</f>
        <v>H</v>
      </c>
      <c r="C93" s="106" t="str">
        <f>IFERROR(VLOOKUP($A93,Liste_J!$C$7:$G$261,4,0),"-")</f>
        <v>Chevannes</v>
      </c>
      <c r="D93" s="106">
        <f>IFERROR(VLOOKUP($A93,Liste_J!$C$7:$G$261,2,0),"-")</f>
        <v>21.7</v>
      </c>
      <c r="E93" s="106" t="str">
        <f>IFERROR(VLOOKUP($A93,'J1'!$I$6:$M$35,5,0),"")</f>
        <v/>
      </c>
      <c r="F93" s="106">
        <f>IFERROR(VLOOKUP($A93,'J2'!$I$6:$M$35,5,0),"")</f>
        <v>2</v>
      </c>
      <c r="G93" s="106" t="str">
        <f>IFERROR(VLOOKUP($A93,'J3'!$I$6:$M$35,5,0),"")</f>
        <v/>
      </c>
      <c r="H93" s="106" t="str">
        <f>IFERROR(VLOOKUP($A93,'J4'!$I$6:$M$35,5,0),"")</f>
        <v/>
      </c>
      <c r="I93" s="106" t="str">
        <f>IFERROR(VLOOKUP($A93,'J5'!$I$6:$M$35,5,0),"")</f>
        <v/>
      </c>
      <c r="J93" s="106" t="str">
        <f>IFERROR(VLOOKUP($A93,'J6'!$I$6:$M$35,5,0),"")</f>
        <v/>
      </c>
      <c r="K93" s="106" t="str">
        <f>IFERROR(VLOOKUP($A93,'J7'!$I$6:$M$35,5,0),"")</f>
        <v/>
      </c>
      <c r="L93" s="106" t="str">
        <f>IFERROR(VLOOKUP($A93,'J8'!$I$6:$M$35,5,0),"")</f>
        <v/>
      </c>
      <c r="M93" s="106" t="str">
        <f>IFERROR(VLOOKUP($A93,'J9'!$I$6:$M$35,5,0),"")</f>
        <v/>
      </c>
      <c r="N93" s="106" t="str">
        <f>IFERROR(VLOOKUP($A93,'J10'!$I$6:$M$35,5,0),"")</f>
        <v/>
      </c>
      <c r="O93" s="106">
        <f t="shared" si="7"/>
        <v>1</v>
      </c>
      <c r="P93" s="106">
        <f t="shared" si="8"/>
        <v>2</v>
      </c>
      <c r="Q93" s="106">
        <f t="shared" si="9"/>
        <v>83</v>
      </c>
      <c r="R93" s="10"/>
    </row>
    <row r="94" spans="1:18" x14ac:dyDescent="0.25">
      <c r="A94" s="27" t="s">
        <v>253</v>
      </c>
      <c r="B94" s="106" t="str">
        <f>IFERROR(VLOOKUP($A94,Liste_J!$C$7:$G$261,5,0),"-")</f>
        <v>H</v>
      </c>
      <c r="C94" s="106" t="str">
        <f>IFERROR(VLOOKUP($A94,Liste_J!$C$7:$G$261,4,0),"-")</f>
        <v>Réveillon</v>
      </c>
      <c r="D94" s="106">
        <f>IFERROR(VLOOKUP($A94,Liste_J!$C$7:$G$261,2,0),"-")</f>
        <v>26.7</v>
      </c>
      <c r="E94" s="106">
        <f>IFERROR(VLOOKUP($A94,'J1'!$I$6:$M$35,5,0),"")</f>
        <v>2</v>
      </c>
      <c r="F94" s="106" t="str">
        <f>IFERROR(VLOOKUP($A94,'J2'!$I$6:$M$35,5,0),"")</f>
        <v/>
      </c>
      <c r="G94" s="106" t="str">
        <f>IFERROR(VLOOKUP($A94,'J3'!$I$6:$M$35,5,0),"")</f>
        <v/>
      </c>
      <c r="H94" s="106" t="str">
        <f>IFERROR(VLOOKUP($A94,'J4'!$I$6:$M$35,5,0),"")</f>
        <v/>
      </c>
      <c r="I94" s="106" t="str">
        <f>IFERROR(VLOOKUP($A94,'J5'!$I$6:$M$35,5,0),"")</f>
        <v/>
      </c>
      <c r="J94" s="106" t="str">
        <f>IFERROR(VLOOKUP($A94,'J6'!$I$6:$M$35,5,0),"")</f>
        <v/>
      </c>
      <c r="K94" s="106" t="str">
        <f>IFERROR(VLOOKUP($A94,'J7'!$I$6:$M$35,5,0),"")</f>
        <v/>
      </c>
      <c r="L94" s="106" t="str">
        <f>IFERROR(VLOOKUP($A94,'J8'!$I$6:$M$35,5,0),"")</f>
        <v/>
      </c>
      <c r="M94" s="106" t="str">
        <f>IFERROR(VLOOKUP($A94,'J9'!$I$6:$M$35,5,0),"")</f>
        <v/>
      </c>
      <c r="N94" s="106" t="str">
        <f>IFERROR(VLOOKUP($A94,'J10'!$I$6:$M$35,5,0),"")</f>
        <v/>
      </c>
      <c r="O94" s="106">
        <f t="shared" si="7"/>
        <v>1</v>
      </c>
      <c r="P94" s="106">
        <f t="shared" si="8"/>
        <v>2</v>
      </c>
      <c r="Q94" s="106">
        <f t="shared" si="9"/>
        <v>83</v>
      </c>
      <c r="R94" s="10"/>
    </row>
    <row r="95" spans="1:18" s="1" customFormat="1" ht="15" x14ac:dyDescent="0.25">
      <c r="A95" s="26" t="s">
        <v>279</v>
      </c>
      <c r="B95" s="106" t="str">
        <f>IFERROR(VLOOKUP($A95,Liste_J!$C$7:$G$261,5,0),"-")</f>
        <v>H</v>
      </c>
      <c r="C95" s="106" t="str">
        <f>IFERROR(VLOOKUP($A95,Liste_J!$C$7:$G$261,4,0),"-")</f>
        <v>ASGAF</v>
      </c>
      <c r="D95" s="106">
        <f>IFERROR(VLOOKUP($A95,Liste_J!$C$7:$G$261,2,0),"-")</f>
        <v>30.2</v>
      </c>
      <c r="E95" s="106" t="str">
        <f>IFERROR(VLOOKUP($A95,'J1'!$I$6:$M$35,5,0),"")</f>
        <v/>
      </c>
      <c r="F95" s="106">
        <f>IFERROR(VLOOKUP($A95,'J2'!$I$6:$M$35,5,0),"")</f>
        <v>1</v>
      </c>
      <c r="G95" s="106" t="str">
        <f>IFERROR(VLOOKUP($A95,'J3'!$I$6:$M$35,5,0),"")</f>
        <v/>
      </c>
      <c r="H95" s="106" t="str">
        <f>IFERROR(VLOOKUP($A95,'J4'!$I$6:$M$35,5,0),"")</f>
        <v/>
      </c>
      <c r="I95" s="106" t="str">
        <f>IFERROR(VLOOKUP($A95,'J5'!$I$6:$M$35,5,0),"")</f>
        <v/>
      </c>
      <c r="J95" s="106" t="str">
        <f>IFERROR(VLOOKUP($A95,'J6'!$I$6:$M$35,5,0),"")</f>
        <v/>
      </c>
      <c r="K95" s="106" t="str">
        <f>IFERROR(VLOOKUP($A95,'J7'!$I$6:$M$35,5,0),"")</f>
        <v/>
      </c>
      <c r="L95" s="106" t="str">
        <f>IFERROR(VLOOKUP($A95,'J8'!$I$6:$M$35,5,0),"")</f>
        <v/>
      </c>
      <c r="M95" s="106" t="str">
        <f>IFERROR(VLOOKUP($A95,'J9'!$I$6:$M$35,5,0),"")</f>
        <v/>
      </c>
      <c r="N95" s="106" t="str">
        <f>IFERROR(VLOOKUP($A95,'J10'!$I$6:$M$35,5,0),"")</f>
        <v/>
      </c>
      <c r="O95" s="106">
        <f t="shared" si="7"/>
        <v>1</v>
      </c>
      <c r="P95" s="106">
        <f t="shared" si="8"/>
        <v>1</v>
      </c>
      <c r="Q95" s="106">
        <f t="shared" si="9"/>
        <v>88</v>
      </c>
      <c r="R95" s="10"/>
    </row>
    <row r="96" spans="1:18" x14ac:dyDescent="0.25">
      <c r="A96" s="26" t="s">
        <v>436</v>
      </c>
      <c r="B96" s="106" t="str">
        <f>IFERROR(VLOOKUP($A96,Liste_J!$C$7:$G$261,5,0),"-")</f>
        <v>H</v>
      </c>
      <c r="C96" s="106" t="str">
        <f>IFERROR(VLOOKUP($A96,Liste_J!$C$7:$G$261,4,0),"-")</f>
        <v>ASGAF</v>
      </c>
      <c r="D96" s="106">
        <f>IFERROR(VLOOKUP($A96,Liste_J!$C$7:$G$261,2,0),"-")</f>
        <v>6.9</v>
      </c>
      <c r="E96" s="106" t="str">
        <f>IFERROR(VLOOKUP($A96,'J1'!$I$6:$M$35,5,0),"")</f>
        <v/>
      </c>
      <c r="F96" s="106" t="str">
        <f>IFERROR(VLOOKUP($A96,'J2'!$I$6:$M$35,5,0),"")</f>
        <v/>
      </c>
      <c r="G96" s="106" t="str">
        <f>IFERROR(VLOOKUP($A96,'J3'!$I$6:$M$35,5,0),"")</f>
        <v/>
      </c>
      <c r="H96" s="106" t="str">
        <f>IFERROR(VLOOKUP($A96,'J4'!$I$6:$M$35,5,0),"")</f>
        <v/>
      </c>
      <c r="I96" s="106" t="str">
        <f>IFERROR(VLOOKUP($A96,'J5'!$I$6:$M$35,5,0),"")</f>
        <v/>
      </c>
      <c r="J96" s="106" t="str">
        <f>IFERROR(VLOOKUP($A96,'J6'!$I$6:$M$35,5,0),"")</f>
        <v/>
      </c>
      <c r="K96" s="106" t="str">
        <f>IFERROR(VLOOKUP($A96,'J7'!$I$6:$M$35,5,0),"")</f>
        <v/>
      </c>
      <c r="L96" s="106" t="str">
        <f>IFERROR(VLOOKUP($A96,'J8'!$I$6:$M$35,5,0),"")</f>
        <v/>
      </c>
      <c r="M96" s="106" t="str">
        <f>IFERROR(VLOOKUP($A96,'J9'!$I$6:$M$35,5,0),"")</f>
        <v/>
      </c>
      <c r="N96" s="106" t="str">
        <f>IFERROR(VLOOKUP($A96,'J10'!$I$6:$M$35,5,0),"")</f>
        <v/>
      </c>
      <c r="O96" s="106">
        <f t="shared" si="7"/>
        <v>0</v>
      </c>
      <c r="P96" s="106">
        <f t="shared" si="8"/>
        <v>0</v>
      </c>
      <c r="Q96" s="106">
        <f t="shared" si="9"/>
        <v>89</v>
      </c>
      <c r="R96" s="10"/>
    </row>
    <row r="97" spans="1:18" x14ac:dyDescent="0.25">
      <c r="A97" s="26" t="s">
        <v>415</v>
      </c>
      <c r="B97" s="106" t="str">
        <f>IFERROR(VLOOKUP($A97,Liste_J!$C$7:$G$261,5,0),"-")</f>
        <v>H</v>
      </c>
      <c r="C97" s="106" t="str">
        <f>IFERROR(VLOOKUP($A97,Liste_J!$C$7:$G$261,4,0),"-")</f>
        <v>ASGAF</v>
      </c>
      <c r="D97" s="106">
        <f>IFERROR(VLOOKUP($A97,Liste_J!$C$7:$G$261,2,0),"-")</f>
        <v>25.8</v>
      </c>
      <c r="E97" s="106" t="str">
        <f>IFERROR(VLOOKUP($A97,'J1'!$I$6:$M$35,5,0),"")</f>
        <v/>
      </c>
      <c r="F97" s="106" t="str">
        <f>IFERROR(VLOOKUP($A97,'J2'!$I$6:$M$35,5,0),"")</f>
        <v/>
      </c>
      <c r="G97" s="106" t="str">
        <f>IFERROR(VLOOKUP($A97,'J3'!$I$6:$M$35,5,0),"")</f>
        <v/>
      </c>
      <c r="H97" s="106" t="str">
        <f>IFERROR(VLOOKUP($A97,'J4'!$I$6:$M$35,5,0),"")</f>
        <v/>
      </c>
      <c r="I97" s="106" t="str">
        <f>IFERROR(VLOOKUP($A97,'J5'!$I$6:$M$35,5,0),"")</f>
        <v/>
      </c>
      <c r="J97" s="106" t="str">
        <f>IFERROR(VLOOKUP($A97,'J6'!$I$6:$M$35,5,0),"")</f>
        <v/>
      </c>
      <c r="K97" s="106" t="str">
        <f>IFERROR(VLOOKUP($A97,'J7'!$I$6:$M$35,5,0),"")</f>
        <v/>
      </c>
      <c r="L97" s="106" t="str">
        <f>IFERROR(VLOOKUP($A97,'J8'!$I$6:$M$35,5,0),"")</f>
        <v/>
      </c>
      <c r="M97" s="106" t="str">
        <f>IFERROR(VLOOKUP($A97,'J9'!$I$6:$M$35,5,0),"")</f>
        <v/>
      </c>
      <c r="N97" s="106" t="str">
        <f>IFERROR(VLOOKUP($A97,'J10'!$I$6:$M$35,5,0),"")</f>
        <v/>
      </c>
      <c r="O97" s="106">
        <f t="shared" si="7"/>
        <v>0</v>
      </c>
      <c r="P97" s="106">
        <f t="shared" si="8"/>
        <v>0</v>
      </c>
      <c r="Q97" s="106">
        <f t="shared" si="9"/>
        <v>89</v>
      </c>
      <c r="R97" s="10"/>
    </row>
    <row r="98" spans="1:18" x14ac:dyDescent="0.25">
      <c r="A98" s="26" t="s">
        <v>295</v>
      </c>
      <c r="B98" s="106" t="str">
        <f>IFERROR(VLOOKUP($A98,Liste_J!$C$7:$G$261,5,0),"-")</f>
        <v>H</v>
      </c>
      <c r="C98" s="106" t="str">
        <f>IFERROR(VLOOKUP($A98,Liste_J!$C$7:$G$261,4,0),"-")</f>
        <v>ASGAF</v>
      </c>
      <c r="D98" s="106">
        <f>IFERROR(VLOOKUP($A98,Liste_J!$C$7:$G$261,2,0),"-")</f>
        <v>21.1</v>
      </c>
      <c r="E98" s="106" t="str">
        <f>IFERROR(VLOOKUP($A98,'J1'!$I$6:$M$35,5,0),"")</f>
        <v/>
      </c>
      <c r="F98" s="106" t="str">
        <f>IFERROR(VLOOKUP($A98,'J2'!$I$6:$M$35,5,0),"")</f>
        <v/>
      </c>
      <c r="G98" s="106" t="str">
        <f>IFERROR(VLOOKUP($A98,'J3'!$I$6:$M$35,5,0),"")</f>
        <v/>
      </c>
      <c r="H98" s="106" t="str">
        <f>IFERROR(VLOOKUP($A98,'J4'!$I$6:$M$35,5,0),"")</f>
        <v/>
      </c>
      <c r="I98" s="106" t="str">
        <f>IFERROR(VLOOKUP($A98,'J5'!$I$6:$M$35,5,0),"")</f>
        <v/>
      </c>
      <c r="J98" s="106" t="str">
        <f>IFERROR(VLOOKUP($A98,'J6'!$I$6:$M$35,5,0),"")</f>
        <v/>
      </c>
      <c r="K98" s="106" t="str">
        <f>IFERROR(VLOOKUP($A98,'J7'!$I$6:$M$35,5,0),"")</f>
        <v/>
      </c>
      <c r="L98" s="106" t="str">
        <f>IFERROR(VLOOKUP($A98,'J8'!$I$6:$M$35,5,0),"")</f>
        <v/>
      </c>
      <c r="M98" s="106" t="str">
        <f>IFERROR(VLOOKUP($A98,'J9'!$I$6:$M$35,5,0),"")</f>
        <v/>
      </c>
      <c r="N98" s="106" t="str">
        <f>IFERROR(VLOOKUP($A98,'J10'!$I$6:$M$35,5,0),"")</f>
        <v/>
      </c>
      <c r="O98" s="106">
        <f t="shared" si="7"/>
        <v>0</v>
      </c>
      <c r="P98" s="106">
        <f t="shared" si="8"/>
        <v>0</v>
      </c>
      <c r="Q98" s="106">
        <f t="shared" si="9"/>
        <v>89</v>
      </c>
      <c r="R98" s="10"/>
    </row>
    <row r="99" spans="1:18" x14ac:dyDescent="0.25">
      <c r="A99" s="27" t="s">
        <v>416</v>
      </c>
      <c r="B99" s="106" t="str">
        <f>IFERROR(VLOOKUP($A99,Liste_J!$C$7:$G$261,5,0),"-")</f>
        <v>H</v>
      </c>
      <c r="C99" s="106" t="str">
        <f>IFERROR(VLOOKUP($A99,Liste_J!$C$7:$G$261,4,0),"-")</f>
        <v>Réveillon</v>
      </c>
      <c r="D99" s="106">
        <f>IFERROR(VLOOKUP($A99,Liste_J!$C$7:$G$261,2,0),"-")</f>
        <v>27.1</v>
      </c>
      <c r="E99" s="106" t="str">
        <f>IFERROR(VLOOKUP($A99,'J1'!$I$6:$M$35,5,0),"")</f>
        <v/>
      </c>
      <c r="F99" s="106" t="str">
        <f>IFERROR(VLOOKUP($A99,'J2'!$I$6:$M$35,5,0),"")</f>
        <v/>
      </c>
      <c r="G99" s="106" t="str">
        <f>IFERROR(VLOOKUP($A99,'J3'!$I$6:$M$35,5,0),"")</f>
        <v/>
      </c>
      <c r="H99" s="106" t="str">
        <f>IFERROR(VLOOKUP($A99,'J4'!$I$6:$M$35,5,0),"")</f>
        <v/>
      </c>
      <c r="I99" s="106" t="str">
        <f>IFERROR(VLOOKUP($A99,'J5'!$I$6:$M$35,5,0),"")</f>
        <v/>
      </c>
      <c r="J99" s="106" t="str">
        <f>IFERROR(VLOOKUP($A99,'J6'!$I$6:$M$35,5,0),"")</f>
        <v/>
      </c>
      <c r="K99" s="106" t="str">
        <f>IFERROR(VLOOKUP($A99,'J7'!$I$6:$M$35,5,0),"")</f>
        <v/>
      </c>
      <c r="L99" s="106" t="str">
        <f>IFERROR(VLOOKUP($A99,'J8'!$I$6:$M$35,5,0),"")</f>
        <v/>
      </c>
      <c r="M99" s="106" t="str">
        <f>IFERROR(VLOOKUP($A99,'J9'!$I$6:$M$35,5,0),"")</f>
        <v/>
      </c>
      <c r="N99" s="106" t="str">
        <f>IFERROR(VLOOKUP($A99,'J10'!$I$6:$M$35,5,0),"")</f>
        <v/>
      </c>
      <c r="O99" s="106">
        <f t="shared" si="7"/>
        <v>0</v>
      </c>
      <c r="P99" s="106">
        <f t="shared" si="8"/>
        <v>0</v>
      </c>
      <c r="Q99" s="106">
        <f t="shared" si="9"/>
        <v>89</v>
      </c>
      <c r="R99" s="10"/>
    </row>
    <row r="100" spans="1:18" x14ac:dyDescent="0.25">
      <c r="A100" s="27" t="s">
        <v>417</v>
      </c>
      <c r="B100" s="106" t="str">
        <f>IFERROR(VLOOKUP($A100,Liste_J!$C$7:$G$261,5,0),"-")</f>
        <v>H</v>
      </c>
      <c r="C100" s="106" t="str">
        <f>IFERROR(VLOOKUP($A100,Liste_J!$C$7:$G$261,4,0),"-")</f>
        <v>Réveillon</v>
      </c>
      <c r="D100" s="106">
        <f>IFERROR(VLOOKUP($A100,Liste_J!$C$7:$G$261,2,0),"-")</f>
        <v>13.6</v>
      </c>
      <c r="E100" s="106" t="str">
        <f>IFERROR(VLOOKUP($A100,'J1'!$I$6:$M$35,5,0),"")</f>
        <v/>
      </c>
      <c r="F100" s="106" t="str">
        <f>IFERROR(VLOOKUP($A100,'J2'!$I$6:$M$35,5,0),"")</f>
        <v/>
      </c>
      <c r="G100" s="106" t="str">
        <f>IFERROR(VLOOKUP($A100,'J3'!$I$6:$M$35,5,0),"")</f>
        <v/>
      </c>
      <c r="H100" s="106" t="str">
        <f>IFERROR(VLOOKUP($A100,'J4'!$I$6:$M$35,5,0),"")</f>
        <v/>
      </c>
      <c r="I100" s="106" t="str">
        <f>IFERROR(VLOOKUP($A100,'J5'!$I$6:$M$35,5,0),"")</f>
        <v/>
      </c>
      <c r="J100" s="106" t="str">
        <f>IFERROR(VLOOKUP($A100,'J6'!$I$6:$M$35,5,0),"")</f>
        <v/>
      </c>
      <c r="K100" s="106" t="str">
        <f>IFERROR(VLOOKUP($A100,'J7'!$I$6:$M$35,5,0),"")</f>
        <v/>
      </c>
      <c r="L100" s="106" t="str">
        <f>IFERROR(VLOOKUP($A100,'J8'!$I$6:$M$35,5,0),"")</f>
        <v/>
      </c>
      <c r="M100" s="106" t="str">
        <f>IFERROR(VLOOKUP($A100,'J9'!$I$6:$M$35,5,0),"")</f>
        <v/>
      </c>
      <c r="N100" s="106" t="str">
        <f>IFERROR(VLOOKUP($A100,'J10'!$I$6:$M$35,5,0),"")</f>
        <v/>
      </c>
      <c r="O100" s="106">
        <f t="shared" si="7"/>
        <v>0</v>
      </c>
      <c r="P100" s="106">
        <f t="shared" si="8"/>
        <v>0</v>
      </c>
      <c r="Q100" s="106">
        <f t="shared" si="9"/>
        <v>89</v>
      </c>
      <c r="R100" s="10"/>
    </row>
    <row r="101" spans="1:18" x14ac:dyDescent="0.25">
      <c r="A101" s="26" t="s">
        <v>159</v>
      </c>
      <c r="B101" s="106" t="str">
        <f>IFERROR(VLOOKUP($A101,Liste_J!$C$7:$G$261,5,0),"-")</f>
        <v>H</v>
      </c>
      <c r="C101" s="106" t="str">
        <f>IFERROR(VLOOKUP($A101,Liste_J!$C$7:$G$261,4,0),"-")</f>
        <v>Chevannes</v>
      </c>
      <c r="D101" s="106">
        <f>IFERROR(VLOOKUP($A101,Liste_J!$C$7:$G$261,2,0),"-")</f>
        <v>21.8</v>
      </c>
      <c r="E101" s="106" t="str">
        <f>IFERROR(VLOOKUP($A101,'J1'!$I$6:$M$35,5,0),"")</f>
        <v/>
      </c>
      <c r="F101" s="106" t="str">
        <f>IFERROR(VLOOKUP($A101,'J2'!$I$6:$M$35,5,0),"")</f>
        <v/>
      </c>
      <c r="G101" s="106" t="str">
        <f>IFERROR(VLOOKUP($A101,'J3'!$I$6:$M$35,5,0),"")</f>
        <v/>
      </c>
      <c r="H101" s="106" t="str">
        <f>IFERROR(VLOOKUP($A101,'J4'!$I$6:$M$35,5,0),"")</f>
        <v/>
      </c>
      <c r="I101" s="106" t="str">
        <f>IFERROR(VLOOKUP($A101,'J5'!$I$6:$M$35,5,0),"")</f>
        <v/>
      </c>
      <c r="J101" s="106" t="str">
        <f>IFERROR(VLOOKUP($A101,'J6'!$I$6:$M$35,5,0),"")</f>
        <v/>
      </c>
      <c r="K101" s="106" t="str">
        <f>IFERROR(VLOOKUP($A101,'J7'!$I$6:$M$35,5,0),"")</f>
        <v/>
      </c>
      <c r="L101" s="106" t="str">
        <f>IFERROR(VLOOKUP($A101,'J8'!$I$6:$M$35,5,0),"")</f>
        <v/>
      </c>
      <c r="M101" s="106" t="str">
        <f>IFERROR(VLOOKUP($A101,'J9'!$I$6:$M$35,5,0),"")</f>
        <v/>
      </c>
      <c r="N101" s="106" t="str">
        <f>IFERROR(VLOOKUP($A101,'J10'!$I$6:$M$35,5,0),"")</f>
        <v/>
      </c>
      <c r="O101" s="106">
        <f t="shared" si="7"/>
        <v>0</v>
      </c>
      <c r="P101" s="106">
        <f t="shared" si="8"/>
        <v>0</v>
      </c>
      <c r="Q101" s="106">
        <f t="shared" si="9"/>
        <v>89</v>
      </c>
      <c r="R101" s="10"/>
    </row>
    <row r="102" spans="1:18" x14ac:dyDescent="0.25">
      <c r="A102" s="26" t="s">
        <v>206</v>
      </c>
      <c r="B102" s="106" t="str">
        <f>IFERROR(VLOOKUP($A102,Liste_J!$C$7:$G$261,5,0),"-")</f>
        <v>H</v>
      </c>
      <c r="C102" s="106" t="str">
        <f>IFERROR(VLOOKUP($A102,Liste_J!$C$7:$G$261,4,0),"-")</f>
        <v>Chevannes</v>
      </c>
      <c r="D102" s="106">
        <f>IFERROR(VLOOKUP($A102,Liste_J!$C$7:$G$261,2,0),"-")</f>
        <v>18.399999999999999</v>
      </c>
      <c r="E102" s="106" t="str">
        <f>IFERROR(VLOOKUP($A102,'J1'!$I$6:$M$35,5,0),"")</f>
        <v/>
      </c>
      <c r="F102" s="106" t="str">
        <f>IFERROR(VLOOKUP($A102,'J2'!$I$6:$M$35,5,0),"")</f>
        <v/>
      </c>
      <c r="G102" s="106" t="str">
        <f>IFERROR(VLOOKUP($A102,'J3'!$I$6:$M$35,5,0),"")</f>
        <v/>
      </c>
      <c r="H102" s="106" t="str">
        <f>IFERROR(VLOOKUP($A102,'J4'!$I$6:$M$35,5,0),"")</f>
        <v/>
      </c>
      <c r="I102" s="106" t="str">
        <f>IFERROR(VLOOKUP($A102,'J5'!$I$6:$M$35,5,0),"")</f>
        <v/>
      </c>
      <c r="J102" s="106" t="str">
        <f>IFERROR(VLOOKUP($A102,'J6'!$I$6:$M$35,5,0),"")</f>
        <v/>
      </c>
      <c r="K102" s="106" t="str">
        <f>IFERROR(VLOOKUP($A102,'J7'!$I$6:$M$35,5,0),"")</f>
        <v/>
      </c>
      <c r="L102" s="106" t="str">
        <f>IFERROR(VLOOKUP($A102,'J8'!$I$6:$M$35,5,0),"")</f>
        <v/>
      </c>
      <c r="M102" s="106" t="str">
        <f>IFERROR(VLOOKUP($A102,'J9'!$I$6:$M$35,5,0),"")</f>
        <v/>
      </c>
      <c r="N102" s="106" t="str">
        <f>IFERROR(VLOOKUP($A102,'J10'!$I$6:$M$35,5,0),"")</f>
        <v/>
      </c>
      <c r="O102" s="106">
        <f t="shared" si="7"/>
        <v>0</v>
      </c>
      <c r="P102" s="106">
        <f t="shared" si="8"/>
        <v>0</v>
      </c>
      <c r="Q102" s="106">
        <f t="shared" si="9"/>
        <v>89</v>
      </c>
      <c r="R102" s="10"/>
    </row>
    <row r="103" spans="1:18" x14ac:dyDescent="0.25">
      <c r="A103" s="27" t="s">
        <v>307</v>
      </c>
      <c r="B103" s="106" t="str">
        <f>IFERROR(VLOOKUP($A103,Liste_J!$C$7:$G$261,5,0),"-")</f>
        <v>H</v>
      </c>
      <c r="C103" s="106" t="str">
        <f>IFERROR(VLOOKUP($A103,Liste_J!$C$7:$G$261,4,0),"-")</f>
        <v>Réveillon</v>
      </c>
      <c r="D103" s="106">
        <f>IFERROR(VLOOKUP($A103,Liste_J!$C$7:$G$261,2,0),"-")</f>
        <v>13.2</v>
      </c>
      <c r="E103" s="106" t="str">
        <f>IFERROR(VLOOKUP($A103,'J1'!$I$6:$M$35,5,0),"")</f>
        <v/>
      </c>
      <c r="F103" s="106" t="str">
        <f>IFERROR(VLOOKUP($A103,'J2'!$I$6:$M$35,5,0),"")</f>
        <v/>
      </c>
      <c r="G103" s="106" t="str">
        <f>IFERROR(VLOOKUP($A103,'J3'!$I$6:$M$35,5,0),"")</f>
        <v/>
      </c>
      <c r="H103" s="106" t="str">
        <f>IFERROR(VLOOKUP($A103,'J4'!$I$6:$M$35,5,0),"")</f>
        <v/>
      </c>
      <c r="I103" s="106" t="str">
        <f>IFERROR(VLOOKUP($A103,'J5'!$I$6:$M$35,5,0),"")</f>
        <v/>
      </c>
      <c r="J103" s="106" t="str">
        <f>IFERROR(VLOOKUP($A103,'J6'!$I$6:$M$35,5,0),"")</f>
        <v/>
      </c>
      <c r="K103" s="106" t="str">
        <f>IFERROR(VLOOKUP($A103,'J7'!$I$6:$M$35,5,0),"")</f>
        <v/>
      </c>
      <c r="L103" s="106" t="str">
        <f>IFERROR(VLOOKUP($A103,'J8'!$I$6:$M$35,5,0),"")</f>
        <v/>
      </c>
      <c r="M103" s="106" t="str">
        <f>IFERROR(VLOOKUP($A103,'J9'!$I$6:$M$35,5,0),"")</f>
        <v/>
      </c>
      <c r="N103" s="106" t="str">
        <f>IFERROR(VLOOKUP($A103,'J10'!$I$6:$M$35,5,0),"")</f>
        <v/>
      </c>
      <c r="O103" s="106">
        <f t="shared" si="7"/>
        <v>0</v>
      </c>
      <c r="P103" s="106">
        <f t="shared" si="8"/>
        <v>0</v>
      </c>
      <c r="Q103" s="106">
        <f t="shared" si="9"/>
        <v>89</v>
      </c>
      <c r="R103" s="10"/>
    </row>
    <row r="104" spans="1:18" x14ac:dyDescent="0.25">
      <c r="A104" s="27" t="s">
        <v>438</v>
      </c>
      <c r="B104" s="106" t="str">
        <f>IFERROR(VLOOKUP($A104,Liste_J!$C$7:$G$261,5,0),"-")</f>
        <v>H</v>
      </c>
      <c r="C104" s="106" t="str">
        <f>IFERROR(VLOOKUP($A104,Liste_J!$C$7:$G$261,4,0),"-")</f>
        <v>Chevannes</v>
      </c>
      <c r="D104" s="106">
        <f>IFERROR(VLOOKUP($A104,Liste_J!$C$7:$G$261,2,0),"-")</f>
        <v>25.1</v>
      </c>
      <c r="E104" s="106" t="str">
        <f>IFERROR(VLOOKUP($A104,'J1'!$I$6:$M$35,5,0),"")</f>
        <v/>
      </c>
      <c r="F104" s="106" t="str">
        <f>IFERROR(VLOOKUP($A104,'J2'!$I$6:$M$35,5,0),"")</f>
        <v/>
      </c>
      <c r="G104" s="106" t="str">
        <f>IFERROR(VLOOKUP($A104,'J3'!$I$6:$M$35,5,0),"")</f>
        <v/>
      </c>
      <c r="H104" s="106" t="str">
        <f>IFERROR(VLOOKUP($A104,'J4'!$I$6:$M$35,5,0),"")</f>
        <v/>
      </c>
      <c r="I104" s="106" t="str">
        <f>IFERROR(VLOOKUP($A104,'J5'!$I$6:$M$35,5,0),"")</f>
        <v/>
      </c>
      <c r="J104" s="106" t="str">
        <f>IFERROR(VLOOKUP($A104,'J6'!$I$6:$M$35,5,0),"")</f>
        <v/>
      </c>
      <c r="K104" s="106" t="str">
        <f>IFERROR(VLOOKUP($A104,'J7'!$I$6:$M$35,5,0),"")</f>
        <v/>
      </c>
      <c r="L104" s="106" t="str">
        <f>IFERROR(VLOOKUP($A104,'J8'!$I$6:$M$35,5,0),"")</f>
        <v/>
      </c>
      <c r="M104" s="106" t="str">
        <f>IFERROR(VLOOKUP($A104,'J9'!$I$6:$M$35,5,0),"")</f>
        <v/>
      </c>
      <c r="N104" s="106" t="str">
        <f>IFERROR(VLOOKUP($A104,'J10'!$I$6:$M$35,5,0),"")</f>
        <v/>
      </c>
      <c r="O104" s="106">
        <f t="shared" si="7"/>
        <v>0</v>
      </c>
      <c r="P104" s="106">
        <f t="shared" si="8"/>
        <v>0</v>
      </c>
      <c r="Q104" s="106">
        <f t="shared" si="9"/>
        <v>89</v>
      </c>
      <c r="R104" s="10"/>
    </row>
    <row r="105" spans="1:18" x14ac:dyDescent="0.25">
      <c r="A105" s="27" t="s">
        <v>427</v>
      </c>
      <c r="B105" s="106" t="str">
        <f>IFERROR(VLOOKUP($A105,Liste_J!$C$7:$G$261,5,0),"-")</f>
        <v>H</v>
      </c>
      <c r="C105" s="106" t="str">
        <f>IFERROR(VLOOKUP($A105,Liste_J!$C$7:$G$261,4,0),"-")</f>
        <v>Chevry</v>
      </c>
      <c r="D105" s="106">
        <f>IFERROR(VLOOKUP($A105,Liste_J!$C$7:$G$261,2,0),"-")</f>
        <v>22</v>
      </c>
      <c r="E105" s="106" t="str">
        <f>IFERROR(VLOOKUP($A105,'J1'!$I$6:$M$35,5,0),"")</f>
        <v/>
      </c>
      <c r="F105" s="106" t="str">
        <f>IFERROR(VLOOKUP($A105,'J2'!$I$6:$M$35,5,0),"")</f>
        <v/>
      </c>
      <c r="G105" s="106" t="str">
        <f>IFERROR(VLOOKUP($A105,'J3'!$I$6:$M$35,5,0),"")</f>
        <v/>
      </c>
      <c r="H105" s="106" t="str">
        <f>IFERROR(VLOOKUP($A105,'J4'!$I$6:$M$35,5,0),"")</f>
        <v/>
      </c>
      <c r="I105" s="106" t="str">
        <f>IFERROR(VLOOKUP($A105,'J5'!$I$6:$M$35,5,0),"")</f>
        <v/>
      </c>
      <c r="J105" s="106" t="str">
        <f>IFERROR(VLOOKUP($A105,'J6'!$I$6:$M$35,5,0),"")</f>
        <v/>
      </c>
      <c r="K105" s="106" t="str">
        <f>IFERROR(VLOOKUP($A105,'J7'!$I$6:$M$35,5,0),"")</f>
        <v/>
      </c>
      <c r="L105" s="106" t="str">
        <f>IFERROR(VLOOKUP($A105,'J8'!$I$6:$M$35,5,0),"")</f>
        <v/>
      </c>
      <c r="M105" s="106" t="str">
        <f>IFERROR(VLOOKUP($A105,'J9'!$I$6:$M$35,5,0),"")</f>
        <v/>
      </c>
      <c r="N105" s="106" t="str">
        <f>IFERROR(VLOOKUP($A105,'J10'!$I$6:$M$35,5,0),"")</f>
        <v/>
      </c>
      <c r="O105" s="106">
        <f t="shared" ref="O105:O136" si="10">COUNTIF(E105:N105,"&lt;100")</f>
        <v>0</v>
      </c>
      <c r="P105" s="106">
        <f t="shared" ref="P105:P136" si="11">IF(B105="H",SUM(E105:N105),0)</f>
        <v>0</v>
      </c>
      <c r="Q105" s="106">
        <f t="shared" ref="Q105:Q136" si="12">RANK(P105,$P$9:$P$188)</f>
        <v>89</v>
      </c>
      <c r="R105" s="10"/>
    </row>
    <row r="106" spans="1:18" x14ac:dyDescent="0.25">
      <c r="A106" s="26" t="s">
        <v>304</v>
      </c>
      <c r="B106" s="106" t="str">
        <f>IFERROR(VLOOKUP($A106,Liste_J!$C$7:$G$261,5,0),"-")</f>
        <v>H</v>
      </c>
      <c r="C106" s="106" t="str">
        <f>IFERROR(VLOOKUP($A106,Liste_J!$C$7:$G$261,4,0),"-")</f>
        <v>ASGAF</v>
      </c>
      <c r="D106" s="106">
        <f>IFERROR(VLOOKUP($A106,Liste_J!$C$7:$G$261,2,0),"-")</f>
        <v>29.2</v>
      </c>
      <c r="E106" s="106" t="str">
        <f>IFERROR(VLOOKUP($A106,'J1'!$I$6:$M$35,5,0),"")</f>
        <v/>
      </c>
      <c r="F106" s="106" t="str">
        <f>IFERROR(VLOOKUP($A106,'J2'!$I$6:$M$35,5,0),"")</f>
        <v/>
      </c>
      <c r="G106" s="106" t="str">
        <f>IFERROR(VLOOKUP($A106,'J3'!$I$6:$M$35,5,0),"")</f>
        <v/>
      </c>
      <c r="H106" s="106" t="str">
        <f>IFERROR(VLOOKUP($A106,'J4'!$I$6:$M$35,5,0),"")</f>
        <v/>
      </c>
      <c r="I106" s="106" t="str">
        <f>IFERROR(VLOOKUP($A106,'J5'!$I$6:$M$35,5,0),"")</f>
        <v/>
      </c>
      <c r="J106" s="106" t="str">
        <f>IFERROR(VLOOKUP($A106,'J6'!$I$6:$M$35,5,0),"")</f>
        <v/>
      </c>
      <c r="K106" s="106" t="str">
        <f>IFERROR(VLOOKUP($A106,'J7'!$I$6:$M$35,5,0),"")</f>
        <v/>
      </c>
      <c r="L106" s="106" t="str">
        <f>IFERROR(VLOOKUP($A106,'J8'!$I$6:$M$35,5,0),"")</f>
        <v/>
      </c>
      <c r="M106" s="106" t="str">
        <f>IFERROR(VLOOKUP($A106,'J9'!$I$6:$M$35,5,0),"")</f>
        <v/>
      </c>
      <c r="N106" s="106" t="str">
        <f>IFERROR(VLOOKUP($A106,'J10'!$I$6:$M$35,5,0),"")</f>
        <v/>
      </c>
      <c r="O106" s="106">
        <f t="shared" si="10"/>
        <v>0</v>
      </c>
      <c r="P106" s="106">
        <f t="shared" si="11"/>
        <v>0</v>
      </c>
      <c r="Q106" s="106">
        <f t="shared" si="12"/>
        <v>89</v>
      </c>
      <c r="R106" s="10"/>
    </row>
    <row r="107" spans="1:18" x14ac:dyDescent="0.25">
      <c r="A107" s="26" t="s">
        <v>251</v>
      </c>
      <c r="B107" s="106" t="str">
        <f>IFERROR(VLOOKUP($A107,Liste_J!$C$7:$G$261,5,0),"-")</f>
        <v>H</v>
      </c>
      <c r="C107" s="106" t="str">
        <f>IFERROR(VLOOKUP($A107,Liste_J!$C$7:$G$261,4,0),"-")</f>
        <v>ASGAF</v>
      </c>
      <c r="D107" s="106">
        <f>IFERROR(VLOOKUP($A107,Liste_J!$C$7:$G$261,2,0),"-")</f>
        <v>26.5</v>
      </c>
      <c r="E107" s="106" t="str">
        <f>IFERROR(VLOOKUP($A107,'J1'!$I$6:$M$35,5,0),"")</f>
        <v/>
      </c>
      <c r="F107" s="106" t="str">
        <f>IFERROR(VLOOKUP($A107,'J2'!$I$6:$M$35,5,0),"")</f>
        <v/>
      </c>
      <c r="G107" s="106" t="str">
        <f>IFERROR(VLOOKUP($A107,'J3'!$I$6:$M$35,5,0),"")</f>
        <v/>
      </c>
      <c r="H107" s="106" t="str">
        <f>IFERROR(VLOOKUP($A107,'J4'!$I$6:$M$35,5,0),"")</f>
        <v/>
      </c>
      <c r="I107" s="106" t="str">
        <f>IFERROR(VLOOKUP($A107,'J5'!$I$6:$M$35,5,0),"")</f>
        <v/>
      </c>
      <c r="J107" s="106" t="str">
        <f>IFERROR(VLOOKUP($A107,'J6'!$I$6:$M$35,5,0),"")</f>
        <v/>
      </c>
      <c r="K107" s="106" t="str">
        <f>IFERROR(VLOOKUP($A107,'J7'!$I$6:$M$35,5,0),"")</f>
        <v/>
      </c>
      <c r="L107" s="106" t="str">
        <f>IFERROR(VLOOKUP($A107,'J8'!$I$6:$M$35,5,0),"")</f>
        <v/>
      </c>
      <c r="M107" s="106" t="str">
        <f>IFERROR(VLOOKUP($A107,'J9'!$I$6:$M$35,5,0),"")</f>
        <v/>
      </c>
      <c r="N107" s="106" t="str">
        <f>IFERROR(VLOOKUP($A107,'J10'!$I$6:$M$35,5,0),"")</f>
        <v/>
      </c>
      <c r="O107" s="106">
        <f t="shared" si="10"/>
        <v>0</v>
      </c>
      <c r="P107" s="106">
        <f t="shared" si="11"/>
        <v>0</v>
      </c>
      <c r="Q107" s="106">
        <f t="shared" si="12"/>
        <v>89</v>
      </c>
      <c r="R107" s="10"/>
    </row>
    <row r="108" spans="1:18" x14ac:dyDescent="0.25">
      <c r="A108" s="26" t="s">
        <v>250</v>
      </c>
      <c r="B108" s="106" t="str">
        <f>IFERROR(VLOOKUP($A108,Liste_J!$C$7:$G$261,5,0),"-")</f>
        <v>H</v>
      </c>
      <c r="C108" s="106" t="str">
        <f>IFERROR(VLOOKUP($A108,Liste_J!$C$7:$G$261,4,0),"-")</f>
        <v>ASGAF</v>
      </c>
      <c r="D108" s="106">
        <f>IFERROR(VLOOKUP($A108,Liste_J!$C$7:$G$261,2,0),"-")</f>
        <v>28.9</v>
      </c>
      <c r="E108" s="106" t="str">
        <f>IFERROR(VLOOKUP($A108,'J1'!$I$6:$M$35,5,0),"")</f>
        <v/>
      </c>
      <c r="F108" s="106" t="str">
        <f>IFERROR(VLOOKUP($A108,'J2'!$I$6:$M$35,5,0),"")</f>
        <v/>
      </c>
      <c r="G108" s="106" t="str">
        <f>IFERROR(VLOOKUP($A108,'J3'!$I$6:$M$35,5,0),"")</f>
        <v/>
      </c>
      <c r="H108" s="106" t="str">
        <f>IFERROR(VLOOKUP($A108,'J4'!$I$6:$M$35,5,0),"")</f>
        <v/>
      </c>
      <c r="I108" s="106" t="str">
        <f>IFERROR(VLOOKUP($A108,'J5'!$I$6:$M$35,5,0),"")</f>
        <v/>
      </c>
      <c r="J108" s="106" t="str">
        <f>IFERROR(VLOOKUP($A108,'J6'!$I$6:$M$35,5,0),"")</f>
        <v/>
      </c>
      <c r="K108" s="106" t="str">
        <f>IFERROR(VLOOKUP($A108,'J7'!$I$6:$M$35,5,0),"")</f>
        <v/>
      </c>
      <c r="L108" s="106" t="str">
        <f>IFERROR(VLOOKUP($A108,'J8'!$I$6:$M$35,5,0),"")</f>
        <v/>
      </c>
      <c r="M108" s="106" t="str">
        <f>IFERROR(VLOOKUP($A108,'J9'!$I$6:$M$35,5,0),"")</f>
        <v/>
      </c>
      <c r="N108" s="106" t="str">
        <f>IFERROR(VLOOKUP($A108,'J10'!$I$6:$M$35,5,0),"")</f>
        <v/>
      </c>
      <c r="O108" s="106">
        <f t="shared" si="10"/>
        <v>0</v>
      </c>
      <c r="P108" s="106">
        <f t="shared" si="11"/>
        <v>0</v>
      </c>
      <c r="Q108" s="106">
        <f t="shared" si="12"/>
        <v>89</v>
      </c>
      <c r="R108" s="10"/>
    </row>
    <row r="109" spans="1:18" x14ac:dyDescent="0.25">
      <c r="A109" s="26" t="s">
        <v>215</v>
      </c>
      <c r="B109" s="106" t="str">
        <f>IFERROR(VLOOKUP($A109,Liste_J!$C$7:$G$261,5,0),"-")</f>
        <v>H</v>
      </c>
      <c r="C109" s="106" t="str">
        <f>IFERROR(VLOOKUP($A109,Liste_J!$C$7:$G$261,4,0),"-")</f>
        <v>ASGAF</v>
      </c>
      <c r="D109" s="106">
        <f>IFERROR(VLOOKUP($A109,Liste_J!$C$7:$G$261,2,0),"-")</f>
        <v>24.1</v>
      </c>
      <c r="E109" s="106" t="str">
        <f>IFERROR(VLOOKUP($A109,'J1'!$I$6:$M$35,5,0),"")</f>
        <v/>
      </c>
      <c r="F109" s="106" t="str">
        <f>IFERROR(VLOOKUP($A109,'J2'!$I$6:$M$35,5,0),"")</f>
        <v/>
      </c>
      <c r="G109" s="106" t="str">
        <f>IFERROR(VLOOKUP($A109,'J3'!$I$6:$M$35,5,0),"")</f>
        <v/>
      </c>
      <c r="H109" s="106" t="str">
        <f>IFERROR(VLOOKUP($A109,'J4'!$I$6:$M$35,5,0),"")</f>
        <v/>
      </c>
      <c r="I109" s="106" t="str">
        <f>IFERROR(VLOOKUP($A109,'J5'!$I$6:$M$35,5,0),"")</f>
        <v/>
      </c>
      <c r="J109" s="106" t="str">
        <f>IFERROR(VLOOKUP($A109,'J6'!$I$6:$M$35,5,0),"")</f>
        <v/>
      </c>
      <c r="K109" s="106" t="str">
        <f>IFERROR(VLOOKUP($A109,'J7'!$I$6:$M$35,5,0),"")</f>
        <v/>
      </c>
      <c r="L109" s="106" t="str">
        <f>IFERROR(VLOOKUP($A109,'J8'!$I$6:$M$35,5,0),"")</f>
        <v/>
      </c>
      <c r="M109" s="106" t="str">
        <f>IFERROR(VLOOKUP($A109,'J9'!$I$6:$M$35,5,0),"")</f>
        <v/>
      </c>
      <c r="N109" s="106" t="str">
        <f>IFERROR(VLOOKUP($A109,'J10'!$I$6:$M$35,5,0),"")</f>
        <v/>
      </c>
      <c r="O109" s="106">
        <f t="shared" si="10"/>
        <v>0</v>
      </c>
      <c r="P109" s="106">
        <f t="shared" si="11"/>
        <v>0</v>
      </c>
      <c r="Q109" s="106">
        <f t="shared" si="12"/>
        <v>89</v>
      </c>
      <c r="R109" s="10"/>
    </row>
    <row r="110" spans="1:18" x14ac:dyDescent="0.25">
      <c r="A110" s="26" t="s">
        <v>294</v>
      </c>
      <c r="B110" s="106" t="str">
        <f>IFERROR(VLOOKUP($A110,Liste_J!$C$7:$G$261,5,0),"-")</f>
        <v>H</v>
      </c>
      <c r="C110" s="106" t="str">
        <f>IFERROR(VLOOKUP($A110,Liste_J!$C$7:$G$261,4,0),"-")</f>
        <v>ASGAF</v>
      </c>
      <c r="D110" s="106">
        <f>IFERROR(VLOOKUP($A110,Liste_J!$C$7:$G$261,2,0),"-")</f>
        <v>16.8</v>
      </c>
      <c r="E110" s="106" t="str">
        <f>IFERROR(VLOOKUP($A110,'J1'!$I$6:$M$35,5,0),"")</f>
        <v/>
      </c>
      <c r="F110" s="106" t="str">
        <f>IFERROR(VLOOKUP($A110,'J2'!$I$6:$M$35,5,0),"")</f>
        <v/>
      </c>
      <c r="G110" s="106" t="str">
        <f>IFERROR(VLOOKUP($A110,'J3'!$I$6:$M$35,5,0),"")</f>
        <v/>
      </c>
      <c r="H110" s="106" t="str">
        <f>IFERROR(VLOOKUP($A110,'J4'!$I$6:$M$35,5,0),"")</f>
        <v/>
      </c>
      <c r="I110" s="106" t="str">
        <f>IFERROR(VLOOKUP($A110,'J5'!$I$6:$M$35,5,0),"")</f>
        <v/>
      </c>
      <c r="J110" s="106" t="str">
        <f>IFERROR(VLOOKUP($A110,'J6'!$I$6:$M$35,5,0),"")</f>
        <v/>
      </c>
      <c r="K110" s="106" t="str">
        <f>IFERROR(VLOOKUP($A110,'J7'!$I$6:$M$35,5,0),"")</f>
        <v/>
      </c>
      <c r="L110" s="106" t="str">
        <f>IFERROR(VLOOKUP($A110,'J8'!$I$6:$M$35,5,0),"")</f>
        <v/>
      </c>
      <c r="M110" s="106" t="str">
        <f>IFERROR(VLOOKUP($A110,'J9'!$I$6:$M$35,5,0),"")</f>
        <v/>
      </c>
      <c r="N110" s="106" t="str">
        <f>IFERROR(VLOOKUP($A110,'J10'!$I$6:$M$35,5,0),"")</f>
        <v/>
      </c>
      <c r="O110" s="106">
        <f t="shared" si="10"/>
        <v>0</v>
      </c>
      <c r="P110" s="106">
        <f t="shared" si="11"/>
        <v>0</v>
      </c>
      <c r="Q110" s="106">
        <f t="shared" si="12"/>
        <v>89</v>
      </c>
      <c r="R110" s="10"/>
    </row>
    <row r="111" spans="1:18" x14ac:dyDescent="0.25">
      <c r="A111" s="26" t="s">
        <v>166</v>
      </c>
      <c r="B111" s="106" t="str">
        <f>IFERROR(VLOOKUP($A111,Liste_J!$C$7:$G$261,5,0),"-")</f>
        <v>H</v>
      </c>
      <c r="C111" s="106" t="str">
        <f>IFERROR(VLOOKUP($A111,Liste_J!$C$7:$G$261,4,0),"-")</f>
        <v>ASGAF</v>
      </c>
      <c r="D111" s="106">
        <f>IFERROR(VLOOKUP($A111,Liste_J!$C$7:$G$261,2,0),"-")</f>
        <v>39</v>
      </c>
      <c r="E111" s="106" t="str">
        <f>IFERROR(VLOOKUP($A111,'J1'!$I$6:$M$35,5,0),"")</f>
        <v/>
      </c>
      <c r="F111" s="106" t="str">
        <f>IFERROR(VLOOKUP($A111,'J2'!$I$6:$M$35,5,0),"")</f>
        <v/>
      </c>
      <c r="G111" s="106" t="str">
        <f>IFERROR(VLOOKUP($A111,'J3'!$I$6:$M$35,5,0),"")</f>
        <v/>
      </c>
      <c r="H111" s="106" t="str">
        <f>IFERROR(VLOOKUP($A111,'J4'!$I$6:$M$35,5,0),"")</f>
        <v/>
      </c>
      <c r="I111" s="106" t="str">
        <f>IFERROR(VLOOKUP($A111,'J5'!$I$6:$M$35,5,0),"")</f>
        <v/>
      </c>
      <c r="J111" s="106" t="str">
        <f>IFERROR(VLOOKUP($A111,'J6'!$I$6:$M$35,5,0),"")</f>
        <v/>
      </c>
      <c r="K111" s="106" t="str">
        <f>IFERROR(VLOOKUP($A111,'J7'!$I$6:$M$35,5,0),"")</f>
        <v/>
      </c>
      <c r="L111" s="106" t="str">
        <f>IFERROR(VLOOKUP($A111,'J8'!$I$6:$M$35,5,0),"")</f>
        <v/>
      </c>
      <c r="M111" s="106" t="str">
        <f>IFERROR(VLOOKUP($A111,'J9'!$I$6:$M$35,5,0),"")</f>
        <v/>
      </c>
      <c r="N111" s="106" t="str">
        <f>IFERROR(VLOOKUP($A111,'J10'!$I$6:$M$35,5,0),"")</f>
        <v/>
      </c>
      <c r="O111" s="106">
        <f t="shared" si="10"/>
        <v>0</v>
      </c>
      <c r="P111" s="106">
        <f t="shared" si="11"/>
        <v>0</v>
      </c>
      <c r="Q111" s="106">
        <f t="shared" si="12"/>
        <v>89</v>
      </c>
      <c r="R111" s="10"/>
    </row>
    <row r="112" spans="1:18" x14ac:dyDescent="0.25">
      <c r="A112" s="26" t="s">
        <v>175</v>
      </c>
      <c r="B112" s="106" t="str">
        <f>IFERROR(VLOOKUP($A112,Liste_J!$C$7:$G$261,5,0),"-")</f>
        <v>H</v>
      </c>
      <c r="C112" s="106" t="str">
        <f>IFERROR(VLOOKUP($A112,Liste_J!$C$7:$G$261,4,0),"-")</f>
        <v>ASGAF</v>
      </c>
      <c r="D112" s="106">
        <f>IFERROR(VLOOKUP($A112,Liste_J!$C$7:$G$261,2,0),"-")</f>
        <v>36</v>
      </c>
      <c r="E112" s="106" t="str">
        <f>IFERROR(VLOOKUP($A112,'J1'!$I$6:$M$35,5,0),"")</f>
        <v/>
      </c>
      <c r="F112" s="106" t="str">
        <f>IFERROR(VLOOKUP($A112,'J2'!$I$6:$M$35,5,0),"")</f>
        <v/>
      </c>
      <c r="G112" s="106" t="str">
        <f>IFERROR(VLOOKUP($A112,'J3'!$I$6:$M$35,5,0),"")</f>
        <v/>
      </c>
      <c r="H112" s="106" t="str">
        <f>IFERROR(VLOOKUP($A112,'J4'!$I$6:$M$35,5,0),"")</f>
        <v/>
      </c>
      <c r="I112" s="106" t="str">
        <f>IFERROR(VLOOKUP($A112,'J5'!$I$6:$M$35,5,0),"")</f>
        <v/>
      </c>
      <c r="J112" s="106" t="str">
        <f>IFERROR(VLOOKUP($A112,'J6'!$I$6:$M$35,5,0),"")</f>
        <v/>
      </c>
      <c r="K112" s="106" t="str">
        <f>IFERROR(VLOOKUP($A112,'J7'!$I$6:$M$35,5,0),"")</f>
        <v/>
      </c>
      <c r="L112" s="106" t="str">
        <f>IFERROR(VLOOKUP($A112,'J8'!$I$6:$M$35,5,0),"")</f>
        <v/>
      </c>
      <c r="M112" s="106" t="str">
        <f>IFERROR(VLOOKUP($A112,'J9'!$I$6:$M$35,5,0),"")</f>
        <v/>
      </c>
      <c r="N112" s="106" t="str">
        <f>IFERROR(VLOOKUP($A112,'J10'!$I$6:$M$35,5,0),"")</f>
        <v/>
      </c>
      <c r="O112" s="106">
        <f t="shared" si="10"/>
        <v>0</v>
      </c>
      <c r="P112" s="106">
        <f t="shared" si="11"/>
        <v>0</v>
      </c>
      <c r="Q112" s="106">
        <f t="shared" si="12"/>
        <v>89</v>
      </c>
      <c r="R112" s="10"/>
    </row>
    <row r="113" spans="1:18" x14ac:dyDescent="0.25">
      <c r="A113" s="26" t="s">
        <v>292</v>
      </c>
      <c r="B113" s="106" t="str">
        <f>IFERROR(VLOOKUP($A113,Liste_J!$C$7:$G$261,5,0),"-")</f>
        <v>H</v>
      </c>
      <c r="C113" s="106" t="str">
        <f>IFERROR(VLOOKUP($A113,Liste_J!$C$7:$G$261,4,0),"-")</f>
        <v>ASGAF</v>
      </c>
      <c r="D113" s="106">
        <f>IFERROR(VLOOKUP($A113,Liste_J!$C$7:$G$261,2,0),"-")</f>
        <v>15.2</v>
      </c>
      <c r="E113" s="106" t="str">
        <f>IFERROR(VLOOKUP($A113,'J1'!$I$6:$M$35,5,0),"")</f>
        <v/>
      </c>
      <c r="F113" s="106" t="str">
        <f>IFERROR(VLOOKUP($A113,'J2'!$I$6:$M$35,5,0),"")</f>
        <v/>
      </c>
      <c r="G113" s="106" t="str">
        <f>IFERROR(VLOOKUP($A113,'J3'!$I$6:$M$35,5,0),"")</f>
        <v/>
      </c>
      <c r="H113" s="106" t="str">
        <f>IFERROR(VLOOKUP($A113,'J4'!$I$6:$M$35,5,0),"")</f>
        <v/>
      </c>
      <c r="I113" s="106" t="str">
        <f>IFERROR(VLOOKUP($A113,'J5'!$I$6:$M$35,5,0),"")</f>
        <v/>
      </c>
      <c r="J113" s="106" t="str">
        <f>IFERROR(VLOOKUP($A113,'J6'!$I$6:$M$35,5,0),"")</f>
        <v/>
      </c>
      <c r="K113" s="106" t="str">
        <f>IFERROR(VLOOKUP($A113,'J7'!$I$6:$M$35,5,0),"")</f>
        <v/>
      </c>
      <c r="L113" s="106" t="str">
        <f>IFERROR(VLOOKUP($A113,'J8'!$I$6:$M$35,5,0),"")</f>
        <v/>
      </c>
      <c r="M113" s="106" t="str">
        <f>IFERROR(VLOOKUP($A113,'J9'!$I$6:$M$35,5,0),"")</f>
        <v/>
      </c>
      <c r="N113" s="106" t="str">
        <f>IFERROR(VLOOKUP($A113,'J10'!$I$6:$M$35,5,0),"")</f>
        <v/>
      </c>
      <c r="O113" s="106">
        <f t="shared" si="10"/>
        <v>0</v>
      </c>
      <c r="P113" s="106">
        <f t="shared" si="11"/>
        <v>0</v>
      </c>
      <c r="Q113" s="106">
        <f t="shared" si="12"/>
        <v>89</v>
      </c>
      <c r="R113" s="10"/>
    </row>
    <row r="114" spans="1:18" x14ac:dyDescent="0.25">
      <c r="A114" s="26" t="s">
        <v>310</v>
      </c>
      <c r="B114" s="106" t="str">
        <f>IFERROR(VLOOKUP($A114,Liste_J!$C$7:$G$261,5,0),"-")</f>
        <v>H</v>
      </c>
      <c r="C114" s="106" t="str">
        <f>IFERROR(VLOOKUP($A114,Liste_J!$C$7:$G$261,4,0),"-")</f>
        <v>ASGAF</v>
      </c>
      <c r="D114" s="106">
        <f>IFERROR(VLOOKUP($A114,Liste_J!$C$7:$G$261,2,0),"-")</f>
        <v>11.7</v>
      </c>
      <c r="E114" s="106" t="str">
        <f>IFERROR(VLOOKUP($A114,'J1'!$I$6:$M$35,5,0),"")</f>
        <v/>
      </c>
      <c r="F114" s="106" t="str">
        <f>IFERROR(VLOOKUP($A114,'J2'!$I$6:$M$35,5,0),"")</f>
        <v/>
      </c>
      <c r="G114" s="106" t="str">
        <f>IFERROR(VLOOKUP($A114,'J3'!$I$6:$M$35,5,0),"")</f>
        <v/>
      </c>
      <c r="H114" s="106" t="str">
        <f>IFERROR(VLOOKUP($A114,'J4'!$I$6:$M$35,5,0),"")</f>
        <v/>
      </c>
      <c r="I114" s="106" t="str">
        <f>IFERROR(VLOOKUP($A114,'J5'!$I$6:$M$35,5,0),"")</f>
        <v/>
      </c>
      <c r="J114" s="106" t="str">
        <f>IFERROR(VLOOKUP($A114,'J6'!$I$6:$M$35,5,0),"")</f>
        <v/>
      </c>
      <c r="K114" s="106" t="str">
        <f>IFERROR(VLOOKUP($A114,'J7'!$I$6:$M$35,5,0),"")</f>
        <v/>
      </c>
      <c r="L114" s="106" t="str">
        <f>IFERROR(VLOOKUP($A114,'J8'!$I$6:$M$35,5,0),"")</f>
        <v/>
      </c>
      <c r="M114" s="106" t="str">
        <f>IFERROR(VLOOKUP($A114,'J9'!$I$6:$M$35,5,0),"")</f>
        <v/>
      </c>
      <c r="N114" s="106" t="str">
        <f>IFERROR(VLOOKUP($A114,'J10'!$I$6:$M$35,5,0),"")</f>
        <v/>
      </c>
      <c r="O114" s="106">
        <f t="shared" si="10"/>
        <v>0</v>
      </c>
      <c r="P114" s="106">
        <f t="shared" si="11"/>
        <v>0</v>
      </c>
      <c r="Q114" s="106">
        <f t="shared" si="12"/>
        <v>89</v>
      </c>
      <c r="R114" s="10"/>
    </row>
    <row r="115" spans="1:18" x14ac:dyDescent="0.25">
      <c r="A115" s="26" t="s">
        <v>237</v>
      </c>
      <c r="B115" s="106" t="str">
        <f>IFERROR(VLOOKUP($A115,Liste_J!$C$7:$G$261,5,0),"-")</f>
        <v>H</v>
      </c>
      <c r="C115" s="106" t="str">
        <f>IFERROR(VLOOKUP($A115,Liste_J!$C$7:$G$261,4,0),"-")</f>
        <v>ASGAF</v>
      </c>
      <c r="D115" s="106">
        <f>IFERROR(VLOOKUP($A115,Liste_J!$C$7:$G$261,2,0),"-")</f>
        <v>11.5</v>
      </c>
      <c r="E115" s="106" t="str">
        <f>IFERROR(VLOOKUP($A115,'J1'!$I$6:$M$35,5,0),"")</f>
        <v/>
      </c>
      <c r="F115" s="106" t="str">
        <f>IFERROR(VLOOKUP($A115,'J2'!$I$6:$M$35,5,0),"")</f>
        <v/>
      </c>
      <c r="G115" s="106" t="str">
        <f>IFERROR(VLOOKUP($A115,'J3'!$I$6:$M$35,5,0),"")</f>
        <v/>
      </c>
      <c r="H115" s="106" t="str">
        <f>IFERROR(VLOOKUP($A115,'J4'!$I$6:$M$35,5,0),"")</f>
        <v/>
      </c>
      <c r="I115" s="106" t="str">
        <f>IFERROR(VLOOKUP($A115,'J5'!$I$6:$M$35,5,0),"")</f>
        <v/>
      </c>
      <c r="J115" s="106" t="str">
        <f>IFERROR(VLOOKUP($A115,'J6'!$I$6:$M$35,5,0),"")</f>
        <v/>
      </c>
      <c r="K115" s="106" t="str">
        <f>IFERROR(VLOOKUP($A115,'J7'!$I$6:$M$35,5,0),"")</f>
        <v/>
      </c>
      <c r="L115" s="106" t="str">
        <f>IFERROR(VLOOKUP($A115,'J8'!$I$6:$M$35,5,0),"")</f>
        <v/>
      </c>
      <c r="M115" s="106" t="str">
        <f>IFERROR(VLOOKUP($A115,'J9'!$I$6:$M$35,5,0),"")</f>
        <v/>
      </c>
      <c r="N115" s="106" t="str">
        <f>IFERROR(VLOOKUP($A115,'J10'!$I$6:$M$35,5,0),"")</f>
        <v/>
      </c>
      <c r="O115" s="106">
        <f t="shared" si="10"/>
        <v>0</v>
      </c>
      <c r="P115" s="106">
        <f t="shared" si="11"/>
        <v>0</v>
      </c>
      <c r="Q115" s="106">
        <f t="shared" si="12"/>
        <v>89</v>
      </c>
      <c r="R115" s="10"/>
    </row>
    <row r="116" spans="1:18" x14ac:dyDescent="0.25">
      <c r="A116" s="26" t="s">
        <v>211</v>
      </c>
      <c r="B116" s="106" t="str">
        <f>IFERROR(VLOOKUP($A116,Liste_J!$C$7:$G$261,5,0),"-")</f>
        <v>H</v>
      </c>
      <c r="C116" s="106" t="str">
        <f>IFERROR(VLOOKUP($A116,Liste_J!$C$7:$G$261,4,0),"-")</f>
        <v>ASGAF</v>
      </c>
      <c r="D116" s="106">
        <f>IFERROR(VLOOKUP($A116,Liste_J!$C$7:$G$261,2,0),"-")</f>
        <v>22.1</v>
      </c>
      <c r="E116" s="106" t="str">
        <f>IFERROR(VLOOKUP($A116,'J1'!$I$6:$M$35,5,0),"")</f>
        <v/>
      </c>
      <c r="F116" s="106" t="str">
        <f>IFERROR(VLOOKUP($A116,'J2'!$I$6:$M$35,5,0),"")</f>
        <v/>
      </c>
      <c r="G116" s="106" t="str">
        <f>IFERROR(VLOOKUP($A116,'J3'!$I$6:$M$35,5,0),"")</f>
        <v/>
      </c>
      <c r="H116" s="106" t="str">
        <f>IFERROR(VLOOKUP($A116,'J4'!$I$6:$M$35,5,0),"")</f>
        <v/>
      </c>
      <c r="I116" s="106" t="str">
        <f>IFERROR(VLOOKUP($A116,'J5'!$I$6:$M$35,5,0),"")</f>
        <v/>
      </c>
      <c r="J116" s="106" t="str">
        <f>IFERROR(VLOOKUP($A116,'J6'!$I$6:$M$35,5,0),"")</f>
        <v/>
      </c>
      <c r="K116" s="106" t="str">
        <f>IFERROR(VLOOKUP($A116,'J7'!$I$6:$M$35,5,0),"")</f>
        <v/>
      </c>
      <c r="L116" s="106" t="str">
        <f>IFERROR(VLOOKUP($A116,'J8'!$I$6:$M$35,5,0),"")</f>
        <v/>
      </c>
      <c r="M116" s="106" t="str">
        <f>IFERROR(VLOOKUP($A116,'J9'!$I$6:$M$35,5,0),"")</f>
        <v/>
      </c>
      <c r="N116" s="106" t="str">
        <f>IFERROR(VLOOKUP($A116,'J10'!$I$6:$M$35,5,0),"")</f>
        <v/>
      </c>
      <c r="O116" s="106">
        <f t="shared" si="10"/>
        <v>0</v>
      </c>
      <c r="P116" s="106">
        <f t="shared" si="11"/>
        <v>0</v>
      </c>
      <c r="Q116" s="106">
        <f t="shared" si="12"/>
        <v>89</v>
      </c>
      <c r="R116" s="10"/>
    </row>
    <row r="117" spans="1:18" x14ac:dyDescent="0.25">
      <c r="A117" s="26" t="s">
        <v>308</v>
      </c>
      <c r="B117" s="106" t="str">
        <f>IFERROR(VLOOKUP($A117,Liste_J!$C$7:$G$261,5,0),"-")</f>
        <v>H</v>
      </c>
      <c r="C117" s="106" t="str">
        <f>IFERROR(VLOOKUP($A117,Liste_J!$C$7:$G$261,4,0),"-")</f>
        <v>ASGAF</v>
      </c>
      <c r="D117" s="106">
        <f>IFERROR(VLOOKUP($A117,Liste_J!$C$7:$G$261,2,0),"-")</f>
        <v>16</v>
      </c>
      <c r="E117" s="106" t="str">
        <f>IFERROR(VLOOKUP($A117,'J1'!$I$6:$M$35,5,0),"")</f>
        <v/>
      </c>
      <c r="F117" s="106" t="str">
        <f>IFERROR(VLOOKUP($A117,'J2'!$I$6:$M$35,5,0),"")</f>
        <v/>
      </c>
      <c r="G117" s="106" t="str">
        <f>IFERROR(VLOOKUP($A117,'J3'!$I$6:$M$35,5,0),"")</f>
        <v/>
      </c>
      <c r="H117" s="106" t="str">
        <f>IFERROR(VLOOKUP($A117,'J4'!$I$6:$M$35,5,0),"")</f>
        <v/>
      </c>
      <c r="I117" s="106" t="str">
        <f>IFERROR(VLOOKUP($A117,'J5'!$I$6:$M$35,5,0),"")</f>
        <v/>
      </c>
      <c r="J117" s="106" t="str">
        <f>IFERROR(VLOOKUP($A117,'J6'!$I$6:$M$35,5,0),"")</f>
        <v/>
      </c>
      <c r="K117" s="106" t="str">
        <f>IFERROR(VLOOKUP($A117,'J7'!$I$6:$M$35,5,0),"")</f>
        <v/>
      </c>
      <c r="L117" s="106" t="str">
        <f>IFERROR(VLOOKUP($A117,'J8'!$I$6:$M$35,5,0),"")</f>
        <v/>
      </c>
      <c r="M117" s="106" t="str">
        <f>IFERROR(VLOOKUP($A117,'J9'!$I$6:$M$35,5,0),"")</f>
        <v/>
      </c>
      <c r="N117" s="106" t="str">
        <f>IFERROR(VLOOKUP($A117,'J10'!$I$6:$M$35,5,0),"")</f>
        <v/>
      </c>
      <c r="O117" s="106">
        <f t="shared" si="10"/>
        <v>0</v>
      </c>
      <c r="P117" s="106">
        <f t="shared" si="11"/>
        <v>0</v>
      </c>
      <c r="Q117" s="106">
        <f t="shared" si="12"/>
        <v>89</v>
      </c>
      <c r="R117" s="10"/>
    </row>
    <row r="118" spans="1:18" x14ac:dyDescent="0.25">
      <c r="A118" s="26" t="s">
        <v>305</v>
      </c>
      <c r="B118" s="106" t="str">
        <f>IFERROR(VLOOKUP($A118,Liste_J!$C$7:$G$261,5,0),"-")</f>
        <v>H</v>
      </c>
      <c r="C118" s="106" t="str">
        <f>IFERROR(VLOOKUP($A118,Liste_J!$C$7:$G$261,4,0),"-")</f>
        <v>ASGAF</v>
      </c>
      <c r="D118" s="106">
        <f>IFERROR(VLOOKUP($A118,Liste_J!$C$7:$G$261,2,0),"-")</f>
        <v>37</v>
      </c>
      <c r="E118" s="106" t="str">
        <f>IFERROR(VLOOKUP($A118,'J1'!$I$6:$M$35,5,0),"")</f>
        <v/>
      </c>
      <c r="F118" s="106" t="str">
        <f>IFERROR(VLOOKUP($A118,'J2'!$I$6:$M$35,5,0),"")</f>
        <v/>
      </c>
      <c r="G118" s="106" t="str">
        <f>IFERROR(VLOOKUP($A118,'J3'!$I$6:$M$35,5,0),"")</f>
        <v/>
      </c>
      <c r="H118" s="106" t="str">
        <f>IFERROR(VLOOKUP($A118,'J4'!$I$6:$M$35,5,0),"")</f>
        <v/>
      </c>
      <c r="I118" s="106" t="str">
        <f>IFERROR(VLOOKUP($A118,'J5'!$I$6:$M$35,5,0),"")</f>
        <v/>
      </c>
      <c r="J118" s="106" t="str">
        <f>IFERROR(VLOOKUP($A118,'J6'!$I$6:$M$35,5,0),"")</f>
        <v/>
      </c>
      <c r="K118" s="106" t="str">
        <f>IFERROR(VLOOKUP($A118,'J7'!$I$6:$M$35,5,0),"")</f>
        <v/>
      </c>
      <c r="L118" s="106" t="str">
        <f>IFERROR(VLOOKUP($A118,'J8'!$I$6:$M$35,5,0),"")</f>
        <v/>
      </c>
      <c r="M118" s="106" t="str">
        <f>IFERROR(VLOOKUP($A118,'J9'!$I$6:$M$35,5,0),"")</f>
        <v/>
      </c>
      <c r="N118" s="106" t="str">
        <f>IFERROR(VLOOKUP($A118,'J10'!$I$6:$M$35,5,0),"")</f>
        <v/>
      </c>
      <c r="O118" s="106">
        <f t="shared" si="10"/>
        <v>0</v>
      </c>
      <c r="P118" s="106">
        <f t="shared" si="11"/>
        <v>0</v>
      </c>
      <c r="Q118" s="106">
        <f t="shared" si="12"/>
        <v>89</v>
      </c>
      <c r="R118" s="10"/>
    </row>
    <row r="119" spans="1:18" x14ac:dyDescent="0.25">
      <c r="A119" s="26" t="s">
        <v>213</v>
      </c>
      <c r="B119" s="106" t="str">
        <f>IFERROR(VLOOKUP($A119,Liste_J!$C$7:$G$261,5,0),"-")</f>
        <v>H</v>
      </c>
      <c r="C119" s="106" t="str">
        <f>IFERROR(VLOOKUP($A119,Liste_J!$C$7:$G$261,4,0),"-")</f>
        <v>ASGAF</v>
      </c>
      <c r="D119" s="106">
        <f>IFERROR(VLOOKUP($A119,Liste_J!$C$7:$G$261,2,0),"-")</f>
        <v>25.6</v>
      </c>
      <c r="E119" s="106" t="str">
        <f>IFERROR(VLOOKUP($A119,'J1'!$I$6:$M$35,5,0),"")</f>
        <v/>
      </c>
      <c r="F119" s="106" t="str">
        <f>IFERROR(VLOOKUP($A119,'J2'!$I$6:$M$35,5,0),"")</f>
        <v/>
      </c>
      <c r="G119" s="106" t="str">
        <f>IFERROR(VLOOKUP($A119,'J3'!$I$6:$M$35,5,0),"")</f>
        <v/>
      </c>
      <c r="H119" s="106" t="str">
        <f>IFERROR(VLOOKUP($A119,'J4'!$I$6:$M$35,5,0),"")</f>
        <v/>
      </c>
      <c r="I119" s="106" t="str">
        <f>IFERROR(VLOOKUP($A119,'J5'!$I$6:$M$35,5,0),"")</f>
        <v/>
      </c>
      <c r="J119" s="106" t="str">
        <f>IFERROR(VLOOKUP($A119,'J6'!$I$6:$M$35,5,0),"")</f>
        <v/>
      </c>
      <c r="K119" s="106" t="str">
        <f>IFERROR(VLOOKUP($A119,'J7'!$I$6:$M$35,5,0),"")</f>
        <v/>
      </c>
      <c r="L119" s="106" t="str">
        <f>IFERROR(VLOOKUP($A119,'J8'!$I$6:$M$35,5,0),"")</f>
        <v/>
      </c>
      <c r="M119" s="106" t="str">
        <f>IFERROR(VLOOKUP($A119,'J9'!$I$6:$M$35,5,0),"")</f>
        <v/>
      </c>
      <c r="N119" s="106" t="str">
        <f>IFERROR(VLOOKUP($A119,'J10'!$I$6:$M$35,5,0),"")</f>
        <v/>
      </c>
      <c r="O119" s="106">
        <f t="shared" si="10"/>
        <v>0</v>
      </c>
      <c r="P119" s="106">
        <f t="shared" si="11"/>
        <v>0</v>
      </c>
      <c r="Q119" s="106">
        <f t="shared" si="12"/>
        <v>89</v>
      </c>
      <c r="R119" s="10"/>
    </row>
    <row r="120" spans="1:18" x14ac:dyDescent="0.25">
      <c r="A120" s="26" t="s">
        <v>244</v>
      </c>
      <c r="B120" s="106" t="str">
        <f>IFERROR(VLOOKUP($A120,Liste_J!$C$7:$G$261,5,0),"-")</f>
        <v>H</v>
      </c>
      <c r="C120" s="106" t="str">
        <f>IFERROR(VLOOKUP($A120,Liste_J!$C$7:$G$261,4,0),"-")</f>
        <v>ASGAF</v>
      </c>
      <c r="D120" s="106">
        <f>IFERROR(VLOOKUP($A120,Liste_J!$C$7:$G$261,2,0),"-")</f>
        <v>22</v>
      </c>
      <c r="E120" s="106" t="str">
        <f>IFERROR(VLOOKUP($A120,'J1'!$I$6:$M$35,5,0),"")</f>
        <v/>
      </c>
      <c r="F120" s="106" t="str">
        <f>IFERROR(VLOOKUP($A120,'J2'!$I$6:$M$35,5,0),"")</f>
        <v/>
      </c>
      <c r="G120" s="106" t="str">
        <f>IFERROR(VLOOKUP($A120,'J3'!$I$6:$M$35,5,0),"")</f>
        <v/>
      </c>
      <c r="H120" s="106" t="str">
        <f>IFERROR(VLOOKUP($A120,'J4'!$I$6:$M$35,5,0),"")</f>
        <v/>
      </c>
      <c r="I120" s="106" t="str">
        <f>IFERROR(VLOOKUP($A120,'J5'!$I$6:$M$35,5,0),"")</f>
        <v/>
      </c>
      <c r="J120" s="106" t="str">
        <f>IFERROR(VLOOKUP($A120,'J6'!$I$6:$M$35,5,0),"")</f>
        <v/>
      </c>
      <c r="K120" s="106" t="str">
        <f>IFERROR(VLOOKUP($A120,'J7'!$I$6:$M$35,5,0),"")</f>
        <v/>
      </c>
      <c r="L120" s="106" t="str">
        <f>IFERROR(VLOOKUP($A120,'J8'!$I$6:$M$35,5,0),"")</f>
        <v/>
      </c>
      <c r="M120" s="106" t="str">
        <f>IFERROR(VLOOKUP($A120,'J9'!$I$6:$M$35,5,0),"")</f>
        <v/>
      </c>
      <c r="N120" s="106" t="str">
        <f>IFERROR(VLOOKUP($A120,'J10'!$I$6:$M$35,5,0),"")</f>
        <v/>
      </c>
      <c r="O120" s="106">
        <f t="shared" si="10"/>
        <v>0</v>
      </c>
      <c r="P120" s="106">
        <f t="shared" si="11"/>
        <v>0</v>
      </c>
      <c r="Q120" s="106">
        <f t="shared" si="12"/>
        <v>89</v>
      </c>
      <c r="R120" s="10"/>
    </row>
    <row r="121" spans="1:18" x14ac:dyDescent="0.25">
      <c r="A121" s="26" t="s">
        <v>83</v>
      </c>
      <c r="B121" s="106" t="str">
        <f>IFERROR(VLOOKUP($A121,Liste_J!$C$7:$G$261,5,0),"-")</f>
        <v>H</v>
      </c>
      <c r="C121" s="106" t="str">
        <f>IFERROR(VLOOKUP($A121,Liste_J!$C$7:$G$261,4,0),"-")</f>
        <v>ASGAF</v>
      </c>
      <c r="D121" s="106">
        <f>IFERROR(VLOOKUP($A121,Liste_J!$C$7:$G$261,2,0),"-")</f>
        <v>29.4</v>
      </c>
      <c r="E121" s="106" t="str">
        <f>IFERROR(VLOOKUP($A121,'J1'!$I$6:$M$35,5,0),"")</f>
        <v/>
      </c>
      <c r="F121" s="106" t="str">
        <f>IFERROR(VLOOKUP($A121,'J2'!$I$6:$M$35,5,0),"")</f>
        <v/>
      </c>
      <c r="G121" s="106" t="str">
        <f>IFERROR(VLOOKUP($A121,'J3'!$I$6:$M$35,5,0),"")</f>
        <v/>
      </c>
      <c r="H121" s="106" t="str">
        <f>IFERROR(VLOOKUP($A121,'J4'!$I$6:$M$35,5,0),"")</f>
        <v/>
      </c>
      <c r="I121" s="106" t="str">
        <f>IFERROR(VLOOKUP($A121,'J5'!$I$6:$M$35,5,0),"")</f>
        <v/>
      </c>
      <c r="J121" s="106" t="str">
        <f>IFERROR(VLOOKUP($A121,'J6'!$I$6:$M$35,5,0),"")</f>
        <v/>
      </c>
      <c r="K121" s="106" t="str">
        <f>IFERROR(VLOOKUP($A121,'J7'!$I$6:$M$35,5,0),"")</f>
        <v/>
      </c>
      <c r="L121" s="106" t="str">
        <f>IFERROR(VLOOKUP($A121,'J8'!$I$6:$M$35,5,0),"")</f>
        <v/>
      </c>
      <c r="M121" s="106" t="str">
        <f>IFERROR(VLOOKUP($A121,'J9'!$I$6:$M$35,5,0),"")</f>
        <v/>
      </c>
      <c r="N121" s="106" t="str">
        <f>IFERROR(VLOOKUP($A121,'J10'!$I$6:$M$35,5,0),"")</f>
        <v/>
      </c>
      <c r="O121" s="106">
        <f t="shared" si="10"/>
        <v>0</v>
      </c>
      <c r="P121" s="106">
        <f t="shared" si="11"/>
        <v>0</v>
      </c>
      <c r="Q121" s="106">
        <f t="shared" si="12"/>
        <v>89</v>
      </c>
      <c r="R121" s="10"/>
    </row>
    <row r="122" spans="1:18" x14ac:dyDescent="0.25">
      <c r="A122" s="26" t="s">
        <v>367</v>
      </c>
      <c r="B122" s="106" t="str">
        <f>IFERROR(VLOOKUP($A122,Liste_J!$C$7:$G$261,5,0),"-")</f>
        <v>H</v>
      </c>
      <c r="C122" s="106" t="str">
        <f>IFERROR(VLOOKUP($A122,Liste_J!$C$7:$G$261,4,0),"-")</f>
        <v>ASGAF</v>
      </c>
      <c r="D122" s="106">
        <f>IFERROR(VLOOKUP($A122,Liste_J!$C$7:$G$261,2,0),"-")</f>
        <v>19.899999999999999</v>
      </c>
      <c r="E122" s="106" t="str">
        <f>IFERROR(VLOOKUP($A122,'J1'!$I$6:$M$35,5,0),"")</f>
        <v/>
      </c>
      <c r="F122" s="106" t="str">
        <f>IFERROR(VLOOKUP($A122,'J2'!$I$6:$M$35,5,0),"")</f>
        <v/>
      </c>
      <c r="G122" s="106" t="str">
        <f>IFERROR(VLOOKUP($A122,'J3'!$I$6:$M$35,5,0),"")</f>
        <v/>
      </c>
      <c r="H122" s="106" t="str">
        <f>IFERROR(VLOOKUP($A122,'J4'!$I$6:$M$35,5,0),"")</f>
        <v/>
      </c>
      <c r="I122" s="106" t="str">
        <f>IFERROR(VLOOKUP($A122,'J5'!$I$6:$M$35,5,0),"")</f>
        <v/>
      </c>
      <c r="J122" s="106" t="str">
        <f>IFERROR(VLOOKUP($A122,'J6'!$I$6:$M$35,5,0),"")</f>
        <v/>
      </c>
      <c r="K122" s="106" t="str">
        <f>IFERROR(VLOOKUP($A122,'J7'!$I$6:$M$35,5,0),"")</f>
        <v/>
      </c>
      <c r="L122" s="106" t="str">
        <f>IFERROR(VLOOKUP($A122,'J8'!$I$6:$M$35,5,0),"")</f>
        <v/>
      </c>
      <c r="M122" s="106" t="str">
        <f>IFERROR(VLOOKUP($A122,'J9'!$I$6:$M$35,5,0),"")</f>
        <v/>
      </c>
      <c r="N122" s="106" t="str">
        <f>IFERROR(VLOOKUP($A122,'J10'!$I$6:$M$35,5,0),"")</f>
        <v/>
      </c>
      <c r="O122" s="106">
        <f t="shared" si="10"/>
        <v>0</v>
      </c>
      <c r="P122" s="106">
        <f t="shared" si="11"/>
        <v>0</v>
      </c>
      <c r="Q122" s="106">
        <f t="shared" si="12"/>
        <v>89</v>
      </c>
      <c r="R122" s="10"/>
    </row>
    <row r="123" spans="1:18" x14ac:dyDescent="0.25">
      <c r="A123" s="26" t="s">
        <v>369</v>
      </c>
      <c r="B123" s="106" t="str">
        <f>IFERROR(VLOOKUP($A123,Liste_J!$C$7:$G$261,5,0),"-")</f>
        <v>H</v>
      </c>
      <c r="C123" s="106" t="str">
        <f>IFERROR(VLOOKUP($A123,Liste_J!$C$7:$G$261,4,0),"-")</f>
        <v>ASGAF</v>
      </c>
      <c r="D123" s="106">
        <f>IFERROR(VLOOKUP($A123,Liste_J!$C$7:$G$261,2,0),"-")</f>
        <v>19.600000000000001</v>
      </c>
      <c r="E123" s="106" t="str">
        <f>IFERROR(VLOOKUP($A123,'J1'!$I$6:$M$35,5,0),"")</f>
        <v/>
      </c>
      <c r="F123" s="106" t="str">
        <f>IFERROR(VLOOKUP($A123,'J2'!$I$6:$M$35,5,0),"")</f>
        <v/>
      </c>
      <c r="G123" s="106" t="str">
        <f>IFERROR(VLOOKUP($A123,'J3'!$I$6:$M$35,5,0),"")</f>
        <v/>
      </c>
      <c r="H123" s="106" t="str">
        <f>IFERROR(VLOOKUP($A123,'J4'!$I$6:$M$35,5,0),"")</f>
        <v/>
      </c>
      <c r="I123" s="106" t="str">
        <f>IFERROR(VLOOKUP($A123,'J5'!$I$6:$M$35,5,0),"")</f>
        <v/>
      </c>
      <c r="J123" s="106" t="str">
        <f>IFERROR(VLOOKUP($A123,'J6'!$I$6:$M$35,5,0),"")</f>
        <v/>
      </c>
      <c r="K123" s="106" t="str">
        <f>IFERROR(VLOOKUP($A123,'J7'!$I$6:$M$35,5,0),"")</f>
        <v/>
      </c>
      <c r="L123" s="106" t="str">
        <f>IFERROR(VLOOKUP($A123,'J8'!$I$6:$M$35,5,0),"")</f>
        <v/>
      </c>
      <c r="M123" s="106" t="str">
        <f>IFERROR(VLOOKUP($A123,'J9'!$I$6:$M$35,5,0),"")</f>
        <v/>
      </c>
      <c r="N123" s="106" t="str">
        <f>IFERROR(VLOOKUP($A123,'J10'!$I$6:$M$35,5,0),"")</f>
        <v/>
      </c>
      <c r="O123" s="106">
        <f t="shared" si="10"/>
        <v>0</v>
      </c>
      <c r="P123" s="106">
        <f t="shared" si="11"/>
        <v>0</v>
      </c>
      <c r="Q123" s="106">
        <f t="shared" si="12"/>
        <v>89</v>
      </c>
      <c r="R123" s="10"/>
    </row>
    <row r="124" spans="1:18" x14ac:dyDescent="0.25">
      <c r="A124" s="26" t="s">
        <v>380</v>
      </c>
      <c r="B124" s="106" t="str">
        <f>IFERROR(VLOOKUP($A124,Liste_J!$C$7:$G$261,5,0),"-")</f>
        <v>H</v>
      </c>
      <c r="C124" s="106" t="str">
        <f>IFERROR(VLOOKUP($A124,Liste_J!$C$7:$G$261,4,0),"-")</f>
        <v>ASGAF</v>
      </c>
      <c r="D124" s="106">
        <f>IFERROR(VLOOKUP($A124,Liste_J!$C$7:$G$261,2,0),"-")</f>
        <v>29.7</v>
      </c>
      <c r="E124" s="106" t="str">
        <f>IFERROR(VLOOKUP($A124,'J1'!$I$6:$M$35,5,0),"")</f>
        <v/>
      </c>
      <c r="F124" s="106" t="str">
        <f>IFERROR(VLOOKUP($A124,'J2'!$I$6:$M$35,5,0),"")</f>
        <v/>
      </c>
      <c r="G124" s="106" t="str">
        <f>IFERROR(VLOOKUP($A124,'J3'!$I$6:$M$35,5,0),"")</f>
        <v/>
      </c>
      <c r="H124" s="106" t="str">
        <f>IFERROR(VLOOKUP($A124,'J4'!$I$6:$M$35,5,0),"")</f>
        <v/>
      </c>
      <c r="I124" s="106" t="str">
        <f>IFERROR(VLOOKUP($A124,'J5'!$I$6:$M$35,5,0),"")</f>
        <v/>
      </c>
      <c r="J124" s="106" t="str">
        <f>IFERROR(VLOOKUP($A124,'J6'!$I$6:$M$35,5,0),"")</f>
        <v/>
      </c>
      <c r="K124" s="106" t="str">
        <f>IFERROR(VLOOKUP($A124,'J7'!$I$6:$M$35,5,0),"")</f>
        <v/>
      </c>
      <c r="L124" s="106" t="str">
        <f>IFERROR(VLOOKUP($A124,'J8'!$I$6:$M$35,5,0),"")</f>
        <v/>
      </c>
      <c r="M124" s="106" t="str">
        <f>IFERROR(VLOOKUP($A124,'J9'!$I$6:$M$35,5,0),"")</f>
        <v/>
      </c>
      <c r="N124" s="106" t="str">
        <f>IFERROR(VLOOKUP($A124,'J10'!$I$6:$M$35,5,0),"")</f>
        <v/>
      </c>
      <c r="O124" s="106">
        <f t="shared" si="10"/>
        <v>0</v>
      </c>
      <c r="P124" s="106">
        <f t="shared" si="11"/>
        <v>0</v>
      </c>
      <c r="Q124" s="106">
        <f t="shared" si="12"/>
        <v>89</v>
      </c>
      <c r="R124" s="10"/>
    </row>
    <row r="125" spans="1:18" x14ac:dyDescent="0.25">
      <c r="A125" s="26" t="s">
        <v>429</v>
      </c>
      <c r="B125" s="106" t="str">
        <f>IFERROR(VLOOKUP($A125,Liste_J!$C$7:$G$261,5,0),"-")</f>
        <v>H</v>
      </c>
      <c r="C125" s="106" t="str">
        <f>IFERROR(VLOOKUP($A125,Liste_J!$C$7:$G$261,4,0),"-")</f>
        <v>ASGAF</v>
      </c>
      <c r="D125" s="106">
        <f>IFERROR(VLOOKUP($A125,Liste_J!$C$7:$G$261,2,0),"-")</f>
        <v>16.899999999999999</v>
      </c>
      <c r="E125" s="106" t="str">
        <f>IFERROR(VLOOKUP($A125,'J1'!$I$6:$M$35,5,0),"")</f>
        <v/>
      </c>
      <c r="F125" s="106" t="str">
        <f>IFERROR(VLOOKUP($A125,'J2'!$I$6:$M$35,5,0),"")</f>
        <v/>
      </c>
      <c r="G125" s="106" t="str">
        <f>IFERROR(VLOOKUP($A125,'J3'!$I$6:$M$35,5,0),"")</f>
        <v/>
      </c>
      <c r="H125" s="106" t="str">
        <f>IFERROR(VLOOKUP($A125,'J4'!$I$6:$M$35,5,0),"")</f>
        <v/>
      </c>
      <c r="I125" s="106" t="str">
        <f>IFERROR(VLOOKUP($A125,'J5'!$I$6:$M$35,5,0),"")</f>
        <v/>
      </c>
      <c r="J125" s="106" t="str">
        <f>IFERROR(VLOOKUP($A125,'J6'!$I$6:$M$35,5,0),"")</f>
        <v/>
      </c>
      <c r="K125" s="106" t="str">
        <f>IFERROR(VLOOKUP($A125,'J7'!$I$6:$M$35,5,0),"")</f>
        <v/>
      </c>
      <c r="L125" s="106" t="str">
        <f>IFERROR(VLOOKUP($A125,'J8'!$I$6:$M$35,5,0),"")</f>
        <v/>
      </c>
      <c r="M125" s="106" t="str">
        <f>IFERROR(VLOOKUP($A125,'J9'!$I$6:$M$35,5,0),"")</f>
        <v/>
      </c>
      <c r="N125" s="106" t="str">
        <f>IFERROR(VLOOKUP($A125,'J10'!$I$6:$M$35,5,0),"")</f>
        <v/>
      </c>
      <c r="O125" s="106">
        <f t="shared" si="10"/>
        <v>0</v>
      </c>
      <c r="P125" s="106">
        <f t="shared" si="11"/>
        <v>0</v>
      </c>
      <c r="Q125" s="106">
        <f t="shared" si="12"/>
        <v>89</v>
      </c>
      <c r="R125" s="10"/>
    </row>
    <row r="126" spans="1:18" x14ac:dyDescent="0.25">
      <c r="A126" s="26" t="s">
        <v>430</v>
      </c>
      <c r="B126" s="106" t="str">
        <f>IFERROR(VLOOKUP($A126,Liste_J!$C$7:$G$261,5,0),"-")</f>
        <v>H</v>
      </c>
      <c r="C126" s="106" t="str">
        <f>IFERROR(VLOOKUP($A126,Liste_J!$C$7:$G$261,4,0),"-")</f>
        <v>ASGAF</v>
      </c>
      <c r="D126" s="106">
        <f>IFERROR(VLOOKUP($A126,Liste_J!$C$7:$G$261,2,0),"-")</f>
        <v>19.5</v>
      </c>
      <c r="E126" s="106" t="str">
        <f>IFERROR(VLOOKUP($A126,'J1'!$I$6:$M$35,5,0),"")</f>
        <v/>
      </c>
      <c r="F126" s="106" t="str">
        <f>IFERROR(VLOOKUP($A126,'J2'!$I$6:$M$35,5,0),"")</f>
        <v/>
      </c>
      <c r="G126" s="106" t="str">
        <f>IFERROR(VLOOKUP($A126,'J3'!$I$6:$M$35,5,0),"")</f>
        <v/>
      </c>
      <c r="H126" s="106" t="str">
        <f>IFERROR(VLOOKUP($A126,'J4'!$I$6:$M$35,5,0),"")</f>
        <v/>
      </c>
      <c r="I126" s="106" t="str">
        <f>IFERROR(VLOOKUP($A126,'J5'!$I$6:$M$35,5,0),"")</f>
        <v/>
      </c>
      <c r="J126" s="106" t="str">
        <f>IFERROR(VLOOKUP($A126,'J6'!$I$6:$M$35,5,0),"")</f>
        <v/>
      </c>
      <c r="K126" s="106" t="str">
        <f>IFERROR(VLOOKUP($A126,'J7'!$I$6:$M$35,5,0),"")</f>
        <v/>
      </c>
      <c r="L126" s="106" t="str">
        <f>IFERROR(VLOOKUP($A126,'J8'!$I$6:$M$35,5,0),"")</f>
        <v/>
      </c>
      <c r="M126" s="106" t="str">
        <f>IFERROR(VLOOKUP($A126,'J9'!$I$6:$M$35,5,0),"")</f>
        <v/>
      </c>
      <c r="N126" s="106" t="str">
        <f>IFERROR(VLOOKUP($A126,'J10'!$I$6:$M$35,5,0),"")</f>
        <v/>
      </c>
      <c r="O126" s="106">
        <f t="shared" si="10"/>
        <v>0</v>
      </c>
      <c r="P126" s="106">
        <f t="shared" si="11"/>
        <v>0</v>
      </c>
      <c r="Q126" s="106">
        <f t="shared" si="12"/>
        <v>89</v>
      </c>
      <c r="R126" s="10"/>
    </row>
    <row r="127" spans="1:18" x14ac:dyDescent="0.25">
      <c r="A127" s="26" t="s">
        <v>447</v>
      </c>
      <c r="B127" s="106" t="str">
        <f>IFERROR(VLOOKUP($A127,Liste_J!$C$7:$G$261,5,0),"-")</f>
        <v>H</v>
      </c>
      <c r="C127" s="106" t="str">
        <f>IFERROR(VLOOKUP($A127,Liste_J!$C$7:$G$261,4,0),"-")</f>
        <v>ASGAF</v>
      </c>
      <c r="D127" s="106">
        <f>IFERROR(VLOOKUP($A127,Liste_J!$C$7:$G$261,2,0),"-")</f>
        <v>33.299999999999997</v>
      </c>
      <c r="E127" s="106" t="str">
        <f>IFERROR(VLOOKUP($A127,'J1'!$I$6:$M$35,5,0),"")</f>
        <v/>
      </c>
      <c r="F127" s="106" t="str">
        <f>IFERROR(VLOOKUP($A127,'J2'!$I$6:$M$35,5,0),"")</f>
        <v/>
      </c>
      <c r="G127" s="106" t="str">
        <f>IFERROR(VLOOKUP($A127,'J3'!$I$6:$M$35,5,0),"")</f>
        <v/>
      </c>
      <c r="H127" s="106" t="str">
        <f>IFERROR(VLOOKUP($A127,'J4'!$I$6:$M$35,5,0),"")</f>
        <v/>
      </c>
      <c r="I127" s="106" t="str">
        <f>IFERROR(VLOOKUP($A127,'J5'!$I$6:$M$35,5,0),"")</f>
        <v/>
      </c>
      <c r="J127" s="106" t="str">
        <f>IFERROR(VLOOKUP($A127,'J6'!$I$6:$M$35,5,0),"")</f>
        <v/>
      </c>
      <c r="K127" s="106" t="str">
        <f>IFERROR(VLOOKUP($A127,'J7'!$I$6:$M$35,5,0),"")</f>
        <v/>
      </c>
      <c r="L127" s="106" t="str">
        <f>IFERROR(VLOOKUP($A127,'J8'!$I$6:$M$35,5,0),"")</f>
        <v/>
      </c>
      <c r="M127" s="106" t="str">
        <f>IFERROR(VLOOKUP($A127,'J9'!$I$6:$M$35,5,0),"")</f>
        <v/>
      </c>
      <c r="N127" s="106" t="str">
        <f>IFERROR(VLOOKUP($A127,'J10'!$I$6:$M$35,5,0),"")</f>
        <v/>
      </c>
      <c r="O127" s="106">
        <f t="shared" si="10"/>
        <v>0</v>
      </c>
      <c r="P127" s="106">
        <f t="shared" si="11"/>
        <v>0</v>
      </c>
      <c r="Q127" s="106">
        <f t="shared" si="12"/>
        <v>89</v>
      </c>
      <c r="R127" s="10"/>
    </row>
    <row r="128" spans="1:18" x14ac:dyDescent="0.25">
      <c r="A128" s="26" t="s">
        <v>282</v>
      </c>
      <c r="B128" s="106" t="str">
        <f>IFERROR(VLOOKUP($A128,Liste_J!$C$7:$G$261,5,0),"-")</f>
        <v>H</v>
      </c>
      <c r="C128" s="106" t="str">
        <f>IFERROR(VLOOKUP($A128,Liste_J!$C$7:$G$261,4,0),"-")</f>
        <v>Chevannes</v>
      </c>
      <c r="D128" s="106">
        <f>IFERROR(VLOOKUP($A128,Liste_J!$C$7:$G$261,2,0),"-")</f>
        <v>16.100000000000001</v>
      </c>
      <c r="E128" s="106" t="str">
        <f>IFERROR(VLOOKUP($A128,'J1'!$I$6:$M$35,5,0),"")</f>
        <v/>
      </c>
      <c r="F128" s="106" t="str">
        <f>IFERROR(VLOOKUP($A128,'J2'!$I$6:$M$35,5,0),"")</f>
        <v/>
      </c>
      <c r="G128" s="106" t="str">
        <f>IFERROR(VLOOKUP($A128,'J3'!$I$6:$M$35,5,0),"")</f>
        <v/>
      </c>
      <c r="H128" s="106" t="str">
        <f>IFERROR(VLOOKUP($A128,'J4'!$I$6:$M$35,5,0),"")</f>
        <v/>
      </c>
      <c r="I128" s="106" t="str">
        <f>IFERROR(VLOOKUP($A128,'J5'!$I$6:$M$35,5,0),"")</f>
        <v/>
      </c>
      <c r="J128" s="106" t="str">
        <f>IFERROR(VLOOKUP($A128,'J6'!$I$6:$M$35,5,0),"")</f>
        <v/>
      </c>
      <c r="K128" s="106" t="str">
        <f>IFERROR(VLOOKUP($A128,'J7'!$I$6:$M$35,5,0),"")</f>
        <v/>
      </c>
      <c r="L128" s="106" t="str">
        <f>IFERROR(VLOOKUP($A128,'J8'!$I$6:$M$35,5,0),"")</f>
        <v/>
      </c>
      <c r="M128" s="106" t="str">
        <f>IFERROR(VLOOKUP($A128,'J9'!$I$6:$M$35,5,0),"")</f>
        <v/>
      </c>
      <c r="N128" s="106" t="str">
        <f>IFERROR(VLOOKUP($A128,'J10'!$I$6:$M$35,5,0),"")</f>
        <v/>
      </c>
      <c r="O128" s="106">
        <f t="shared" si="10"/>
        <v>0</v>
      </c>
      <c r="P128" s="106">
        <f t="shared" si="11"/>
        <v>0</v>
      </c>
      <c r="Q128" s="106">
        <f t="shared" si="12"/>
        <v>89</v>
      </c>
      <c r="R128" s="10"/>
    </row>
    <row r="129" spans="1:18" x14ac:dyDescent="0.25">
      <c r="A129" s="26" t="s">
        <v>267</v>
      </c>
      <c r="B129" s="106" t="str">
        <f>IFERROR(VLOOKUP($A129,Liste_J!$C$7:$G$261,5,0),"-")</f>
        <v>H</v>
      </c>
      <c r="C129" s="106" t="str">
        <f>IFERROR(VLOOKUP($A129,Liste_J!$C$7:$G$261,4,0),"-")</f>
        <v>Chevannes</v>
      </c>
      <c r="D129" s="106">
        <f>IFERROR(VLOOKUP($A129,Liste_J!$C$7:$G$261,2,0),"-")</f>
        <v>18.600000000000001</v>
      </c>
      <c r="E129" s="106" t="str">
        <f>IFERROR(VLOOKUP($A129,'J1'!$I$6:$M$35,5,0),"")</f>
        <v/>
      </c>
      <c r="F129" s="106" t="str">
        <f>IFERROR(VLOOKUP($A129,'J2'!$I$6:$M$35,5,0),"")</f>
        <v/>
      </c>
      <c r="G129" s="106" t="str">
        <f>IFERROR(VLOOKUP($A129,'J3'!$I$6:$M$35,5,0),"")</f>
        <v/>
      </c>
      <c r="H129" s="106" t="str">
        <f>IFERROR(VLOOKUP($A129,'J4'!$I$6:$M$35,5,0),"")</f>
        <v/>
      </c>
      <c r="I129" s="106" t="str">
        <f>IFERROR(VLOOKUP($A129,'J5'!$I$6:$M$35,5,0),"")</f>
        <v/>
      </c>
      <c r="J129" s="106" t="str">
        <f>IFERROR(VLOOKUP($A129,'J6'!$I$6:$M$35,5,0),"")</f>
        <v/>
      </c>
      <c r="K129" s="106" t="str">
        <f>IFERROR(VLOOKUP($A129,'J7'!$I$6:$M$35,5,0),"")</f>
        <v/>
      </c>
      <c r="L129" s="106" t="str">
        <f>IFERROR(VLOOKUP($A129,'J8'!$I$6:$M$35,5,0),"")</f>
        <v/>
      </c>
      <c r="M129" s="106" t="str">
        <f>IFERROR(VLOOKUP($A129,'J9'!$I$6:$M$35,5,0),"")</f>
        <v/>
      </c>
      <c r="N129" s="106" t="str">
        <f>IFERROR(VLOOKUP($A129,'J10'!$I$6:$M$35,5,0),"")</f>
        <v/>
      </c>
      <c r="O129" s="106">
        <f t="shared" si="10"/>
        <v>0</v>
      </c>
      <c r="P129" s="106">
        <f t="shared" si="11"/>
        <v>0</v>
      </c>
      <c r="Q129" s="106">
        <f t="shared" si="12"/>
        <v>89</v>
      </c>
      <c r="R129" s="10"/>
    </row>
    <row r="130" spans="1:18" x14ac:dyDescent="0.25">
      <c r="A130" s="26" t="s">
        <v>277</v>
      </c>
      <c r="B130" s="106" t="str">
        <f>IFERROR(VLOOKUP($A130,Liste_J!$C$7:$G$261,5,0),"-")</f>
        <v>H</v>
      </c>
      <c r="C130" s="106" t="str">
        <f>IFERROR(VLOOKUP($A130,Liste_J!$C$7:$G$261,4,0),"-")</f>
        <v>Chevannes</v>
      </c>
      <c r="D130" s="106">
        <f>IFERROR(VLOOKUP($A130,Liste_J!$C$7:$G$261,2,0),"-")</f>
        <v>21.5</v>
      </c>
      <c r="E130" s="106" t="str">
        <f>IFERROR(VLOOKUP($A130,'J1'!$I$6:$M$35,5,0),"")</f>
        <v/>
      </c>
      <c r="F130" s="106" t="str">
        <f>IFERROR(VLOOKUP($A130,'J2'!$I$6:$M$35,5,0),"")</f>
        <v/>
      </c>
      <c r="G130" s="106" t="str">
        <f>IFERROR(VLOOKUP($A130,'J3'!$I$6:$M$35,5,0),"")</f>
        <v/>
      </c>
      <c r="H130" s="106" t="str">
        <f>IFERROR(VLOOKUP($A130,'J4'!$I$6:$M$35,5,0),"")</f>
        <v/>
      </c>
      <c r="I130" s="106" t="str">
        <f>IFERROR(VLOOKUP($A130,'J5'!$I$6:$M$35,5,0),"")</f>
        <v/>
      </c>
      <c r="J130" s="106" t="str">
        <f>IFERROR(VLOOKUP($A130,'J6'!$I$6:$M$35,5,0),"")</f>
        <v/>
      </c>
      <c r="K130" s="106" t="str">
        <f>IFERROR(VLOOKUP($A130,'J7'!$I$6:$M$35,5,0),"")</f>
        <v/>
      </c>
      <c r="L130" s="106" t="str">
        <f>IFERROR(VLOOKUP($A130,'J8'!$I$6:$M$35,5,0),"")</f>
        <v/>
      </c>
      <c r="M130" s="106" t="str">
        <f>IFERROR(VLOOKUP($A130,'J9'!$I$6:$M$35,5,0),"")</f>
        <v/>
      </c>
      <c r="N130" s="106" t="str">
        <f>IFERROR(VLOOKUP($A130,'J10'!$I$6:$M$35,5,0),"")</f>
        <v/>
      </c>
      <c r="O130" s="106">
        <f t="shared" si="10"/>
        <v>0</v>
      </c>
      <c r="P130" s="106">
        <f t="shared" si="11"/>
        <v>0</v>
      </c>
      <c r="Q130" s="106">
        <f t="shared" si="12"/>
        <v>89</v>
      </c>
      <c r="R130" s="10"/>
    </row>
    <row r="131" spans="1:18" x14ac:dyDescent="0.25">
      <c r="A131" s="26" t="s">
        <v>161</v>
      </c>
      <c r="B131" s="106" t="str">
        <f>IFERROR(VLOOKUP($A131,Liste_J!$C$7:$G$261,5,0),"-")</f>
        <v>H</v>
      </c>
      <c r="C131" s="106" t="str">
        <f>IFERROR(VLOOKUP($A131,Liste_J!$C$7:$G$261,4,0),"-")</f>
        <v>Chevannes</v>
      </c>
      <c r="D131" s="106">
        <f>IFERROR(VLOOKUP($A131,Liste_J!$C$7:$G$261,2,0),"-")</f>
        <v>31.5</v>
      </c>
      <c r="E131" s="106" t="str">
        <f>IFERROR(VLOOKUP($A131,'J1'!$I$6:$M$35,5,0),"")</f>
        <v/>
      </c>
      <c r="F131" s="106" t="str">
        <f>IFERROR(VLOOKUP($A131,'J2'!$I$6:$M$35,5,0),"")</f>
        <v/>
      </c>
      <c r="G131" s="106" t="str">
        <f>IFERROR(VLOOKUP($A131,'J3'!$I$6:$M$35,5,0),"")</f>
        <v/>
      </c>
      <c r="H131" s="106" t="str">
        <f>IFERROR(VLOOKUP($A131,'J4'!$I$6:$M$35,5,0),"")</f>
        <v/>
      </c>
      <c r="I131" s="106" t="str">
        <f>IFERROR(VLOOKUP($A131,'J5'!$I$6:$M$35,5,0),"")</f>
        <v/>
      </c>
      <c r="J131" s="106" t="str">
        <f>IFERROR(VLOOKUP($A131,'J6'!$I$6:$M$35,5,0),"")</f>
        <v/>
      </c>
      <c r="K131" s="106" t="str">
        <f>IFERROR(VLOOKUP($A131,'J7'!$I$6:$M$35,5,0),"")</f>
        <v/>
      </c>
      <c r="L131" s="106" t="str">
        <f>IFERROR(VLOOKUP($A131,'J8'!$I$6:$M$35,5,0),"")</f>
        <v/>
      </c>
      <c r="M131" s="106" t="str">
        <f>IFERROR(VLOOKUP($A131,'J9'!$I$6:$M$35,5,0),"")</f>
        <v/>
      </c>
      <c r="N131" s="106" t="str">
        <f>IFERROR(VLOOKUP($A131,'J10'!$I$6:$M$35,5,0),"")</f>
        <v/>
      </c>
      <c r="O131" s="106">
        <f t="shared" si="10"/>
        <v>0</v>
      </c>
      <c r="P131" s="106">
        <f t="shared" si="11"/>
        <v>0</v>
      </c>
      <c r="Q131" s="106">
        <f t="shared" si="12"/>
        <v>89</v>
      </c>
      <c r="R131" s="10"/>
    </row>
    <row r="132" spans="1:18" x14ac:dyDescent="0.25">
      <c r="A132" s="26" t="s">
        <v>239</v>
      </c>
      <c r="B132" s="106" t="str">
        <f>IFERROR(VLOOKUP($A132,Liste_J!$C$7:$G$261,5,0),"-")</f>
        <v>H</v>
      </c>
      <c r="C132" s="106" t="str">
        <f>IFERROR(VLOOKUP($A132,Liste_J!$C$7:$G$261,4,0),"-")</f>
        <v>Chevannes</v>
      </c>
      <c r="D132" s="106">
        <f>IFERROR(VLOOKUP($A132,Liste_J!$C$7:$G$261,2,0),"-")</f>
        <v>23.7</v>
      </c>
      <c r="E132" s="106" t="str">
        <f>IFERROR(VLOOKUP($A132,'J1'!$I$6:$M$35,5,0),"")</f>
        <v/>
      </c>
      <c r="F132" s="106" t="str">
        <f>IFERROR(VLOOKUP($A132,'J2'!$I$6:$M$35,5,0),"")</f>
        <v/>
      </c>
      <c r="G132" s="106" t="str">
        <f>IFERROR(VLOOKUP($A132,'J3'!$I$6:$M$35,5,0),"")</f>
        <v/>
      </c>
      <c r="H132" s="106" t="str">
        <f>IFERROR(VLOOKUP($A132,'J4'!$I$6:$M$35,5,0),"")</f>
        <v/>
      </c>
      <c r="I132" s="106" t="str">
        <f>IFERROR(VLOOKUP($A132,'J5'!$I$6:$M$35,5,0),"")</f>
        <v/>
      </c>
      <c r="J132" s="106" t="str">
        <f>IFERROR(VLOOKUP($A132,'J6'!$I$6:$M$35,5,0),"")</f>
        <v/>
      </c>
      <c r="K132" s="106" t="str">
        <f>IFERROR(VLOOKUP($A132,'J7'!$I$6:$M$35,5,0),"")</f>
        <v/>
      </c>
      <c r="L132" s="106" t="str">
        <f>IFERROR(VLOOKUP($A132,'J8'!$I$6:$M$35,5,0),"")</f>
        <v/>
      </c>
      <c r="M132" s="106" t="str">
        <f>IFERROR(VLOOKUP($A132,'J9'!$I$6:$M$35,5,0),"")</f>
        <v/>
      </c>
      <c r="N132" s="106" t="str">
        <f>IFERROR(VLOOKUP($A132,'J10'!$I$6:$M$35,5,0),"")</f>
        <v/>
      </c>
      <c r="O132" s="106">
        <f t="shared" si="10"/>
        <v>0</v>
      </c>
      <c r="P132" s="106">
        <f t="shared" si="11"/>
        <v>0</v>
      </c>
      <c r="Q132" s="106">
        <f t="shared" si="12"/>
        <v>89</v>
      </c>
      <c r="R132" s="10"/>
    </row>
    <row r="133" spans="1:18" x14ac:dyDescent="0.25">
      <c r="A133" s="26" t="s">
        <v>186</v>
      </c>
      <c r="B133" s="106" t="str">
        <f>IFERROR(VLOOKUP($A133,Liste_J!$C$7:$G$261,5,0),"-")</f>
        <v>H</v>
      </c>
      <c r="C133" s="106" t="str">
        <f>IFERROR(VLOOKUP($A133,Liste_J!$C$7:$G$261,4,0),"-")</f>
        <v>Chevannes</v>
      </c>
      <c r="D133" s="106">
        <f>IFERROR(VLOOKUP($A133,Liste_J!$C$7:$G$261,2,0),"-")</f>
        <v>23</v>
      </c>
      <c r="E133" s="106" t="str">
        <f>IFERROR(VLOOKUP($A133,'J1'!$I$6:$M$35,5,0),"")</f>
        <v/>
      </c>
      <c r="F133" s="106" t="str">
        <f>IFERROR(VLOOKUP($A133,'J2'!$I$6:$M$35,5,0),"")</f>
        <v/>
      </c>
      <c r="G133" s="106" t="str">
        <f>IFERROR(VLOOKUP($A133,'J3'!$I$6:$M$35,5,0),"")</f>
        <v/>
      </c>
      <c r="H133" s="106" t="str">
        <f>IFERROR(VLOOKUP($A133,'J4'!$I$6:$M$35,5,0),"")</f>
        <v/>
      </c>
      <c r="I133" s="106" t="str">
        <f>IFERROR(VLOOKUP($A133,'J5'!$I$6:$M$35,5,0),"")</f>
        <v/>
      </c>
      <c r="J133" s="106" t="str">
        <f>IFERROR(VLOOKUP($A133,'J6'!$I$6:$M$35,5,0),"")</f>
        <v/>
      </c>
      <c r="K133" s="106" t="str">
        <f>IFERROR(VLOOKUP($A133,'J7'!$I$6:$M$35,5,0),"")</f>
        <v/>
      </c>
      <c r="L133" s="106" t="str">
        <f>IFERROR(VLOOKUP($A133,'J8'!$I$6:$M$35,5,0),"")</f>
        <v/>
      </c>
      <c r="M133" s="106" t="str">
        <f>IFERROR(VLOOKUP($A133,'J9'!$I$6:$M$35,5,0),"")</f>
        <v/>
      </c>
      <c r="N133" s="106" t="str">
        <f>IFERROR(VLOOKUP($A133,'J10'!$I$6:$M$35,5,0),"")</f>
        <v/>
      </c>
      <c r="O133" s="106">
        <f t="shared" si="10"/>
        <v>0</v>
      </c>
      <c r="P133" s="106">
        <f t="shared" si="11"/>
        <v>0</v>
      </c>
      <c r="Q133" s="106">
        <f t="shared" si="12"/>
        <v>89</v>
      </c>
      <c r="R133" s="10"/>
    </row>
    <row r="134" spans="1:18" x14ac:dyDescent="0.25">
      <c r="A134" s="26" t="s">
        <v>177</v>
      </c>
      <c r="B134" s="106" t="str">
        <f>IFERROR(VLOOKUP($A134,Liste_J!$C$7:$G$261,5,0),"-")</f>
        <v>H</v>
      </c>
      <c r="C134" s="106" t="str">
        <f>IFERROR(VLOOKUP($A134,Liste_J!$C$7:$G$261,4,0),"-")</f>
        <v>Chevannes</v>
      </c>
      <c r="D134" s="106">
        <f>IFERROR(VLOOKUP($A134,Liste_J!$C$7:$G$261,2,0),"-")</f>
        <v>31</v>
      </c>
      <c r="E134" s="106" t="str">
        <f>IFERROR(VLOOKUP($A134,'J1'!$I$6:$M$35,5,0),"")</f>
        <v/>
      </c>
      <c r="F134" s="106" t="str">
        <f>IFERROR(VLOOKUP($A134,'J2'!$I$6:$M$35,5,0),"")</f>
        <v/>
      </c>
      <c r="G134" s="106" t="str">
        <f>IFERROR(VLOOKUP($A134,'J3'!$I$6:$M$35,5,0),"")</f>
        <v/>
      </c>
      <c r="H134" s="106" t="str">
        <f>IFERROR(VLOOKUP($A134,'J4'!$I$6:$M$35,5,0),"")</f>
        <v/>
      </c>
      <c r="I134" s="106" t="str">
        <f>IFERROR(VLOOKUP($A134,'J5'!$I$6:$M$35,5,0),"")</f>
        <v/>
      </c>
      <c r="J134" s="106" t="str">
        <f>IFERROR(VLOOKUP($A134,'J6'!$I$6:$M$35,5,0),"")</f>
        <v/>
      </c>
      <c r="K134" s="106" t="str">
        <f>IFERROR(VLOOKUP($A134,'J7'!$I$6:$M$35,5,0),"")</f>
        <v/>
      </c>
      <c r="L134" s="106" t="str">
        <f>IFERROR(VLOOKUP($A134,'J8'!$I$6:$M$35,5,0),"")</f>
        <v/>
      </c>
      <c r="M134" s="106" t="str">
        <f>IFERROR(VLOOKUP($A134,'J9'!$I$6:$M$35,5,0),"")</f>
        <v/>
      </c>
      <c r="N134" s="106" t="str">
        <f>IFERROR(VLOOKUP($A134,'J10'!$I$6:$M$35,5,0),"")</f>
        <v/>
      </c>
      <c r="O134" s="106">
        <f t="shared" si="10"/>
        <v>0</v>
      </c>
      <c r="P134" s="106">
        <f t="shared" si="11"/>
        <v>0</v>
      </c>
      <c r="Q134" s="106">
        <f t="shared" si="12"/>
        <v>89</v>
      </c>
      <c r="R134" s="10"/>
    </row>
    <row r="135" spans="1:18" x14ac:dyDescent="0.25">
      <c r="A135" s="26" t="s">
        <v>281</v>
      </c>
      <c r="B135" s="106" t="str">
        <f>IFERROR(VLOOKUP($A135,Liste_J!$C$7:$G$261,5,0),"-")</f>
        <v>H</v>
      </c>
      <c r="C135" s="106" t="str">
        <f>IFERROR(VLOOKUP($A135,Liste_J!$C$7:$G$261,4,0),"-")</f>
        <v>Chevannes</v>
      </c>
      <c r="D135" s="106">
        <f>IFERROR(VLOOKUP($A135,Liste_J!$C$7:$G$261,2,0),"-")</f>
        <v>20.2</v>
      </c>
      <c r="E135" s="106" t="str">
        <f>IFERROR(VLOOKUP($A135,'J1'!$I$6:$M$35,5,0),"")</f>
        <v/>
      </c>
      <c r="F135" s="106" t="str">
        <f>IFERROR(VLOOKUP($A135,'J2'!$I$6:$M$35,5,0),"")</f>
        <v/>
      </c>
      <c r="G135" s="106" t="str">
        <f>IFERROR(VLOOKUP($A135,'J3'!$I$6:$M$35,5,0),"")</f>
        <v/>
      </c>
      <c r="H135" s="106" t="str">
        <f>IFERROR(VLOOKUP($A135,'J4'!$I$6:$M$35,5,0),"")</f>
        <v/>
      </c>
      <c r="I135" s="106" t="str">
        <f>IFERROR(VLOOKUP($A135,'J5'!$I$6:$M$35,5,0),"")</f>
        <v/>
      </c>
      <c r="J135" s="106" t="str">
        <f>IFERROR(VLOOKUP($A135,'J6'!$I$6:$M$35,5,0),"")</f>
        <v/>
      </c>
      <c r="K135" s="106" t="str">
        <f>IFERROR(VLOOKUP($A135,'J7'!$I$6:$M$35,5,0),"")</f>
        <v/>
      </c>
      <c r="L135" s="106" t="str">
        <f>IFERROR(VLOOKUP($A135,'J8'!$I$6:$M$35,5,0),"")</f>
        <v/>
      </c>
      <c r="M135" s="106" t="str">
        <f>IFERROR(VLOOKUP($A135,'J9'!$I$6:$M$35,5,0),"")</f>
        <v/>
      </c>
      <c r="N135" s="106" t="str">
        <f>IFERROR(VLOOKUP($A135,'J10'!$I$6:$M$35,5,0),"")</f>
        <v/>
      </c>
      <c r="O135" s="106">
        <f t="shared" si="10"/>
        <v>0</v>
      </c>
      <c r="P135" s="106">
        <f t="shared" si="11"/>
        <v>0</v>
      </c>
      <c r="Q135" s="106">
        <f t="shared" si="12"/>
        <v>89</v>
      </c>
      <c r="R135" s="10"/>
    </row>
    <row r="136" spans="1:18" x14ac:dyDescent="0.25">
      <c r="A136" s="26" t="s">
        <v>214</v>
      </c>
      <c r="B136" s="106" t="str">
        <f>IFERROR(VLOOKUP($A136,Liste_J!$C$7:$G$261,5,0),"-")</f>
        <v>H</v>
      </c>
      <c r="C136" s="106" t="str">
        <f>IFERROR(VLOOKUP($A136,Liste_J!$C$7:$G$261,4,0),"-")</f>
        <v>Chevannes</v>
      </c>
      <c r="D136" s="106">
        <f>IFERROR(VLOOKUP($A136,Liste_J!$C$7:$G$261,2,0),"-")</f>
        <v>25.4</v>
      </c>
      <c r="E136" s="106" t="str">
        <f>IFERROR(VLOOKUP($A136,'J1'!$I$6:$M$35,5,0),"")</f>
        <v/>
      </c>
      <c r="F136" s="106" t="str">
        <f>IFERROR(VLOOKUP($A136,'J2'!$I$6:$M$35,5,0),"")</f>
        <v/>
      </c>
      <c r="G136" s="106" t="str">
        <f>IFERROR(VLOOKUP($A136,'J3'!$I$6:$M$35,5,0),"")</f>
        <v/>
      </c>
      <c r="H136" s="106" t="str">
        <f>IFERROR(VLOOKUP($A136,'J4'!$I$6:$M$35,5,0),"")</f>
        <v/>
      </c>
      <c r="I136" s="106" t="str">
        <f>IFERROR(VLOOKUP($A136,'J5'!$I$6:$M$35,5,0),"")</f>
        <v/>
      </c>
      <c r="J136" s="106" t="str">
        <f>IFERROR(VLOOKUP($A136,'J6'!$I$6:$M$35,5,0),"")</f>
        <v/>
      </c>
      <c r="K136" s="106" t="str">
        <f>IFERROR(VLOOKUP($A136,'J7'!$I$6:$M$35,5,0),"")</f>
        <v/>
      </c>
      <c r="L136" s="106" t="str">
        <f>IFERROR(VLOOKUP($A136,'J8'!$I$6:$M$35,5,0),"")</f>
        <v/>
      </c>
      <c r="M136" s="106" t="str">
        <f>IFERROR(VLOOKUP($A136,'J9'!$I$6:$M$35,5,0),"")</f>
        <v/>
      </c>
      <c r="N136" s="106" t="str">
        <f>IFERROR(VLOOKUP($A136,'J10'!$I$6:$M$35,5,0),"")</f>
        <v/>
      </c>
      <c r="O136" s="106">
        <f t="shared" si="10"/>
        <v>0</v>
      </c>
      <c r="P136" s="106">
        <f t="shared" si="11"/>
        <v>0</v>
      </c>
      <c r="Q136" s="106">
        <f t="shared" si="12"/>
        <v>89</v>
      </c>
      <c r="R136" s="10"/>
    </row>
    <row r="137" spans="1:18" x14ac:dyDescent="0.25">
      <c r="A137" s="26" t="s">
        <v>172</v>
      </c>
      <c r="B137" s="106" t="str">
        <f>IFERROR(VLOOKUP($A137,Liste_J!$C$7:$G$261,5,0),"-")</f>
        <v>H</v>
      </c>
      <c r="C137" s="106" t="str">
        <f>IFERROR(VLOOKUP($A137,Liste_J!$C$7:$G$261,4,0),"-")</f>
        <v>Chevannes</v>
      </c>
      <c r="D137" s="106">
        <f>IFERROR(VLOOKUP($A137,Liste_J!$C$7:$G$261,2,0),"-")</f>
        <v>19.100000000000001</v>
      </c>
      <c r="E137" s="106" t="str">
        <f>IFERROR(VLOOKUP($A137,'J1'!$I$6:$M$35,5,0),"")</f>
        <v/>
      </c>
      <c r="F137" s="106" t="str">
        <f>IFERROR(VLOOKUP($A137,'J2'!$I$6:$M$35,5,0),"")</f>
        <v/>
      </c>
      <c r="G137" s="106" t="str">
        <f>IFERROR(VLOOKUP($A137,'J3'!$I$6:$M$35,5,0),"")</f>
        <v/>
      </c>
      <c r="H137" s="106" t="str">
        <f>IFERROR(VLOOKUP($A137,'J4'!$I$6:$M$35,5,0),"")</f>
        <v/>
      </c>
      <c r="I137" s="106" t="str">
        <f>IFERROR(VLOOKUP($A137,'J5'!$I$6:$M$35,5,0),"")</f>
        <v/>
      </c>
      <c r="J137" s="106" t="str">
        <f>IFERROR(VLOOKUP($A137,'J6'!$I$6:$M$35,5,0),"")</f>
        <v/>
      </c>
      <c r="K137" s="106" t="str">
        <f>IFERROR(VLOOKUP($A137,'J7'!$I$6:$M$35,5,0),"")</f>
        <v/>
      </c>
      <c r="L137" s="106" t="str">
        <f>IFERROR(VLOOKUP($A137,'J8'!$I$6:$M$35,5,0),"")</f>
        <v/>
      </c>
      <c r="M137" s="106" t="str">
        <f>IFERROR(VLOOKUP($A137,'J9'!$I$6:$M$35,5,0),"")</f>
        <v/>
      </c>
      <c r="N137" s="106" t="str">
        <f>IFERROR(VLOOKUP($A137,'J10'!$I$6:$M$35,5,0),"")</f>
        <v/>
      </c>
      <c r="O137" s="106">
        <f t="shared" ref="O137:O168" si="13">COUNTIF(E137:N137,"&lt;100")</f>
        <v>0</v>
      </c>
      <c r="P137" s="106">
        <f t="shared" ref="P137:P168" si="14">IF(B137="H",SUM(E137:N137),0)</f>
        <v>0</v>
      </c>
      <c r="Q137" s="106">
        <f t="shared" ref="Q137:Q168" si="15">RANK(P137,$P$9:$P$188)</f>
        <v>89</v>
      </c>
      <c r="R137" s="10"/>
    </row>
    <row r="138" spans="1:18" x14ac:dyDescent="0.25">
      <c r="A138" s="26" t="s">
        <v>201</v>
      </c>
      <c r="B138" s="106" t="str">
        <f>IFERROR(VLOOKUP($A138,Liste_J!$C$7:$G$261,5,0),"-")</f>
        <v>H</v>
      </c>
      <c r="C138" s="106" t="str">
        <f>IFERROR(VLOOKUP($A138,Liste_J!$C$7:$G$261,4,0),"-")</f>
        <v>Chevannes</v>
      </c>
      <c r="D138" s="106">
        <f>IFERROR(VLOOKUP($A138,Liste_J!$C$7:$G$261,2,0),"-")</f>
        <v>7.8</v>
      </c>
      <c r="E138" s="106" t="str">
        <f>IFERROR(VLOOKUP($A138,'J1'!$I$6:$M$35,5,0),"")</f>
        <v/>
      </c>
      <c r="F138" s="106" t="str">
        <f>IFERROR(VLOOKUP($A138,'J2'!$I$6:$M$35,5,0),"")</f>
        <v/>
      </c>
      <c r="G138" s="106" t="str">
        <f>IFERROR(VLOOKUP($A138,'J3'!$I$6:$M$35,5,0),"")</f>
        <v/>
      </c>
      <c r="H138" s="106" t="str">
        <f>IFERROR(VLOOKUP($A138,'J4'!$I$6:$M$35,5,0),"")</f>
        <v/>
      </c>
      <c r="I138" s="106" t="str">
        <f>IFERROR(VLOOKUP($A138,'J5'!$I$6:$M$35,5,0),"")</f>
        <v/>
      </c>
      <c r="J138" s="106" t="str">
        <f>IFERROR(VLOOKUP($A138,'J6'!$I$6:$M$35,5,0),"")</f>
        <v/>
      </c>
      <c r="K138" s="106" t="str">
        <f>IFERROR(VLOOKUP($A138,'J7'!$I$6:$M$35,5,0),"")</f>
        <v/>
      </c>
      <c r="L138" s="106" t="str">
        <f>IFERROR(VLOOKUP($A138,'J8'!$I$6:$M$35,5,0),"")</f>
        <v/>
      </c>
      <c r="M138" s="106" t="str">
        <f>IFERROR(VLOOKUP($A138,'J9'!$I$6:$M$35,5,0),"")</f>
        <v/>
      </c>
      <c r="N138" s="106" t="str">
        <f>IFERROR(VLOOKUP($A138,'J10'!$I$6:$M$35,5,0),"")</f>
        <v/>
      </c>
      <c r="O138" s="106">
        <f t="shared" si="13"/>
        <v>0</v>
      </c>
      <c r="P138" s="106">
        <f t="shared" si="14"/>
        <v>0</v>
      </c>
      <c r="Q138" s="106">
        <f t="shared" si="15"/>
        <v>89</v>
      </c>
      <c r="R138" s="10"/>
    </row>
    <row r="139" spans="1:18" x14ac:dyDescent="0.25">
      <c r="A139" s="26" t="s">
        <v>165</v>
      </c>
      <c r="B139" s="106" t="str">
        <f>IFERROR(VLOOKUP($A139,Liste_J!$C$7:$G$261,5,0),"-")</f>
        <v>H</v>
      </c>
      <c r="C139" s="106" t="str">
        <f>IFERROR(VLOOKUP($A139,Liste_J!$C$7:$G$261,4,0),"-")</f>
        <v>Chevannes</v>
      </c>
      <c r="D139" s="106">
        <f>IFERROR(VLOOKUP($A139,Liste_J!$C$7:$G$261,2,0),"-")</f>
        <v>37</v>
      </c>
      <c r="E139" s="106" t="str">
        <f>IFERROR(VLOOKUP($A139,'J1'!$I$6:$M$35,5,0),"")</f>
        <v/>
      </c>
      <c r="F139" s="106" t="str">
        <f>IFERROR(VLOOKUP($A139,'J2'!$I$6:$M$35,5,0),"")</f>
        <v/>
      </c>
      <c r="G139" s="106" t="str">
        <f>IFERROR(VLOOKUP($A139,'J3'!$I$6:$M$35,5,0),"")</f>
        <v/>
      </c>
      <c r="H139" s="106" t="str">
        <f>IFERROR(VLOOKUP($A139,'J4'!$I$6:$M$35,5,0),"")</f>
        <v/>
      </c>
      <c r="I139" s="106" t="str">
        <f>IFERROR(VLOOKUP($A139,'J5'!$I$6:$M$35,5,0),"")</f>
        <v/>
      </c>
      <c r="J139" s="106" t="str">
        <f>IFERROR(VLOOKUP($A139,'J6'!$I$6:$M$35,5,0),"")</f>
        <v/>
      </c>
      <c r="K139" s="106" t="str">
        <f>IFERROR(VLOOKUP($A139,'J7'!$I$6:$M$35,5,0),"")</f>
        <v/>
      </c>
      <c r="L139" s="106" t="str">
        <f>IFERROR(VLOOKUP($A139,'J8'!$I$6:$M$35,5,0),"")</f>
        <v/>
      </c>
      <c r="M139" s="106" t="str">
        <f>IFERROR(VLOOKUP($A139,'J9'!$I$6:$M$35,5,0),"")</f>
        <v/>
      </c>
      <c r="N139" s="106" t="str">
        <f>IFERROR(VLOOKUP($A139,'J10'!$I$6:$M$35,5,0),"")</f>
        <v/>
      </c>
      <c r="O139" s="106">
        <f t="shared" si="13"/>
        <v>0</v>
      </c>
      <c r="P139" s="106">
        <f t="shared" si="14"/>
        <v>0</v>
      </c>
      <c r="Q139" s="106">
        <f t="shared" si="15"/>
        <v>89</v>
      </c>
      <c r="R139" s="10"/>
    </row>
    <row r="140" spans="1:18" x14ac:dyDescent="0.25">
      <c r="A140" s="26" t="s">
        <v>258</v>
      </c>
      <c r="B140" s="106" t="str">
        <f>IFERROR(VLOOKUP($A140,Liste_J!$C$7:$G$261,5,0),"-")</f>
        <v>H</v>
      </c>
      <c r="C140" s="106" t="str">
        <f>IFERROR(VLOOKUP($A140,Liste_J!$C$7:$G$261,4,0),"-")</f>
        <v>Chevannes</v>
      </c>
      <c r="D140" s="106">
        <f>IFERROR(VLOOKUP($A140,Liste_J!$C$7:$G$261,2,0),"-")</f>
        <v>37.299999999999997</v>
      </c>
      <c r="E140" s="106" t="str">
        <f>IFERROR(VLOOKUP($A140,'J1'!$I$6:$M$35,5,0),"")</f>
        <v/>
      </c>
      <c r="F140" s="106" t="str">
        <f>IFERROR(VLOOKUP($A140,'J2'!$I$6:$M$35,5,0),"")</f>
        <v/>
      </c>
      <c r="G140" s="106" t="str">
        <f>IFERROR(VLOOKUP($A140,'J3'!$I$6:$M$35,5,0),"")</f>
        <v/>
      </c>
      <c r="H140" s="106" t="str">
        <f>IFERROR(VLOOKUP($A140,'J4'!$I$6:$M$35,5,0),"")</f>
        <v/>
      </c>
      <c r="I140" s="106" t="str">
        <f>IFERROR(VLOOKUP($A140,'J5'!$I$6:$M$35,5,0),"")</f>
        <v/>
      </c>
      <c r="J140" s="106" t="str">
        <f>IFERROR(VLOOKUP($A140,'J6'!$I$6:$M$35,5,0),"")</f>
        <v/>
      </c>
      <c r="K140" s="106" t="str">
        <f>IFERROR(VLOOKUP($A140,'J7'!$I$6:$M$35,5,0),"")</f>
        <v/>
      </c>
      <c r="L140" s="106" t="str">
        <f>IFERROR(VLOOKUP($A140,'J8'!$I$6:$M$35,5,0),"")</f>
        <v/>
      </c>
      <c r="M140" s="106" t="str">
        <f>IFERROR(VLOOKUP($A140,'J9'!$I$6:$M$35,5,0),"")</f>
        <v/>
      </c>
      <c r="N140" s="106" t="str">
        <f>IFERROR(VLOOKUP($A140,'J10'!$I$6:$M$35,5,0),"")</f>
        <v/>
      </c>
      <c r="O140" s="106">
        <f t="shared" si="13"/>
        <v>0</v>
      </c>
      <c r="P140" s="106">
        <f t="shared" si="14"/>
        <v>0</v>
      </c>
      <c r="Q140" s="106">
        <f t="shared" si="15"/>
        <v>89</v>
      </c>
      <c r="R140" s="10"/>
    </row>
    <row r="141" spans="1:18" x14ac:dyDescent="0.25">
      <c r="A141" s="26" t="s">
        <v>301</v>
      </c>
      <c r="B141" s="106" t="str">
        <f>IFERROR(VLOOKUP($A141,Liste_J!$C$7:$G$261,5,0),"-")</f>
        <v>H</v>
      </c>
      <c r="C141" s="106" t="str">
        <f>IFERROR(VLOOKUP($A141,Liste_J!$C$7:$G$261,4,0),"-")</f>
        <v>Chevannes</v>
      </c>
      <c r="D141" s="106">
        <f>IFERROR(VLOOKUP($A141,Liste_J!$C$7:$G$261,2,0),"-")</f>
        <v>30.9</v>
      </c>
      <c r="E141" s="106" t="str">
        <f>IFERROR(VLOOKUP($A141,'J1'!$I$6:$M$35,5,0),"")</f>
        <v/>
      </c>
      <c r="F141" s="106" t="str">
        <f>IFERROR(VLOOKUP($A141,'J2'!$I$6:$M$35,5,0),"")</f>
        <v/>
      </c>
      <c r="G141" s="106" t="str">
        <f>IFERROR(VLOOKUP($A141,'J3'!$I$6:$M$35,5,0),"")</f>
        <v/>
      </c>
      <c r="H141" s="106" t="str">
        <f>IFERROR(VLOOKUP($A141,'J4'!$I$6:$M$35,5,0),"")</f>
        <v/>
      </c>
      <c r="I141" s="106" t="str">
        <f>IFERROR(VLOOKUP($A141,'J5'!$I$6:$M$35,5,0),"")</f>
        <v/>
      </c>
      <c r="J141" s="106" t="str">
        <f>IFERROR(VLOOKUP($A141,'J6'!$I$6:$M$35,5,0),"")</f>
        <v/>
      </c>
      <c r="K141" s="106" t="str">
        <f>IFERROR(VLOOKUP($A141,'J7'!$I$6:$M$35,5,0),"")</f>
        <v/>
      </c>
      <c r="L141" s="106" t="str">
        <f>IFERROR(VLOOKUP($A141,'J8'!$I$6:$M$35,5,0),"")</f>
        <v/>
      </c>
      <c r="M141" s="106" t="str">
        <f>IFERROR(VLOOKUP($A141,'J9'!$I$6:$M$35,5,0),"")</f>
        <v/>
      </c>
      <c r="N141" s="106" t="str">
        <f>IFERROR(VLOOKUP($A141,'J10'!$I$6:$M$35,5,0),"")</f>
        <v/>
      </c>
      <c r="O141" s="106">
        <f t="shared" si="13"/>
        <v>0</v>
      </c>
      <c r="P141" s="106">
        <f t="shared" si="14"/>
        <v>0</v>
      </c>
      <c r="Q141" s="106">
        <f t="shared" si="15"/>
        <v>89</v>
      </c>
      <c r="R141" s="10"/>
    </row>
    <row r="142" spans="1:18" x14ac:dyDescent="0.25">
      <c r="A142" s="26" t="s">
        <v>200</v>
      </c>
      <c r="B142" s="106" t="str">
        <f>IFERROR(VLOOKUP($A142,Liste_J!$C$7:$G$261,5,0),"-")</f>
        <v>H</v>
      </c>
      <c r="C142" s="106" t="str">
        <f>IFERROR(VLOOKUP($A142,Liste_J!$C$7:$G$261,4,0),"-")</f>
        <v>Chevannes</v>
      </c>
      <c r="D142" s="106">
        <f>IFERROR(VLOOKUP($A142,Liste_J!$C$7:$G$261,2,0),"-")</f>
        <v>54</v>
      </c>
      <c r="E142" s="106" t="str">
        <f>IFERROR(VLOOKUP($A142,'J1'!$I$6:$M$35,5,0),"")</f>
        <v/>
      </c>
      <c r="F142" s="106" t="str">
        <f>IFERROR(VLOOKUP($A142,'J2'!$I$6:$M$35,5,0),"")</f>
        <v/>
      </c>
      <c r="G142" s="106" t="str">
        <f>IFERROR(VLOOKUP($A142,'J3'!$I$6:$M$35,5,0),"")</f>
        <v/>
      </c>
      <c r="H142" s="106" t="str">
        <f>IFERROR(VLOOKUP($A142,'J4'!$I$6:$M$35,5,0),"")</f>
        <v/>
      </c>
      <c r="I142" s="106" t="str">
        <f>IFERROR(VLOOKUP($A142,'J5'!$I$6:$M$35,5,0),"")</f>
        <v/>
      </c>
      <c r="J142" s="106" t="str">
        <f>IFERROR(VLOOKUP($A142,'J6'!$I$6:$M$35,5,0),"")</f>
        <v/>
      </c>
      <c r="K142" s="106" t="str">
        <f>IFERROR(VLOOKUP($A142,'J7'!$I$6:$M$35,5,0),"")</f>
        <v/>
      </c>
      <c r="L142" s="106" t="str">
        <f>IFERROR(VLOOKUP($A142,'J8'!$I$6:$M$35,5,0),"")</f>
        <v/>
      </c>
      <c r="M142" s="106" t="str">
        <f>IFERROR(VLOOKUP($A142,'J9'!$I$6:$M$35,5,0),"")</f>
        <v/>
      </c>
      <c r="N142" s="106" t="str">
        <f>IFERROR(VLOOKUP($A142,'J10'!$I$6:$M$35,5,0),"")</f>
        <v/>
      </c>
      <c r="O142" s="106">
        <f t="shared" si="13"/>
        <v>0</v>
      </c>
      <c r="P142" s="106">
        <f t="shared" si="14"/>
        <v>0</v>
      </c>
      <c r="Q142" s="106">
        <f t="shared" si="15"/>
        <v>89</v>
      </c>
      <c r="R142" s="10"/>
    </row>
    <row r="143" spans="1:18" x14ac:dyDescent="0.25">
      <c r="A143" s="27" t="s">
        <v>354</v>
      </c>
      <c r="B143" s="106" t="str">
        <f>IFERROR(VLOOKUP($A143,Liste_J!$C$7:$G$261,5,0),"-")</f>
        <v>H</v>
      </c>
      <c r="C143" s="106" t="str">
        <f>IFERROR(VLOOKUP($A143,Liste_J!$C$7:$G$261,4,0),"-")</f>
        <v>Chevannes</v>
      </c>
      <c r="D143" s="106">
        <f>IFERROR(VLOOKUP($A143,Liste_J!$C$7:$G$261,2,0),"-")</f>
        <v>26.8</v>
      </c>
      <c r="E143" s="106" t="str">
        <f>IFERROR(VLOOKUP($A143,'J1'!$I$6:$M$35,5,0),"")</f>
        <v/>
      </c>
      <c r="F143" s="106" t="str">
        <f>IFERROR(VLOOKUP($A143,'J2'!$I$6:$M$35,5,0),"")</f>
        <v/>
      </c>
      <c r="G143" s="106" t="str">
        <f>IFERROR(VLOOKUP($A143,'J3'!$I$6:$M$35,5,0),"")</f>
        <v/>
      </c>
      <c r="H143" s="106" t="str">
        <f>IFERROR(VLOOKUP($A143,'J4'!$I$6:$M$35,5,0),"")</f>
        <v/>
      </c>
      <c r="I143" s="106" t="str">
        <f>IFERROR(VLOOKUP($A143,'J5'!$I$6:$M$35,5,0),"")</f>
        <v/>
      </c>
      <c r="J143" s="106" t="str">
        <f>IFERROR(VLOOKUP($A143,'J6'!$I$6:$M$35,5,0),"")</f>
        <v/>
      </c>
      <c r="K143" s="106" t="str">
        <f>IFERROR(VLOOKUP($A143,'J7'!$I$6:$M$35,5,0),"")</f>
        <v/>
      </c>
      <c r="L143" s="106" t="str">
        <f>IFERROR(VLOOKUP($A143,'J8'!$I$6:$M$35,5,0),"")</f>
        <v/>
      </c>
      <c r="M143" s="106" t="str">
        <f>IFERROR(VLOOKUP($A143,'J9'!$I$6:$M$35,5,0),"")</f>
        <v/>
      </c>
      <c r="N143" s="106" t="str">
        <f>IFERROR(VLOOKUP($A143,'J10'!$I$6:$M$35,5,0),"")</f>
        <v/>
      </c>
      <c r="O143" s="106">
        <f t="shared" si="13"/>
        <v>0</v>
      </c>
      <c r="P143" s="106">
        <f t="shared" si="14"/>
        <v>0</v>
      </c>
      <c r="Q143" s="106">
        <f t="shared" si="15"/>
        <v>89</v>
      </c>
      <c r="R143" s="10"/>
    </row>
    <row r="144" spans="1:18" x14ac:dyDescent="0.25">
      <c r="A144" s="27" t="s">
        <v>357</v>
      </c>
      <c r="B144" s="106" t="str">
        <f>IFERROR(VLOOKUP($A144,Liste_J!$C$7:$G$261,5,0),"-")</f>
        <v>H</v>
      </c>
      <c r="C144" s="106" t="str">
        <f>IFERROR(VLOOKUP($A144,Liste_J!$C$7:$G$261,4,0),"-")</f>
        <v>Chevannes</v>
      </c>
      <c r="D144" s="106">
        <f>IFERROR(VLOOKUP($A144,Liste_J!$C$7:$G$261,2,0),"-")</f>
        <v>32.200000000000003</v>
      </c>
      <c r="E144" s="106" t="str">
        <f>IFERROR(VLOOKUP($A144,'J1'!$I$6:$M$35,5,0),"")</f>
        <v/>
      </c>
      <c r="F144" s="106" t="str">
        <f>IFERROR(VLOOKUP($A144,'J2'!$I$6:$M$35,5,0),"")</f>
        <v/>
      </c>
      <c r="G144" s="106" t="str">
        <f>IFERROR(VLOOKUP($A144,'J3'!$I$6:$M$35,5,0),"")</f>
        <v/>
      </c>
      <c r="H144" s="106" t="str">
        <f>IFERROR(VLOOKUP($A144,'J4'!$I$6:$M$35,5,0),"")</f>
        <v/>
      </c>
      <c r="I144" s="106" t="str">
        <f>IFERROR(VLOOKUP($A144,'J5'!$I$6:$M$35,5,0),"")</f>
        <v/>
      </c>
      <c r="J144" s="106" t="str">
        <f>IFERROR(VLOOKUP($A144,'J6'!$I$6:$M$35,5,0),"")</f>
        <v/>
      </c>
      <c r="K144" s="106" t="str">
        <f>IFERROR(VLOOKUP($A144,'J7'!$I$6:$M$35,5,0),"")</f>
        <v/>
      </c>
      <c r="L144" s="106" t="str">
        <f>IFERROR(VLOOKUP($A144,'J8'!$I$6:$M$35,5,0),"")</f>
        <v/>
      </c>
      <c r="M144" s="106" t="str">
        <f>IFERROR(VLOOKUP($A144,'J9'!$I$6:$M$35,5,0),"")</f>
        <v/>
      </c>
      <c r="N144" s="106" t="str">
        <f>IFERROR(VLOOKUP($A144,'J10'!$I$6:$M$35,5,0),"")</f>
        <v/>
      </c>
      <c r="O144" s="106">
        <f t="shared" si="13"/>
        <v>0</v>
      </c>
      <c r="P144" s="106">
        <f t="shared" si="14"/>
        <v>0</v>
      </c>
      <c r="Q144" s="106">
        <f t="shared" si="15"/>
        <v>89</v>
      </c>
      <c r="R144" s="10"/>
    </row>
    <row r="145" spans="1:18" x14ac:dyDescent="0.25">
      <c r="A145" s="27" t="s">
        <v>200</v>
      </c>
      <c r="B145" s="106" t="str">
        <f>IFERROR(VLOOKUP($A145,Liste_J!$C$7:$G$261,5,0),"-")</f>
        <v>H</v>
      </c>
      <c r="C145" s="106" t="str">
        <f>IFERROR(VLOOKUP($A145,Liste_J!$C$7:$G$261,4,0),"-")</f>
        <v>Chevannes</v>
      </c>
      <c r="D145" s="106">
        <f>IFERROR(VLOOKUP($A145,Liste_J!$C$7:$G$261,2,0),"-")</f>
        <v>54</v>
      </c>
      <c r="E145" s="106" t="str">
        <f>IFERROR(VLOOKUP($A145,'J1'!$I$6:$M$35,5,0),"")</f>
        <v/>
      </c>
      <c r="F145" s="106" t="str">
        <f>IFERROR(VLOOKUP($A145,'J2'!$I$6:$M$35,5,0),"")</f>
        <v/>
      </c>
      <c r="G145" s="106" t="str">
        <f>IFERROR(VLOOKUP($A145,'J3'!$I$6:$M$35,5,0),"")</f>
        <v/>
      </c>
      <c r="H145" s="106" t="str">
        <f>IFERROR(VLOOKUP($A145,'J4'!$I$6:$M$35,5,0),"")</f>
        <v/>
      </c>
      <c r="I145" s="106" t="str">
        <f>IFERROR(VLOOKUP($A145,'J5'!$I$6:$M$35,5,0),"")</f>
        <v/>
      </c>
      <c r="J145" s="106" t="str">
        <f>IFERROR(VLOOKUP($A145,'J6'!$I$6:$M$35,5,0),"")</f>
        <v/>
      </c>
      <c r="K145" s="106" t="str">
        <f>IFERROR(VLOOKUP($A145,'J7'!$I$6:$M$35,5,0),"")</f>
        <v/>
      </c>
      <c r="L145" s="106" t="str">
        <f>IFERROR(VLOOKUP($A145,'J8'!$I$6:$M$35,5,0),"")</f>
        <v/>
      </c>
      <c r="M145" s="106" t="str">
        <f>IFERROR(VLOOKUP($A145,'J9'!$I$6:$M$35,5,0),"")</f>
        <v/>
      </c>
      <c r="N145" s="106" t="str">
        <f>IFERROR(VLOOKUP($A145,'J10'!$I$6:$M$35,5,0),"")</f>
        <v/>
      </c>
      <c r="O145" s="106">
        <f t="shared" si="13"/>
        <v>0</v>
      </c>
      <c r="P145" s="106">
        <f t="shared" si="14"/>
        <v>0</v>
      </c>
      <c r="Q145" s="106">
        <f t="shared" si="15"/>
        <v>89</v>
      </c>
      <c r="R145" s="10"/>
    </row>
    <row r="146" spans="1:18" x14ac:dyDescent="0.25">
      <c r="A146" s="27" t="s">
        <v>200</v>
      </c>
      <c r="B146" s="106" t="str">
        <f>IFERROR(VLOOKUP($A146,Liste_J!$C$7:$G$261,5,0),"-")</f>
        <v>H</v>
      </c>
      <c r="C146" s="106" t="str">
        <f>IFERROR(VLOOKUP($A146,Liste_J!$C$7:$G$261,4,0),"-")</f>
        <v>Chevannes</v>
      </c>
      <c r="D146" s="106">
        <f>IFERROR(VLOOKUP($A146,Liste_J!$C$7:$G$261,2,0),"-")</f>
        <v>54</v>
      </c>
      <c r="E146" s="106" t="str">
        <f>IFERROR(VLOOKUP($A146,'J1'!$I$6:$M$35,5,0),"")</f>
        <v/>
      </c>
      <c r="F146" s="106" t="str">
        <f>IFERROR(VLOOKUP($A146,'J2'!$I$6:$M$35,5,0),"")</f>
        <v/>
      </c>
      <c r="G146" s="106" t="str">
        <f>IFERROR(VLOOKUP($A146,'J3'!$I$6:$M$35,5,0),"")</f>
        <v/>
      </c>
      <c r="H146" s="106" t="str">
        <f>IFERROR(VLOOKUP($A146,'J4'!$I$6:$M$35,5,0),"")</f>
        <v/>
      </c>
      <c r="I146" s="106" t="str">
        <f>IFERROR(VLOOKUP($A146,'J5'!$I$6:$M$35,5,0),"")</f>
        <v/>
      </c>
      <c r="J146" s="106" t="str">
        <f>IFERROR(VLOOKUP($A146,'J6'!$I$6:$M$35,5,0),"")</f>
        <v/>
      </c>
      <c r="K146" s="106" t="str">
        <f>IFERROR(VLOOKUP($A146,'J7'!$I$6:$M$35,5,0),"")</f>
        <v/>
      </c>
      <c r="L146" s="106" t="str">
        <f>IFERROR(VLOOKUP($A146,'J8'!$I$6:$M$35,5,0),"")</f>
        <v/>
      </c>
      <c r="M146" s="106" t="str">
        <f>IFERROR(VLOOKUP($A146,'J9'!$I$6:$M$35,5,0),"")</f>
        <v/>
      </c>
      <c r="N146" s="106" t="str">
        <f>IFERROR(VLOOKUP($A146,'J10'!$I$6:$M$35,5,0),"")</f>
        <v/>
      </c>
      <c r="O146" s="106">
        <f t="shared" si="13"/>
        <v>0</v>
      </c>
      <c r="P146" s="106">
        <f t="shared" si="14"/>
        <v>0</v>
      </c>
      <c r="Q146" s="106">
        <f t="shared" si="15"/>
        <v>89</v>
      </c>
      <c r="R146" s="10"/>
    </row>
    <row r="147" spans="1:18" x14ac:dyDescent="0.25">
      <c r="A147" s="27" t="s">
        <v>111</v>
      </c>
      <c r="B147" s="106" t="str">
        <f>IFERROR(VLOOKUP($A147,Liste_J!$C$7:$G$261,5,0),"-")</f>
        <v>H</v>
      </c>
      <c r="C147" s="106" t="str">
        <f>IFERROR(VLOOKUP($A147,Liste_J!$C$7:$G$261,4,0),"-")</f>
        <v>Chevry</v>
      </c>
      <c r="D147" s="106">
        <f>IFERROR(VLOOKUP($A147,Liste_J!$C$7:$G$261,2,0),"-")</f>
        <v>14.2</v>
      </c>
      <c r="E147" s="106" t="str">
        <f>IFERROR(VLOOKUP($A147,'J1'!$I$6:$M$35,5,0),"")</f>
        <v/>
      </c>
      <c r="F147" s="106" t="str">
        <f>IFERROR(VLOOKUP($A147,'J2'!$I$6:$M$35,5,0),"")</f>
        <v/>
      </c>
      <c r="G147" s="106" t="str">
        <f>IFERROR(VLOOKUP($A147,'J3'!$I$6:$M$35,5,0),"")</f>
        <v/>
      </c>
      <c r="H147" s="106" t="str">
        <f>IFERROR(VLOOKUP($A147,'J4'!$I$6:$M$35,5,0),"")</f>
        <v/>
      </c>
      <c r="I147" s="106" t="str">
        <f>IFERROR(VLOOKUP($A147,'J5'!$I$6:$M$35,5,0),"")</f>
        <v/>
      </c>
      <c r="J147" s="106" t="str">
        <f>IFERROR(VLOOKUP($A147,'J6'!$I$6:$M$35,5,0),"")</f>
        <v/>
      </c>
      <c r="K147" s="106" t="str">
        <f>IFERROR(VLOOKUP($A147,'J7'!$I$6:$M$35,5,0),"")</f>
        <v/>
      </c>
      <c r="L147" s="106" t="str">
        <f>IFERROR(VLOOKUP($A147,'J8'!$I$6:$M$35,5,0),"")</f>
        <v/>
      </c>
      <c r="M147" s="106" t="str">
        <f>IFERROR(VLOOKUP($A147,'J9'!$I$6:$M$35,5,0),"")</f>
        <v/>
      </c>
      <c r="N147" s="106" t="str">
        <f>IFERROR(VLOOKUP($A147,'J10'!$I$6:$M$35,5,0),"")</f>
        <v/>
      </c>
      <c r="O147" s="106">
        <f t="shared" si="13"/>
        <v>0</v>
      </c>
      <c r="P147" s="106">
        <f t="shared" si="14"/>
        <v>0</v>
      </c>
      <c r="Q147" s="106">
        <f t="shared" si="15"/>
        <v>89</v>
      </c>
      <c r="R147" s="10"/>
    </row>
    <row r="148" spans="1:18" x14ac:dyDescent="0.25">
      <c r="A148" s="27" t="s">
        <v>164</v>
      </c>
      <c r="B148" s="106" t="str">
        <f>IFERROR(VLOOKUP($A148,Liste_J!$C$7:$G$261,5,0),"-")</f>
        <v>H</v>
      </c>
      <c r="C148" s="106" t="str">
        <f>IFERROR(VLOOKUP($A148,Liste_J!$C$7:$G$261,4,0),"-")</f>
        <v>Chevry</v>
      </c>
      <c r="D148" s="106">
        <f>IFERROR(VLOOKUP($A148,Liste_J!$C$7:$G$261,2,0),"-")</f>
        <v>43</v>
      </c>
      <c r="E148" s="106" t="str">
        <f>IFERROR(VLOOKUP($A148,'J1'!$I$6:$M$35,5,0),"")</f>
        <v/>
      </c>
      <c r="F148" s="106" t="str">
        <f>IFERROR(VLOOKUP($A148,'J2'!$I$6:$M$35,5,0),"")</f>
        <v/>
      </c>
      <c r="G148" s="106" t="str">
        <f>IFERROR(VLOOKUP($A148,'J3'!$I$6:$M$35,5,0),"")</f>
        <v/>
      </c>
      <c r="H148" s="106" t="str">
        <f>IFERROR(VLOOKUP($A148,'J4'!$I$6:$M$35,5,0),"")</f>
        <v/>
      </c>
      <c r="I148" s="106" t="str">
        <f>IFERROR(VLOOKUP($A148,'J5'!$I$6:$M$35,5,0),"")</f>
        <v/>
      </c>
      <c r="J148" s="106" t="str">
        <f>IFERROR(VLOOKUP($A148,'J6'!$I$6:$M$35,5,0),"")</f>
        <v/>
      </c>
      <c r="K148" s="106" t="str">
        <f>IFERROR(VLOOKUP($A148,'J7'!$I$6:$M$35,5,0),"")</f>
        <v/>
      </c>
      <c r="L148" s="106" t="str">
        <f>IFERROR(VLOOKUP($A148,'J8'!$I$6:$M$35,5,0),"")</f>
        <v/>
      </c>
      <c r="M148" s="106" t="str">
        <f>IFERROR(VLOOKUP($A148,'J9'!$I$6:$M$35,5,0),"")</f>
        <v/>
      </c>
      <c r="N148" s="106" t="str">
        <f>IFERROR(VLOOKUP($A148,'J10'!$I$6:$M$35,5,0),"")</f>
        <v/>
      </c>
      <c r="O148" s="106">
        <f t="shared" si="13"/>
        <v>0</v>
      </c>
      <c r="P148" s="106">
        <f t="shared" si="14"/>
        <v>0</v>
      </c>
      <c r="Q148" s="106">
        <f t="shared" si="15"/>
        <v>89</v>
      </c>
      <c r="R148" s="10"/>
    </row>
    <row r="149" spans="1:18" x14ac:dyDescent="0.25">
      <c r="A149" s="27" t="s">
        <v>269</v>
      </c>
      <c r="B149" s="106" t="str">
        <f>IFERROR(VLOOKUP($A149,Liste_J!$C$7:$G$261,5,0),"-")</f>
        <v>H</v>
      </c>
      <c r="C149" s="106" t="str">
        <f>IFERROR(VLOOKUP($A149,Liste_J!$C$7:$G$261,4,0),"-")</f>
        <v>Chevry</v>
      </c>
      <c r="D149" s="106">
        <f>IFERROR(VLOOKUP($A149,Liste_J!$C$7:$G$261,2,0),"-")</f>
        <v>15.6</v>
      </c>
      <c r="E149" s="106" t="str">
        <f>IFERROR(VLOOKUP($A149,'J1'!$I$6:$M$35,5,0),"")</f>
        <v/>
      </c>
      <c r="F149" s="106" t="str">
        <f>IFERROR(VLOOKUP($A149,'J2'!$I$6:$M$35,5,0),"")</f>
        <v/>
      </c>
      <c r="G149" s="106" t="str">
        <f>IFERROR(VLOOKUP($A149,'J3'!$I$6:$M$35,5,0),"")</f>
        <v/>
      </c>
      <c r="H149" s="106" t="str">
        <f>IFERROR(VLOOKUP($A149,'J4'!$I$6:$M$35,5,0),"")</f>
        <v/>
      </c>
      <c r="I149" s="106" t="str">
        <f>IFERROR(VLOOKUP($A149,'J5'!$I$6:$M$35,5,0),"")</f>
        <v/>
      </c>
      <c r="J149" s="106" t="str">
        <f>IFERROR(VLOOKUP($A149,'J6'!$I$6:$M$35,5,0),"")</f>
        <v/>
      </c>
      <c r="K149" s="106" t="str">
        <f>IFERROR(VLOOKUP($A149,'J7'!$I$6:$M$35,5,0),"")</f>
        <v/>
      </c>
      <c r="L149" s="106" t="str">
        <f>IFERROR(VLOOKUP($A149,'J8'!$I$6:$M$35,5,0),"")</f>
        <v/>
      </c>
      <c r="M149" s="106" t="str">
        <f>IFERROR(VLOOKUP($A149,'J9'!$I$6:$M$35,5,0),"")</f>
        <v/>
      </c>
      <c r="N149" s="106" t="str">
        <f>IFERROR(VLOOKUP($A149,'J10'!$I$6:$M$35,5,0),"")</f>
        <v/>
      </c>
      <c r="O149" s="106">
        <f t="shared" si="13"/>
        <v>0</v>
      </c>
      <c r="P149" s="106">
        <f t="shared" si="14"/>
        <v>0</v>
      </c>
      <c r="Q149" s="106">
        <f t="shared" si="15"/>
        <v>89</v>
      </c>
      <c r="R149" s="10"/>
    </row>
    <row r="150" spans="1:18" x14ac:dyDescent="0.25">
      <c r="A150" s="27" t="s">
        <v>268</v>
      </c>
      <c r="B150" s="106" t="str">
        <f>IFERROR(VLOOKUP($A150,Liste_J!$C$7:$G$261,5,0),"-")</f>
        <v>H</v>
      </c>
      <c r="C150" s="106" t="str">
        <f>IFERROR(VLOOKUP($A150,Liste_J!$C$7:$G$261,4,0),"-")</f>
        <v>Chevry</v>
      </c>
      <c r="D150" s="106">
        <f>IFERROR(VLOOKUP($A150,Liste_J!$C$7:$G$261,2,0),"-")</f>
        <v>30.3</v>
      </c>
      <c r="E150" s="106" t="str">
        <f>IFERROR(VLOOKUP($A150,'J1'!$I$6:$M$35,5,0),"")</f>
        <v/>
      </c>
      <c r="F150" s="106" t="str">
        <f>IFERROR(VLOOKUP($A150,'J2'!$I$6:$M$35,5,0),"")</f>
        <v/>
      </c>
      <c r="G150" s="106" t="str">
        <f>IFERROR(VLOOKUP($A150,'J3'!$I$6:$M$35,5,0),"")</f>
        <v/>
      </c>
      <c r="H150" s="106" t="str">
        <f>IFERROR(VLOOKUP($A150,'J4'!$I$6:$M$35,5,0),"")</f>
        <v/>
      </c>
      <c r="I150" s="106" t="str">
        <f>IFERROR(VLOOKUP($A150,'J5'!$I$6:$M$35,5,0),"")</f>
        <v/>
      </c>
      <c r="J150" s="106" t="str">
        <f>IFERROR(VLOOKUP($A150,'J6'!$I$6:$M$35,5,0),"")</f>
        <v/>
      </c>
      <c r="K150" s="106" t="str">
        <f>IFERROR(VLOOKUP($A150,'J7'!$I$6:$M$35,5,0),"")</f>
        <v/>
      </c>
      <c r="L150" s="106" t="str">
        <f>IFERROR(VLOOKUP($A150,'J8'!$I$6:$M$35,5,0),"")</f>
        <v/>
      </c>
      <c r="M150" s="106" t="str">
        <f>IFERROR(VLOOKUP($A150,'J9'!$I$6:$M$35,5,0),"")</f>
        <v/>
      </c>
      <c r="N150" s="106" t="str">
        <f>IFERROR(VLOOKUP($A150,'J10'!$I$6:$M$35,5,0),"")</f>
        <v/>
      </c>
      <c r="O150" s="106">
        <f t="shared" si="13"/>
        <v>0</v>
      </c>
      <c r="P150" s="106">
        <f t="shared" si="14"/>
        <v>0</v>
      </c>
      <c r="Q150" s="106">
        <f t="shared" si="15"/>
        <v>89</v>
      </c>
      <c r="R150" s="10"/>
    </row>
    <row r="151" spans="1:18" x14ac:dyDescent="0.25">
      <c r="A151" s="27" t="s">
        <v>270</v>
      </c>
      <c r="B151" s="106" t="str">
        <f>IFERROR(VLOOKUP($A151,Liste_J!$C$7:$G$261,5,0),"-")</f>
        <v>H</v>
      </c>
      <c r="C151" s="106" t="str">
        <f>IFERROR(VLOOKUP($A151,Liste_J!$C$7:$G$261,4,0),"-")</f>
        <v>Chevry</v>
      </c>
      <c r="D151" s="106">
        <f>IFERROR(VLOOKUP($A151,Liste_J!$C$7:$G$261,2,0),"-")</f>
        <v>23.1</v>
      </c>
      <c r="E151" s="106" t="str">
        <f>IFERROR(VLOOKUP($A151,'J1'!$I$6:$M$35,5,0),"")</f>
        <v/>
      </c>
      <c r="F151" s="106" t="str">
        <f>IFERROR(VLOOKUP($A151,'J2'!$I$6:$M$35,5,0),"")</f>
        <v/>
      </c>
      <c r="G151" s="106" t="str">
        <f>IFERROR(VLOOKUP($A151,'J3'!$I$6:$M$35,5,0),"")</f>
        <v/>
      </c>
      <c r="H151" s="106" t="str">
        <f>IFERROR(VLOOKUP($A151,'J4'!$I$6:$M$35,5,0),"")</f>
        <v/>
      </c>
      <c r="I151" s="106" t="str">
        <f>IFERROR(VLOOKUP($A151,'J5'!$I$6:$M$35,5,0),"")</f>
        <v/>
      </c>
      <c r="J151" s="106" t="str">
        <f>IFERROR(VLOOKUP($A151,'J6'!$I$6:$M$35,5,0),"")</f>
        <v/>
      </c>
      <c r="K151" s="106" t="str">
        <f>IFERROR(VLOOKUP($A151,'J7'!$I$6:$M$35,5,0),"")</f>
        <v/>
      </c>
      <c r="L151" s="106" t="str">
        <f>IFERROR(VLOOKUP($A151,'J8'!$I$6:$M$35,5,0),"")</f>
        <v/>
      </c>
      <c r="M151" s="106" t="str">
        <f>IFERROR(VLOOKUP($A151,'J9'!$I$6:$M$35,5,0),"")</f>
        <v/>
      </c>
      <c r="N151" s="106" t="str">
        <f>IFERROR(VLOOKUP($A151,'J10'!$I$6:$M$35,5,0),"")</f>
        <v/>
      </c>
      <c r="O151" s="106">
        <f t="shared" si="13"/>
        <v>0</v>
      </c>
      <c r="P151" s="106">
        <f t="shared" si="14"/>
        <v>0</v>
      </c>
      <c r="Q151" s="106">
        <f t="shared" si="15"/>
        <v>89</v>
      </c>
      <c r="R151" s="10"/>
    </row>
    <row r="152" spans="1:18" x14ac:dyDescent="0.25">
      <c r="A152" s="27" t="s">
        <v>266</v>
      </c>
      <c r="B152" s="106" t="str">
        <f>IFERROR(VLOOKUP($A152,Liste_J!$C$7:$G$261,5,0),"-")</f>
        <v>H</v>
      </c>
      <c r="C152" s="106" t="str">
        <f>IFERROR(VLOOKUP($A152,Liste_J!$C$7:$G$261,4,0),"-")</f>
        <v>Chevry</v>
      </c>
      <c r="D152" s="106">
        <f>IFERROR(VLOOKUP($A152,Liste_J!$C$7:$G$261,2,0),"-")</f>
        <v>17.2</v>
      </c>
      <c r="E152" s="106" t="str">
        <f>IFERROR(VLOOKUP($A152,'J1'!$I$6:$M$35,5,0),"")</f>
        <v/>
      </c>
      <c r="F152" s="106" t="str">
        <f>IFERROR(VLOOKUP($A152,'J2'!$I$6:$M$35,5,0),"")</f>
        <v/>
      </c>
      <c r="G152" s="106" t="str">
        <f>IFERROR(VLOOKUP($A152,'J3'!$I$6:$M$35,5,0),"")</f>
        <v/>
      </c>
      <c r="H152" s="106" t="str">
        <f>IFERROR(VLOOKUP($A152,'J4'!$I$6:$M$35,5,0),"")</f>
        <v/>
      </c>
      <c r="I152" s="106" t="str">
        <f>IFERROR(VLOOKUP($A152,'J5'!$I$6:$M$35,5,0),"")</f>
        <v/>
      </c>
      <c r="J152" s="106" t="str">
        <f>IFERROR(VLOOKUP($A152,'J6'!$I$6:$M$35,5,0),"")</f>
        <v/>
      </c>
      <c r="K152" s="106" t="str">
        <f>IFERROR(VLOOKUP($A152,'J7'!$I$6:$M$35,5,0),"")</f>
        <v/>
      </c>
      <c r="L152" s="106" t="str">
        <f>IFERROR(VLOOKUP($A152,'J8'!$I$6:$M$35,5,0),"")</f>
        <v/>
      </c>
      <c r="M152" s="106" t="str">
        <f>IFERROR(VLOOKUP($A152,'J9'!$I$6:$M$35,5,0),"")</f>
        <v/>
      </c>
      <c r="N152" s="106" t="str">
        <f>IFERROR(VLOOKUP($A152,'J10'!$I$6:$M$35,5,0),"")</f>
        <v/>
      </c>
      <c r="O152" s="106">
        <f t="shared" si="13"/>
        <v>0</v>
      </c>
      <c r="P152" s="106">
        <f t="shared" si="14"/>
        <v>0</v>
      </c>
      <c r="Q152" s="106">
        <f t="shared" si="15"/>
        <v>89</v>
      </c>
      <c r="R152" s="10"/>
    </row>
    <row r="153" spans="1:18" x14ac:dyDescent="0.25">
      <c r="A153" s="27" t="s">
        <v>300</v>
      </c>
      <c r="B153" s="106" t="str">
        <f>IFERROR(VLOOKUP($A153,Liste_J!$C$7:$G$261,5,0),"-")</f>
        <v>H</v>
      </c>
      <c r="C153" s="106" t="str">
        <f>IFERROR(VLOOKUP($A153,Liste_J!$C$7:$G$261,4,0),"-")</f>
        <v>Chevry</v>
      </c>
      <c r="D153" s="106">
        <f>IFERROR(VLOOKUP($A153,Liste_J!$C$7:$G$261,2,0),"-")</f>
        <v>8.1999999999999993</v>
      </c>
      <c r="E153" s="106" t="str">
        <f>IFERROR(VLOOKUP($A153,'J1'!$I$6:$M$35,5,0),"")</f>
        <v/>
      </c>
      <c r="F153" s="106" t="str">
        <f>IFERROR(VLOOKUP($A153,'J2'!$I$6:$M$35,5,0),"")</f>
        <v/>
      </c>
      <c r="G153" s="106" t="str">
        <f>IFERROR(VLOOKUP($A153,'J3'!$I$6:$M$35,5,0),"")</f>
        <v/>
      </c>
      <c r="H153" s="106" t="str">
        <f>IFERROR(VLOOKUP($A153,'J4'!$I$6:$M$35,5,0),"")</f>
        <v/>
      </c>
      <c r="I153" s="106" t="str">
        <f>IFERROR(VLOOKUP($A153,'J5'!$I$6:$M$35,5,0),"")</f>
        <v/>
      </c>
      <c r="J153" s="106" t="str">
        <f>IFERROR(VLOOKUP($A153,'J6'!$I$6:$M$35,5,0),"")</f>
        <v/>
      </c>
      <c r="K153" s="106" t="str">
        <f>IFERROR(VLOOKUP($A153,'J7'!$I$6:$M$35,5,0),"")</f>
        <v/>
      </c>
      <c r="L153" s="106" t="str">
        <f>IFERROR(VLOOKUP($A153,'J8'!$I$6:$M$35,5,0),"")</f>
        <v/>
      </c>
      <c r="M153" s="106" t="str">
        <f>IFERROR(VLOOKUP($A153,'J9'!$I$6:$M$35,5,0),"")</f>
        <v/>
      </c>
      <c r="N153" s="106" t="str">
        <f>IFERROR(VLOOKUP($A153,'J10'!$I$6:$M$35,5,0),"")</f>
        <v/>
      </c>
      <c r="O153" s="106">
        <f t="shared" si="13"/>
        <v>0</v>
      </c>
      <c r="P153" s="106">
        <f t="shared" si="14"/>
        <v>0</v>
      </c>
      <c r="Q153" s="106">
        <f t="shared" si="15"/>
        <v>89</v>
      </c>
      <c r="R153" s="10"/>
    </row>
    <row r="154" spans="1:18" x14ac:dyDescent="0.25">
      <c r="A154" s="27" t="s">
        <v>73</v>
      </c>
      <c r="B154" s="106" t="str">
        <f>IFERROR(VLOOKUP($A154,Liste_J!$C$7:$G$261,5,0),"-")</f>
        <v>H</v>
      </c>
      <c r="C154" s="106" t="str">
        <f>IFERROR(VLOOKUP($A154,Liste_J!$C$7:$G$261,4,0),"-")</f>
        <v>Chevry</v>
      </c>
      <c r="D154" s="106">
        <f>IFERROR(VLOOKUP($A154,Liste_J!$C$7:$G$261,2,0),"-")</f>
        <v>33.6</v>
      </c>
      <c r="E154" s="106" t="str">
        <f>IFERROR(VLOOKUP($A154,'J1'!$I$6:$M$35,5,0),"")</f>
        <v/>
      </c>
      <c r="F154" s="106" t="str">
        <f>IFERROR(VLOOKUP($A154,'J2'!$I$6:$M$35,5,0),"")</f>
        <v/>
      </c>
      <c r="G154" s="106" t="str">
        <f>IFERROR(VLOOKUP($A154,'J3'!$I$6:$M$35,5,0),"")</f>
        <v/>
      </c>
      <c r="H154" s="106" t="str">
        <f>IFERROR(VLOOKUP($A154,'J4'!$I$6:$M$35,5,0),"")</f>
        <v/>
      </c>
      <c r="I154" s="106" t="str">
        <f>IFERROR(VLOOKUP($A154,'J5'!$I$6:$M$35,5,0),"")</f>
        <v/>
      </c>
      <c r="J154" s="106" t="str">
        <f>IFERROR(VLOOKUP($A154,'J6'!$I$6:$M$35,5,0),"")</f>
        <v/>
      </c>
      <c r="K154" s="106" t="str">
        <f>IFERROR(VLOOKUP($A154,'J7'!$I$6:$M$35,5,0),"")</f>
        <v/>
      </c>
      <c r="L154" s="106" t="str">
        <f>IFERROR(VLOOKUP($A154,'J8'!$I$6:$M$35,5,0),"")</f>
        <v/>
      </c>
      <c r="M154" s="106" t="str">
        <f>IFERROR(VLOOKUP($A154,'J9'!$I$6:$M$35,5,0),"")</f>
        <v/>
      </c>
      <c r="N154" s="106" t="str">
        <f>IFERROR(VLOOKUP($A154,'J10'!$I$6:$M$35,5,0),"")</f>
        <v/>
      </c>
      <c r="O154" s="106">
        <f t="shared" si="13"/>
        <v>0</v>
      </c>
      <c r="P154" s="106">
        <f t="shared" si="14"/>
        <v>0</v>
      </c>
      <c r="Q154" s="106">
        <f t="shared" si="15"/>
        <v>89</v>
      </c>
      <c r="R154" s="10"/>
    </row>
    <row r="155" spans="1:18" x14ac:dyDescent="0.25">
      <c r="A155" s="27" t="s">
        <v>216</v>
      </c>
      <c r="B155" s="106" t="str">
        <f>IFERROR(VLOOKUP($A155,Liste_J!$C$7:$G$261,5,0),"-")</f>
        <v>H</v>
      </c>
      <c r="C155" s="106" t="str">
        <f>IFERROR(VLOOKUP($A155,Liste_J!$C$7:$G$261,4,0),"-")</f>
        <v>Chevry</v>
      </c>
      <c r="D155" s="106">
        <f>IFERROR(VLOOKUP($A155,Liste_J!$C$7:$G$261,2,0),"-")</f>
        <v>23.1</v>
      </c>
      <c r="E155" s="106" t="str">
        <f>IFERROR(VLOOKUP($A155,'J1'!$I$6:$M$35,5,0),"")</f>
        <v/>
      </c>
      <c r="F155" s="106" t="str">
        <f>IFERROR(VLOOKUP($A155,'J2'!$I$6:$M$35,5,0),"")</f>
        <v/>
      </c>
      <c r="G155" s="106" t="str">
        <f>IFERROR(VLOOKUP($A155,'J3'!$I$6:$M$35,5,0),"")</f>
        <v/>
      </c>
      <c r="H155" s="106" t="str">
        <f>IFERROR(VLOOKUP($A155,'J4'!$I$6:$M$35,5,0),"")</f>
        <v/>
      </c>
      <c r="I155" s="106" t="str">
        <f>IFERROR(VLOOKUP($A155,'J5'!$I$6:$M$35,5,0),"")</f>
        <v/>
      </c>
      <c r="J155" s="106" t="str">
        <f>IFERROR(VLOOKUP($A155,'J6'!$I$6:$M$35,5,0),"")</f>
        <v/>
      </c>
      <c r="K155" s="106" t="str">
        <f>IFERROR(VLOOKUP($A155,'J7'!$I$6:$M$35,5,0),"")</f>
        <v/>
      </c>
      <c r="L155" s="106" t="str">
        <f>IFERROR(VLOOKUP($A155,'J8'!$I$6:$M$35,5,0),"")</f>
        <v/>
      </c>
      <c r="M155" s="106" t="str">
        <f>IFERROR(VLOOKUP($A155,'J9'!$I$6:$M$35,5,0),"")</f>
        <v/>
      </c>
      <c r="N155" s="106" t="str">
        <f>IFERROR(VLOOKUP($A155,'J10'!$I$6:$M$35,5,0),"")</f>
        <v/>
      </c>
      <c r="O155" s="106">
        <f t="shared" si="13"/>
        <v>0</v>
      </c>
      <c r="P155" s="106">
        <f t="shared" si="14"/>
        <v>0</v>
      </c>
      <c r="Q155" s="106">
        <f t="shared" si="15"/>
        <v>89</v>
      </c>
      <c r="R155" s="10"/>
    </row>
    <row r="156" spans="1:18" x14ac:dyDescent="0.25">
      <c r="A156" s="27" t="s">
        <v>163</v>
      </c>
      <c r="B156" s="106" t="str">
        <f>IFERROR(VLOOKUP($A156,Liste_J!$C$7:$G$261,5,0),"-")</f>
        <v>H</v>
      </c>
      <c r="C156" s="106" t="str">
        <f>IFERROR(VLOOKUP($A156,Liste_J!$C$7:$G$261,4,0),"-")</f>
        <v>Chevry</v>
      </c>
      <c r="D156" s="106">
        <f>IFERROR(VLOOKUP($A156,Liste_J!$C$7:$G$261,2,0),"-")</f>
        <v>35.799999999999997</v>
      </c>
      <c r="E156" s="106" t="str">
        <f>IFERROR(VLOOKUP($A156,'J1'!$I$6:$M$35,5,0),"")</f>
        <v/>
      </c>
      <c r="F156" s="106" t="str">
        <f>IFERROR(VLOOKUP($A156,'J2'!$I$6:$M$35,5,0),"")</f>
        <v/>
      </c>
      <c r="G156" s="106" t="str">
        <f>IFERROR(VLOOKUP($A156,'J3'!$I$6:$M$35,5,0),"")</f>
        <v/>
      </c>
      <c r="H156" s="106" t="str">
        <f>IFERROR(VLOOKUP($A156,'J4'!$I$6:$M$35,5,0),"")</f>
        <v/>
      </c>
      <c r="I156" s="106" t="str">
        <f>IFERROR(VLOOKUP($A156,'J5'!$I$6:$M$35,5,0),"")</f>
        <v/>
      </c>
      <c r="J156" s="106" t="str">
        <f>IFERROR(VLOOKUP($A156,'J6'!$I$6:$M$35,5,0),"")</f>
        <v/>
      </c>
      <c r="K156" s="106" t="str">
        <f>IFERROR(VLOOKUP($A156,'J7'!$I$6:$M$35,5,0),"")</f>
        <v/>
      </c>
      <c r="L156" s="106" t="str">
        <f>IFERROR(VLOOKUP($A156,'J8'!$I$6:$M$35,5,0),"")</f>
        <v/>
      </c>
      <c r="M156" s="106" t="str">
        <f>IFERROR(VLOOKUP($A156,'J9'!$I$6:$M$35,5,0),"")</f>
        <v/>
      </c>
      <c r="N156" s="106" t="str">
        <f>IFERROR(VLOOKUP($A156,'J10'!$I$6:$M$35,5,0),"")</f>
        <v/>
      </c>
      <c r="O156" s="106">
        <f t="shared" si="13"/>
        <v>0</v>
      </c>
      <c r="P156" s="106">
        <f t="shared" si="14"/>
        <v>0</v>
      </c>
      <c r="Q156" s="106">
        <f t="shared" si="15"/>
        <v>89</v>
      </c>
      <c r="R156" s="10"/>
    </row>
    <row r="157" spans="1:18" x14ac:dyDescent="0.25">
      <c r="A157" s="27" t="s">
        <v>202</v>
      </c>
      <c r="B157" s="106" t="str">
        <f>IFERROR(VLOOKUP($A157,Liste_J!$C$7:$G$261,5,0),"-")</f>
        <v>H</v>
      </c>
      <c r="C157" s="106" t="str">
        <f>IFERROR(VLOOKUP($A157,Liste_J!$C$7:$G$261,4,0),"-")</f>
        <v>Chevry</v>
      </c>
      <c r="D157" s="106">
        <f>IFERROR(VLOOKUP($A157,Liste_J!$C$7:$G$261,2,0),"-")</f>
        <v>33.700000000000003</v>
      </c>
      <c r="E157" s="106" t="str">
        <f>IFERROR(VLOOKUP($A157,'J1'!$I$6:$M$35,5,0),"")</f>
        <v/>
      </c>
      <c r="F157" s="106" t="str">
        <f>IFERROR(VLOOKUP($A157,'J2'!$I$6:$M$35,5,0),"")</f>
        <v/>
      </c>
      <c r="G157" s="106" t="str">
        <f>IFERROR(VLOOKUP($A157,'J3'!$I$6:$M$35,5,0),"")</f>
        <v/>
      </c>
      <c r="H157" s="106" t="str">
        <f>IFERROR(VLOOKUP($A157,'J4'!$I$6:$M$35,5,0),"")</f>
        <v/>
      </c>
      <c r="I157" s="106" t="str">
        <f>IFERROR(VLOOKUP($A157,'J5'!$I$6:$M$35,5,0),"")</f>
        <v/>
      </c>
      <c r="J157" s="106" t="str">
        <f>IFERROR(VLOOKUP($A157,'J6'!$I$6:$M$35,5,0),"")</f>
        <v/>
      </c>
      <c r="K157" s="106" t="str">
        <f>IFERROR(VLOOKUP($A157,'J7'!$I$6:$M$35,5,0),"")</f>
        <v/>
      </c>
      <c r="L157" s="106" t="str">
        <f>IFERROR(VLOOKUP($A157,'J8'!$I$6:$M$35,5,0),"")</f>
        <v/>
      </c>
      <c r="M157" s="106" t="str">
        <f>IFERROR(VLOOKUP($A157,'J9'!$I$6:$M$35,5,0),"")</f>
        <v/>
      </c>
      <c r="N157" s="106" t="str">
        <f>IFERROR(VLOOKUP($A157,'J10'!$I$6:$M$35,5,0),"")</f>
        <v/>
      </c>
      <c r="O157" s="106">
        <f t="shared" si="13"/>
        <v>0</v>
      </c>
      <c r="P157" s="106">
        <f t="shared" si="14"/>
        <v>0</v>
      </c>
      <c r="Q157" s="106">
        <f t="shared" si="15"/>
        <v>89</v>
      </c>
      <c r="R157" s="10"/>
    </row>
    <row r="158" spans="1:18" x14ac:dyDescent="0.25">
      <c r="A158" s="27" t="s">
        <v>145</v>
      </c>
      <c r="B158" s="106" t="str">
        <f>IFERROR(VLOOKUP($A158,Liste_J!$C$7:$G$261,5,0),"-")</f>
        <v>H</v>
      </c>
      <c r="C158" s="106" t="str">
        <f>IFERROR(VLOOKUP($A158,Liste_J!$C$7:$G$261,4,0),"-")</f>
        <v>Chevry</v>
      </c>
      <c r="D158" s="106">
        <f>IFERROR(VLOOKUP($A158,Liste_J!$C$7:$G$261,2,0),"-")</f>
        <v>20.5</v>
      </c>
      <c r="E158" s="106" t="str">
        <f>IFERROR(VLOOKUP($A158,'J1'!$I$6:$M$35,5,0),"")</f>
        <v/>
      </c>
      <c r="F158" s="106" t="str">
        <f>IFERROR(VLOOKUP($A158,'J2'!$I$6:$M$35,5,0),"")</f>
        <v/>
      </c>
      <c r="G158" s="106" t="str">
        <f>IFERROR(VLOOKUP($A158,'J3'!$I$6:$M$35,5,0),"")</f>
        <v/>
      </c>
      <c r="H158" s="106" t="str">
        <f>IFERROR(VLOOKUP($A158,'J4'!$I$6:$M$35,5,0),"")</f>
        <v/>
      </c>
      <c r="I158" s="106" t="str">
        <f>IFERROR(VLOOKUP($A158,'J5'!$I$6:$M$35,5,0),"")</f>
        <v/>
      </c>
      <c r="J158" s="106" t="str">
        <f>IFERROR(VLOOKUP($A158,'J6'!$I$6:$M$35,5,0),"")</f>
        <v/>
      </c>
      <c r="K158" s="106" t="str">
        <f>IFERROR(VLOOKUP($A158,'J7'!$I$6:$M$35,5,0),"")</f>
        <v/>
      </c>
      <c r="L158" s="106" t="str">
        <f>IFERROR(VLOOKUP($A158,'J8'!$I$6:$M$35,5,0),"")</f>
        <v/>
      </c>
      <c r="M158" s="106" t="str">
        <f>IFERROR(VLOOKUP($A158,'J9'!$I$6:$M$35,5,0),"")</f>
        <v/>
      </c>
      <c r="N158" s="106" t="str">
        <f>IFERROR(VLOOKUP($A158,'J10'!$I$6:$M$35,5,0),"")</f>
        <v/>
      </c>
      <c r="O158" s="106">
        <f t="shared" si="13"/>
        <v>0</v>
      </c>
      <c r="P158" s="106">
        <f t="shared" si="14"/>
        <v>0</v>
      </c>
      <c r="Q158" s="106">
        <f t="shared" si="15"/>
        <v>89</v>
      </c>
      <c r="R158" s="10"/>
    </row>
    <row r="159" spans="1:18" x14ac:dyDescent="0.25">
      <c r="A159" s="27" t="s">
        <v>117</v>
      </c>
      <c r="B159" s="106" t="str">
        <f>IFERROR(VLOOKUP($A159,Liste_J!$C$7:$G$261,5,0),"-")</f>
        <v>H</v>
      </c>
      <c r="C159" s="106" t="str">
        <f>IFERROR(VLOOKUP($A159,Liste_J!$C$7:$G$261,4,0),"-")</f>
        <v>Chevry</v>
      </c>
      <c r="D159" s="106">
        <f>IFERROR(VLOOKUP($A159,Liste_J!$C$7:$G$261,2,0),"-")</f>
        <v>22.5</v>
      </c>
      <c r="E159" s="106" t="str">
        <f>IFERROR(VLOOKUP($A159,'J1'!$I$6:$M$35,5,0),"")</f>
        <v/>
      </c>
      <c r="F159" s="106" t="str">
        <f>IFERROR(VLOOKUP($A159,'J2'!$I$6:$M$35,5,0),"")</f>
        <v/>
      </c>
      <c r="G159" s="106" t="str">
        <f>IFERROR(VLOOKUP($A159,'J3'!$I$6:$M$35,5,0),"")</f>
        <v/>
      </c>
      <c r="H159" s="106" t="str">
        <f>IFERROR(VLOOKUP($A159,'J4'!$I$6:$M$35,5,0),"")</f>
        <v/>
      </c>
      <c r="I159" s="106" t="str">
        <f>IFERROR(VLOOKUP($A159,'J5'!$I$6:$M$35,5,0),"")</f>
        <v/>
      </c>
      <c r="J159" s="106" t="str">
        <f>IFERROR(VLOOKUP($A159,'J6'!$I$6:$M$35,5,0),"")</f>
        <v/>
      </c>
      <c r="K159" s="106" t="str">
        <f>IFERROR(VLOOKUP($A159,'J7'!$I$6:$M$35,5,0),"")</f>
        <v/>
      </c>
      <c r="L159" s="106" t="str">
        <f>IFERROR(VLOOKUP($A159,'J8'!$I$6:$M$35,5,0),"")</f>
        <v/>
      </c>
      <c r="M159" s="106" t="str">
        <f>IFERROR(VLOOKUP($A159,'J9'!$I$6:$M$35,5,0),"")</f>
        <v/>
      </c>
      <c r="N159" s="106" t="str">
        <f>IFERROR(VLOOKUP($A159,'J10'!$I$6:$M$35,5,0),"")</f>
        <v/>
      </c>
      <c r="O159" s="106">
        <f t="shared" si="13"/>
        <v>0</v>
      </c>
      <c r="P159" s="106">
        <f t="shared" si="14"/>
        <v>0</v>
      </c>
      <c r="Q159" s="106">
        <f t="shared" si="15"/>
        <v>89</v>
      </c>
      <c r="R159" s="10"/>
    </row>
    <row r="160" spans="1:18" x14ac:dyDescent="0.25">
      <c r="A160" s="27" t="s">
        <v>341</v>
      </c>
      <c r="B160" s="106" t="str">
        <f>IFERROR(VLOOKUP($A160,Liste_J!$C$7:$G$261,5,0),"-")</f>
        <v>H</v>
      </c>
      <c r="C160" s="106" t="str">
        <f>IFERROR(VLOOKUP($A160,Liste_J!$C$7:$G$261,4,0),"-")</f>
        <v>Chevry</v>
      </c>
      <c r="D160" s="106" t="str">
        <f>IFERROR(VLOOKUP($A160,Liste_J!$C$7:$G$261,2,0),"-")</f>
        <v>8.8</v>
      </c>
      <c r="E160" s="106" t="str">
        <f>IFERROR(VLOOKUP($A160,'J1'!$I$6:$M$35,5,0),"")</f>
        <v/>
      </c>
      <c r="F160" s="106" t="str">
        <f>IFERROR(VLOOKUP($A160,'J2'!$I$6:$M$35,5,0),"")</f>
        <v/>
      </c>
      <c r="G160" s="106" t="str">
        <f>IFERROR(VLOOKUP($A160,'J3'!$I$6:$M$35,5,0),"")</f>
        <v/>
      </c>
      <c r="H160" s="106" t="str">
        <f>IFERROR(VLOOKUP($A160,'J4'!$I$6:$M$35,5,0),"")</f>
        <v/>
      </c>
      <c r="I160" s="106" t="str">
        <f>IFERROR(VLOOKUP($A160,'J5'!$I$6:$M$35,5,0),"")</f>
        <v/>
      </c>
      <c r="J160" s="106" t="str">
        <f>IFERROR(VLOOKUP($A160,'J6'!$I$6:$M$35,5,0),"")</f>
        <v/>
      </c>
      <c r="K160" s="106" t="str">
        <f>IFERROR(VLOOKUP($A160,'J7'!$I$6:$M$35,5,0),"")</f>
        <v/>
      </c>
      <c r="L160" s="106" t="str">
        <f>IFERROR(VLOOKUP($A160,'J8'!$I$6:$M$35,5,0),"")</f>
        <v/>
      </c>
      <c r="M160" s="106" t="str">
        <f>IFERROR(VLOOKUP($A160,'J9'!$I$6:$M$35,5,0),"")</f>
        <v/>
      </c>
      <c r="N160" s="106" t="str">
        <f>IFERROR(VLOOKUP($A160,'J10'!$I$6:$M$35,5,0),"")</f>
        <v/>
      </c>
      <c r="O160" s="106">
        <f t="shared" si="13"/>
        <v>0</v>
      </c>
      <c r="P160" s="106">
        <f t="shared" si="14"/>
        <v>0</v>
      </c>
      <c r="Q160" s="106">
        <f t="shared" si="15"/>
        <v>89</v>
      </c>
      <c r="R160" s="10"/>
    </row>
    <row r="161" spans="1:18" x14ac:dyDescent="0.25">
      <c r="A161" s="27" t="s">
        <v>431</v>
      </c>
      <c r="B161" s="106" t="str">
        <f>IFERROR(VLOOKUP($A161,Liste_J!$C$7:$G$261,5,0),"-")</f>
        <v>H</v>
      </c>
      <c r="C161" s="106" t="str">
        <f>IFERROR(VLOOKUP($A161,Liste_J!$C$7:$G$261,4,0),"-")</f>
        <v>Chevry</v>
      </c>
      <c r="D161" s="106">
        <f>IFERROR(VLOOKUP($A161,Liste_J!$C$7:$G$261,2,0),"-")</f>
        <v>36.5</v>
      </c>
      <c r="E161" s="106" t="str">
        <f>IFERROR(VLOOKUP($A161,'J1'!$I$6:$M$35,5,0),"")</f>
        <v/>
      </c>
      <c r="F161" s="106" t="str">
        <f>IFERROR(VLOOKUP($A161,'J2'!$I$6:$M$35,5,0),"")</f>
        <v/>
      </c>
      <c r="G161" s="106" t="str">
        <f>IFERROR(VLOOKUP($A161,'J3'!$I$6:$M$35,5,0),"")</f>
        <v/>
      </c>
      <c r="H161" s="106" t="str">
        <f>IFERROR(VLOOKUP($A161,'J4'!$I$6:$M$35,5,0),"")</f>
        <v/>
      </c>
      <c r="I161" s="106" t="str">
        <f>IFERROR(VLOOKUP($A161,'J5'!$I$6:$M$35,5,0),"")</f>
        <v/>
      </c>
      <c r="J161" s="106" t="str">
        <f>IFERROR(VLOOKUP($A161,'J6'!$I$6:$M$35,5,0),"")</f>
        <v/>
      </c>
      <c r="K161" s="106" t="str">
        <f>IFERROR(VLOOKUP($A161,'J7'!$I$6:$M$35,5,0),"")</f>
        <v/>
      </c>
      <c r="L161" s="106" t="str">
        <f>IFERROR(VLOOKUP($A161,'J8'!$I$6:$M$35,5,0),"")</f>
        <v/>
      </c>
      <c r="M161" s="106" t="str">
        <f>IFERROR(VLOOKUP($A161,'J9'!$I$6:$M$35,5,0),"")</f>
        <v/>
      </c>
      <c r="N161" s="106" t="str">
        <f>IFERROR(VLOOKUP($A161,'J10'!$I$6:$M$35,5,0),"")</f>
        <v/>
      </c>
      <c r="O161" s="106">
        <f t="shared" si="13"/>
        <v>0</v>
      </c>
      <c r="P161" s="106">
        <f t="shared" si="14"/>
        <v>0</v>
      </c>
      <c r="Q161" s="106">
        <f t="shared" si="15"/>
        <v>89</v>
      </c>
      <c r="R161" s="10"/>
    </row>
    <row r="162" spans="1:18" x14ac:dyDescent="0.25">
      <c r="A162" s="27" t="s">
        <v>260</v>
      </c>
      <c r="B162" s="106" t="str">
        <f>IFERROR(VLOOKUP($A162,Liste_J!$C$7:$G$261,5,0),"-")</f>
        <v>H</v>
      </c>
      <c r="C162" s="106" t="str">
        <f>IFERROR(VLOOKUP($A162,Liste_J!$C$7:$G$261,4,0),"-")</f>
        <v>Corbuches</v>
      </c>
      <c r="D162" s="106">
        <f>IFERROR(VLOOKUP($A162,Liste_J!$C$7:$G$261,2,0),"-")</f>
        <v>27.3</v>
      </c>
      <c r="E162" s="106" t="str">
        <f>IFERROR(VLOOKUP($A162,'J1'!$I$6:$M$35,5,0),"")</f>
        <v/>
      </c>
      <c r="F162" s="106" t="str">
        <f>IFERROR(VLOOKUP($A162,'J2'!$I$6:$M$35,5,0),"")</f>
        <v/>
      </c>
      <c r="G162" s="106" t="str">
        <f>IFERROR(VLOOKUP($A162,'J3'!$I$6:$M$35,5,0),"")</f>
        <v/>
      </c>
      <c r="H162" s="106" t="str">
        <f>IFERROR(VLOOKUP($A162,'J4'!$I$6:$M$35,5,0),"")</f>
        <v/>
      </c>
      <c r="I162" s="106" t="str">
        <f>IFERROR(VLOOKUP($A162,'J5'!$I$6:$M$35,5,0),"")</f>
        <v/>
      </c>
      <c r="J162" s="106" t="str">
        <f>IFERROR(VLOOKUP($A162,'J6'!$I$6:$M$35,5,0),"")</f>
        <v/>
      </c>
      <c r="K162" s="106" t="str">
        <f>IFERROR(VLOOKUP($A162,'J7'!$I$6:$M$35,5,0),"")</f>
        <v/>
      </c>
      <c r="L162" s="106" t="str">
        <f>IFERROR(VLOOKUP($A162,'J8'!$I$6:$M$35,5,0),"")</f>
        <v/>
      </c>
      <c r="M162" s="106" t="str">
        <f>IFERROR(VLOOKUP($A162,'J9'!$I$6:$M$35,5,0),"")</f>
        <v/>
      </c>
      <c r="N162" s="106" t="str">
        <f>IFERROR(VLOOKUP($A162,'J10'!$I$6:$M$35,5,0),"")</f>
        <v/>
      </c>
      <c r="O162" s="106">
        <f t="shared" si="13"/>
        <v>0</v>
      </c>
      <c r="P162" s="106">
        <f t="shared" si="14"/>
        <v>0</v>
      </c>
      <c r="Q162" s="106">
        <f t="shared" si="15"/>
        <v>89</v>
      </c>
      <c r="R162" s="10"/>
    </row>
    <row r="163" spans="1:18" x14ac:dyDescent="0.25">
      <c r="A163" s="27" t="s">
        <v>254</v>
      </c>
      <c r="B163" s="106" t="str">
        <f>IFERROR(VLOOKUP($A163,Liste_J!$C$7:$G$261,5,0),"-")</f>
        <v>H</v>
      </c>
      <c r="C163" s="106" t="str">
        <f>IFERROR(VLOOKUP($A163,Liste_J!$C$7:$G$261,4,0),"-")</f>
        <v>Corbuches</v>
      </c>
      <c r="D163" s="106">
        <f>IFERROR(VLOOKUP($A163,Liste_J!$C$7:$G$261,2,0),"-")</f>
        <v>25.4</v>
      </c>
      <c r="E163" s="106" t="str">
        <f>IFERROR(VLOOKUP($A163,'J1'!$I$6:$M$35,5,0),"")</f>
        <v/>
      </c>
      <c r="F163" s="106" t="str">
        <f>IFERROR(VLOOKUP($A163,'J2'!$I$6:$M$35,5,0),"")</f>
        <v/>
      </c>
      <c r="G163" s="106" t="str">
        <f>IFERROR(VLOOKUP($A163,'J3'!$I$6:$M$35,5,0),"")</f>
        <v/>
      </c>
      <c r="H163" s="106" t="str">
        <f>IFERROR(VLOOKUP($A163,'J4'!$I$6:$M$35,5,0),"")</f>
        <v/>
      </c>
      <c r="I163" s="106" t="str">
        <f>IFERROR(VLOOKUP($A163,'J5'!$I$6:$M$35,5,0),"")</f>
        <v/>
      </c>
      <c r="J163" s="106" t="str">
        <f>IFERROR(VLOOKUP($A163,'J6'!$I$6:$M$35,5,0),"")</f>
        <v/>
      </c>
      <c r="K163" s="106" t="str">
        <f>IFERROR(VLOOKUP($A163,'J7'!$I$6:$M$35,5,0),"")</f>
        <v/>
      </c>
      <c r="L163" s="106" t="str">
        <f>IFERROR(VLOOKUP($A163,'J8'!$I$6:$M$35,5,0),"")</f>
        <v/>
      </c>
      <c r="M163" s="106" t="str">
        <f>IFERROR(VLOOKUP($A163,'J9'!$I$6:$M$35,5,0),"")</f>
        <v/>
      </c>
      <c r="N163" s="106" t="str">
        <f>IFERROR(VLOOKUP($A163,'J10'!$I$6:$M$35,5,0),"")</f>
        <v/>
      </c>
      <c r="O163" s="106">
        <f t="shared" si="13"/>
        <v>0</v>
      </c>
      <c r="P163" s="106">
        <f t="shared" si="14"/>
        <v>0</v>
      </c>
      <c r="Q163" s="106">
        <f t="shared" si="15"/>
        <v>89</v>
      </c>
      <c r="R163" s="10"/>
    </row>
    <row r="164" spans="1:18" x14ac:dyDescent="0.25">
      <c r="A164" s="27" t="s">
        <v>182</v>
      </c>
      <c r="B164" s="106" t="str">
        <f>IFERROR(VLOOKUP($A164,Liste_J!$C$7:$G$261,5,0),"-")</f>
        <v>H</v>
      </c>
      <c r="C164" s="106" t="str">
        <f>IFERROR(VLOOKUP($A164,Liste_J!$C$7:$G$261,4,0),"-")</f>
        <v>Corbuches</v>
      </c>
      <c r="D164" s="106">
        <f>IFERROR(VLOOKUP($A164,Liste_J!$C$7:$G$261,2,0),"-")</f>
        <v>14</v>
      </c>
      <c r="E164" s="106" t="str">
        <f>IFERROR(VLOOKUP($A164,'J1'!$I$6:$M$35,5,0),"")</f>
        <v/>
      </c>
      <c r="F164" s="106" t="str">
        <f>IFERROR(VLOOKUP($A164,'J2'!$I$6:$M$35,5,0),"")</f>
        <v/>
      </c>
      <c r="G164" s="106" t="str">
        <f>IFERROR(VLOOKUP($A164,'J3'!$I$6:$M$35,5,0),"")</f>
        <v/>
      </c>
      <c r="H164" s="106" t="str">
        <f>IFERROR(VLOOKUP($A164,'J4'!$I$6:$M$35,5,0),"")</f>
        <v/>
      </c>
      <c r="I164" s="106" t="str">
        <f>IFERROR(VLOOKUP($A164,'J5'!$I$6:$M$35,5,0),"")</f>
        <v/>
      </c>
      <c r="J164" s="106" t="str">
        <f>IFERROR(VLOOKUP($A164,'J6'!$I$6:$M$35,5,0),"")</f>
        <v/>
      </c>
      <c r="K164" s="106" t="str">
        <f>IFERROR(VLOOKUP($A164,'J7'!$I$6:$M$35,5,0),"")</f>
        <v/>
      </c>
      <c r="L164" s="106" t="str">
        <f>IFERROR(VLOOKUP($A164,'J8'!$I$6:$M$35,5,0),"")</f>
        <v/>
      </c>
      <c r="M164" s="106" t="str">
        <f>IFERROR(VLOOKUP($A164,'J9'!$I$6:$M$35,5,0),"")</f>
        <v/>
      </c>
      <c r="N164" s="106" t="str">
        <f>IFERROR(VLOOKUP($A164,'J10'!$I$6:$M$35,5,0),"")</f>
        <v/>
      </c>
      <c r="O164" s="106">
        <f t="shared" si="13"/>
        <v>0</v>
      </c>
      <c r="P164" s="106">
        <f t="shared" si="14"/>
        <v>0</v>
      </c>
      <c r="Q164" s="106">
        <f t="shared" si="15"/>
        <v>89</v>
      </c>
      <c r="R164" s="10"/>
    </row>
    <row r="165" spans="1:18" x14ac:dyDescent="0.25">
      <c r="A165" s="27" t="s">
        <v>255</v>
      </c>
      <c r="B165" s="106" t="str">
        <f>IFERROR(VLOOKUP($A165,Liste_J!$C$7:$G$261,5,0),"-")</f>
        <v>H</v>
      </c>
      <c r="C165" s="106" t="str">
        <f>IFERROR(VLOOKUP($A165,Liste_J!$C$7:$G$261,4,0),"-")</f>
        <v>Corbuches</v>
      </c>
      <c r="D165" s="106">
        <f>IFERROR(VLOOKUP($A165,Liste_J!$C$7:$G$261,2,0),"-")</f>
        <v>28.3</v>
      </c>
      <c r="E165" s="106" t="str">
        <f>IFERROR(VLOOKUP($A165,'J1'!$I$6:$M$35,5,0),"")</f>
        <v/>
      </c>
      <c r="F165" s="106" t="str">
        <f>IFERROR(VLOOKUP($A165,'J2'!$I$6:$M$35,5,0),"")</f>
        <v/>
      </c>
      <c r="G165" s="106" t="str">
        <f>IFERROR(VLOOKUP($A165,'J3'!$I$6:$M$35,5,0),"")</f>
        <v/>
      </c>
      <c r="H165" s="106" t="str">
        <f>IFERROR(VLOOKUP($A165,'J4'!$I$6:$M$35,5,0),"")</f>
        <v/>
      </c>
      <c r="I165" s="106" t="str">
        <f>IFERROR(VLOOKUP($A165,'J5'!$I$6:$M$35,5,0),"")</f>
        <v/>
      </c>
      <c r="J165" s="106" t="str">
        <f>IFERROR(VLOOKUP($A165,'J6'!$I$6:$M$35,5,0),"")</f>
        <v/>
      </c>
      <c r="K165" s="106" t="str">
        <f>IFERROR(VLOOKUP($A165,'J7'!$I$6:$M$35,5,0),"")</f>
        <v/>
      </c>
      <c r="L165" s="106" t="str">
        <f>IFERROR(VLOOKUP($A165,'J8'!$I$6:$M$35,5,0),"")</f>
        <v/>
      </c>
      <c r="M165" s="106" t="str">
        <f>IFERROR(VLOOKUP($A165,'J9'!$I$6:$M$35,5,0),"")</f>
        <v/>
      </c>
      <c r="N165" s="106" t="str">
        <f>IFERROR(VLOOKUP($A165,'J10'!$I$6:$M$35,5,0),"")</f>
        <v/>
      </c>
      <c r="O165" s="106">
        <f t="shared" si="13"/>
        <v>0</v>
      </c>
      <c r="P165" s="106">
        <f t="shared" si="14"/>
        <v>0</v>
      </c>
      <c r="Q165" s="106">
        <f t="shared" si="15"/>
        <v>89</v>
      </c>
      <c r="R165" s="10"/>
    </row>
    <row r="166" spans="1:18" x14ac:dyDescent="0.25">
      <c r="A166" s="27" t="s">
        <v>261</v>
      </c>
      <c r="B166" s="106" t="str">
        <f>IFERROR(VLOOKUP($A166,Liste_J!$C$7:$G$261,5,0),"-")</f>
        <v>H</v>
      </c>
      <c r="C166" s="106" t="str">
        <f>IFERROR(VLOOKUP($A166,Liste_J!$C$7:$G$261,4,0),"-")</f>
        <v>Corbuches</v>
      </c>
      <c r="D166" s="106">
        <f>IFERROR(VLOOKUP($A166,Liste_J!$C$7:$G$261,2,0),"-")</f>
        <v>27.1</v>
      </c>
      <c r="E166" s="106" t="str">
        <f>IFERROR(VLOOKUP($A166,'J1'!$I$6:$M$35,5,0),"")</f>
        <v/>
      </c>
      <c r="F166" s="106" t="str">
        <f>IFERROR(VLOOKUP($A166,'J2'!$I$6:$M$35,5,0),"")</f>
        <v/>
      </c>
      <c r="G166" s="106" t="str">
        <f>IFERROR(VLOOKUP($A166,'J3'!$I$6:$M$35,5,0),"")</f>
        <v/>
      </c>
      <c r="H166" s="106" t="str">
        <f>IFERROR(VLOOKUP($A166,'J4'!$I$6:$M$35,5,0),"")</f>
        <v/>
      </c>
      <c r="I166" s="106" t="str">
        <f>IFERROR(VLOOKUP($A166,'J5'!$I$6:$M$35,5,0),"")</f>
        <v/>
      </c>
      <c r="J166" s="106" t="str">
        <f>IFERROR(VLOOKUP($A166,'J6'!$I$6:$M$35,5,0),"")</f>
        <v/>
      </c>
      <c r="K166" s="106" t="str">
        <f>IFERROR(VLOOKUP($A166,'J7'!$I$6:$M$35,5,0),"")</f>
        <v/>
      </c>
      <c r="L166" s="106" t="str">
        <f>IFERROR(VLOOKUP($A166,'J8'!$I$6:$M$35,5,0),"")</f>
        <v/>
      </c>
      <c r="M166" s="106" t="str">
        <f>IFERROR(VLOOKUP($A166,'J9'!$I$6:$M$35,5,0),"")</f>
        <v/>
      </c>
      <c r="N166" s="106" t="str">
        <f>IFERROR(VLOOKUP($A166,'J10'!$I$6:$M$35,5,0),"")</f>
        <v/>
      </c>
      <c r="O166" s="106">
        <f t="shared" si="13"/>
        <v>0</v>
      </c>
      <c r="P166" s="106">
        <f t="shared" si="14"/>
        <v>0</v>
      </c>
      <c r="Q166" s="106">
        <f t="shared" si="15"/>
        <v>89</v>
      </c>
      <c r="R166" s="10"/>
    </row>
    <row r="167" spans="1:18" x14ac:dyDescent="0.25">
      <c r="A167" s="27" t="s">
        <v>256</v>
      </c>
      <c r="B167" s="106" t="str">
        <f>IFERROR(VLOOKUP($A167,Liste_J!$C$7:$G$261,5,0),"-")</f>
        <v>H</v>
      </c>
      <c r="C167" s="106" t="str">
        <f>IFERROR(VLOOKUP($A167,Liste_J!$C$7:$G$261,4,0),"-")</f>
        <v>Corbuches</v>
      </c>
      <c r="D167" s="106">
        <f>IFERROR(VLOOKUP($A167,Liste_J!$C$7:$G$261,2,0),"-")</f>
        <v>28.4</v>
      </c>
      <c r="E167" s="106" t="str">
        <f>IFERROR(VLOOKUP($A167,'J1'!$I$6:$M$35,5,0),"")</f>
        <v/>
      </c>
      <c r="F167" s="106" t="str">
        <f>IFERROR(VLOOKUP($A167,'J2'!$I$6:$M$35,5,0),"")</f>
        <v/>
      </c>
      <c r="G167" s="106" t="str">
        <f>IFERROR(VLOOKUP($A167,'J3'!$I$6:$M$35,5,0),"")</f>
        <v/>
      </c>
      <c r="H167" s="106" t="str">
        <f>IFERROR(VLOOKUP($A167,'J4'!$I$6:$M$35,5,0),"")</f>
        <v/>
      </c>
      <c r="I167" s="106" t="str">
        <f>IFERROR(VLOOKUP($A167,'J5'!$I$6:$M$35,5,0),"")</f>
        <v/>
      </c>
      <c r="J167" s="106" t="str">
        <f>IFERROR(VLOOKUP($A167,'J6'!$I$6:$M$35,5,0),"")</f>
        <v/>
      </c>
      <c r="K167" s="106" t="str">
        <f>IFERROR(VLOOKUP($A167,'J7'!$I$6:$M$35,5,0),"")</f>
        <v/>
      </c>
      <c r="L167" s="106" t="str">
        <f>IFERROR(VLOOKUP($A167,'J8'!$I$6:$M$35,5,0),"")</f>
        <v/>
      </c>
      <c r="M167" s="106" t="str">
        <f>IFERROR(VLOOKUP($A167,'J9'!$I$6:$M$35,5,0),"")</f>
        <v/>
      </c>
      <c r="N167" s="106" t="str">
        <f>IFERROR(VLOOKUP($A167,'J10'!$I$6:$M$35,5,0),"")</f>
        <v/>
      </c>
      <c r="O167" s="106">
        <f t="shared" si="13"/>
        <v>0</v>
      </c>
      <c r="P167" s="106">
        <f t="shared" si="14"/>
        <v>0</v>
      </c>
      <c r="Q167" s="106">
        <f t="shared" si="15"/>
        <v>89</v>
      </c>
      <c r="R167" s="10"/>
    </row>
    <row r="168" spans="1:18" x14ac:dyDescent="0.25">
      <c r="A168" s="27" t="s">
        <v>263</v>
      </c>
      <c r="B168" s="106" t="str">
        <f>IFERROR(VLOOKUP($A168,Liste_J!$C$7:$G$261,5,0),"-")</f>
        <v>H</v>
      </c>
      <c r="C168" s="106" t="str">
        <f>IFERROR(VLOOKUP($A168,Liste_J!$C$7:$G$261,4,0),"-")</f>
        <v>Corbuches</v>
      </c>
      <c r="D168" s="106">
        <f>IFERROR(VLOOKUP($A168,Liste_J!$C$7:$G$261,2,0),"-")</f>
        <v>29.7</v>
      </c>
      <c r="E168" s="106" t="str">
        <f>IFERROR(VLOOKUP($A168,'J1'!$I$6:$M$35,5,0),"")</f>
        <v/>
      </c>
      <c r="F168" s="106" t="str">
        <f>IFERROR(VLOOKUP($A168,'J2'!$I$6:$M$35,5,0),"")</f>
        <v/>
      </c>
      <c r="G168" s="106" t="str">
        <f>IFERROR(VLOOKUP($A168,'J3'!$I$6:$M$35,5,0),"")</f>
        <v/>
      </c>
      <c r="H168" s="106" t="str">
        <f>IFERROR(VLOOKUP($A168,'J4'!$I$6:$M$35,5,0),"")</f>
        <v/>
      </c>
      <c r="I168" s="106" t="str">
        <f>IFERROR(VLOOKUP($A168,'J5'!$I$6:$M$35,5,0),"")</f>
        <v/>
      </c>
      <c r="J168" s="106" t="str">
        <f>IFERROR(VLOOKUP($A168,'J6'!$I$6:$M$35,5,0),"")</f>
        <v/>
      </c>
      <c r="K168" s="106" t="str">
        <f>IFERROR(VLOOKUP($A168,'J7'!$I$6:$M$35,5,0),"")</f>
        <v/>
      </c>
      <c r="L168" s="106" t="str">
        <f>IFERROR(VLOOKUP($A168,'J8'!$I$6:$M$35,5,0),"")</f>
        <v/>
      </c>
      <c r="M168" s="106" t="str">
        <f>IFERROR(VLOOKUP($A168,'J9'!$I$6:$M$35,5,0),"")</f>
        <v/>
      </c>
      <c r="N168" s="106" t="str">
        <f>IFERROR(VLOOKUP($A168,'J10'!$I$6:$M$35,5,0),"")</f>
        <v/>
      </c>
      <c r="O168" s="106">
        <f t="shared" si="13"/>
        <v>0</v>
      </c>
      <c r="P168" s="106">
        <f t="shared" si="14"/>
        <v>0</v>
      </c>
      <c r="Q168" s="106">
        <f t="shared" si="15"/>
        <v>89</v>
      </c>
      <c r="R168" s="10"/>
    </row>
    <row r="169" spans="1:18" x14ac:dyDescent="0.25">
      <c r="A169" s="27" t="s">
        <v>174</v>
      </c>
      <c r="B169" s="106" t="str">
        <f>IFERROR(VLOOKUP($A169,Liste_J!$C$7:$G$261,5,0),"-")</f>
        <v>H</v>
      </c>
      <c r="C169" s="106" t="str">
        <f>IFERROR(VLOOKUP($A169,Liste_J!$C$7:$G$261,4,0),"-")</f>
        <v>Corbuches</v>
      </c>
      <c r="D169" s="106">
        <f>IFERROR(VLOOKUP($A169,Liste_J!$C$7:$G$261,2,0),"-")</f>
        <v>18.2</v>
      </c>
      <c r="E169" s="106" t="str">
        <f>IFERROR(VLOOKUP($A169,'J1'!$I$6:$M$35,5,0),"")</f>
        <v/>
      </c>
      <c r="F169" s="106" t="str">
        <f>IFERROR(VLOOKUP($A169,'J2'!$I$6:$M$35,5,0),"")</f>
        <v/>
      </c>
      <c r="G169" s="106" t="str">
        <f>IFERROR(VLOOKUP($A169,'J3'!$I$6:$M$35,5,0),"")</f>
        <v/>
      </c>
      <c r="H169" s="106" t="str">
        <f>IFERROR(VLOOKUP($A169,'J4'!$I$6:$M$35,5,0),"")</f>
        <v/>
      </c>
      <c r="I169" s="106" t="str">
        <f>IFERROR(VLOOKUP($A169,'J5'!$I$6:$M$35,5,0),"")</f>
        <v/>
      </c>
      <c r="J169" s="106" t="str">
        <f>IFERROR(VLOOKUP($A169,'J6'!$I$6:$M$35,5,0),"")</f>
        <v/>
      </c>
      <c r="K169" s="106" t="str">
        <f>IFERROR(VLOOKUP($A169,'J7'!$I$6:$M$35,5,0),"")</f>
        <v/>
      </c>
      <c r="L169" s="106" t="str">
        <f>IFERROR(VLOOKUP($A169,'J8'!$I$6:$M$35,5,0),"")</f>
        <v/>
      </c>
      <c r="M169" s="106" t="str">
        <f>IFERROR(VLOOKUP($A169,'J9'!$I$6:$M$35,5,0),"")</f>
        <v/>
      </c>
      <c r="N169" s="106" t="str">
        <f>IFERROR(VLOOKUP($A169,'J10'!$I$6:$M$35,5,0),"")</f>
        <v/>
      </c>
      <c r="O169" s="106">
        <f t="shared" ref="O169:O188" si="16">COUNTIF(E169:N169,"&lt;100")</f>
        <v>0</v>
      </c>
      <c r="P169" s="106">
        <f t="shared" ref="P169:P188" si="17">IF(B169="H",SUM(E169:N169),0)</f>
        <v>0</v>
      </c>
      <c r="Q169" s="106">
        <f t="shared" ref="Q169:Q188" si="18">RANK(P169,$P$9:$P$188)</f>
        <v>89</v>
      </c>
      <c r="R169" s="10"/>
    </row>
    <row r="170" spans="1:18" x14ac:dyDescent="0.25">
      <c r="A170" s="27" t="s">
        <v>291</v>
      </c>
      <c r="B170" s="106" t="str">
        <f>IFERROR(VLOOKUP($A170,Liste_J!$C$7:$G$261,5,0),"-")</f>
        <v>H</v>
      </c>
      <c r="C170" s="106" t="str">
        <f>IFERROR(VLOOKUP($A170,Liste_J!$C$7:$G$261,4,0),"-")</f>
        <v>Corbuches</v>
      </c>
      <c r="D170" s="106">
        <f>IFERROR(VLOOKUP($A170,Liste_J!$C$7:$G$261,2,0),"-")</f>
        <v>44</v>
      </c>
      <c r="E170" s="106" t="str">
        <f>IFERROR(VLOOKUP($A170,'J1'!$I$6:$M$35,5,0),"")</f>
        <v/>
      </c>
      <c r="F170" s="106" t="str">
        <f>IFERROR(VLOOKUP($A170,'J2'!$I$6:$M$35,5,0),"")</f>
        <v/>
      </c>
      <c r="G170" s="106" t="str">
        <f>IFERROR(VLOOKUP($A170,'J3'!$I$6:$M$35,5,0),"")</f>
        <v/>
      </c>
      <c r="H170" s="106" t="str">
        <f>IFERROR(VLOOKUP($A170,'J4'!$I$6:$M$35,5,0),"")</f>
        <v/>
      </c>
      <c r="I170" s="106" t="str">
        <f>IFERROR(VLOOKUP($A170,'J5'!$I$6:$M$35,5,0),"")</f>
        <v/>
      </c>
      <c r="J170" s="106" t="str">
        <f>IFERROR(VLOOKUP($A170,'J6'!$I$6:$M$35,5,0),"")</f>
        <v/>
      </c>
      <c r="K170" s="106" t="str">
        <f>IFERROR(VLOOKUP($A170,'J7'!$I$6:$M$35,5,0),"")</f>
        <v/>
      </c>
      <c r="L170" s="106" t="str">
        <f>IFERROR(VLOOKUP($A170,'J8'!$I$6:$M$35,5,0),"")</f>
        <v/>
      </c>
      <c r="M170" s="106" t="str">
        <f>IFERROR(VLOOKUP($A170,'J9'!$I$6:$M$35,5,0),"")</f>
        <v/>
      </c>
      <c r="N170" s="106" t="str">
        <f>IFERROR(VLOOKUP($A170,'J10'!$I$6:$M$35,5,0),"")</f>
        <v/>
      </c>
      <c r="O170" s="106">
        <f t="shared" si="16"/>
        <v>0</v>
      </c>
      <c r="P170" s="106">
        <f t="shared" si="17"/>
        <v>0</v>
      </c>
      <c r="Q170" s="106">
        <f t="shared" si="18"/>
        <v>89</v>
      </c>
      <c r="R170" s="10"/>
    </row>
    <row r="171" spans="1:18" x14ac:dyDescent="0.25">
      <c r="A171" s="27" t="s">
        <v>275</v>
      </c>
      <c r="B171" s="106" t="str">
        <f>IFERROR(VLOOKUP($A171,Liste_J!$C$7:$G$261,5,0),"-")</f>
        <v>H</v>
      </c>
      <c r="C171" s="106" t="str">
        <f>IFERROR(VLOOKUP($A171,Liste_J!$C$7:$G$261,4,0),"-")</f>
        <v>Corbuches</v>
      </c>
      <c r="D171" s="106">
        <f>IFERROR(VLOOKUP($A171,Liste_J!$C$7:$G$261,2,0),"-")</f>
        <v>19</v>
      </c>
      <c r="E171" s="106" t="str">
        <f>IFERROR(VLOOKUP($A171,'J1'!$I$6:$M$35,5,0),"")</f>
        <v/>
      </c>
      <c r="F171" s="106" t="str">
        <f>IFERROR(VLOOKUP($A171,'J2'!$I$6:$M$35,5,0),"")</f>
        <v/>
      </c>
      <c r="G171" s="106" t="str">
        <f>IFERROR(VLOOKUP($A171,'J3'!$I$6:$M$35,5,0),"")</f>
        <v/>
      </c>
      <c r="H171" s="106" t="str">
        <f>IFERROR(VLOOKUP($A171,'J4'!$I$6:$M$35,5,0),"")</f>
        <v/>
      </c>
      <c r="I171" s="106" t="str">
        <f>IFERROR(VLOOKUP($A171,'J5'!$I$6:$M$35,5,0),"")</f>
        <v/>
      </c>
      <c r="J171" s="106" t="str">
        <f>IFERROR(VLOOKUP($A171,'J6'!$I$6:$M$35,5,0),"")</f>
        <v/>
      </c>
      <c r="K171" s="106" t="str">
        <f>IFERROR(VLOOKUP($A171,'J7'!$I$6:$M$35,5,0),"")</f>
        <v/>
      </c>
      <c r="L171" s="106" t="str">
        <f>IFERROR(VLOOKUP($A171,'J8'!$I$6:$M$35,5,0),"")</f>
        <v/>
      </c>
      <c r="M171" s="106" t="str">
        <f>IFERROR(VLOOKUP($A171,'J9'!$I$6:$M$35,5,0),"")</f>
        <v/>
      </c>
      <c r="N171" s="106" t="str">
        <f>IFERROR(VLOOKUP($A171,'J10'!$I$6:$M$35,5,0),"")</f>
        <v/>
      </c>
      <c r="O171" s="106">
        <f t="shared" si="16"/>
        <v>0</v>
      </c>
      <c r="P171" s="106">
        <f t="shared" si="17"/>
        <v>0</v>
      </c>
      <c r="Q171" s="106">
        <f t="shared" si="18"/>
        <v>89</v>
      </c>
      <c r="R171" s="10"/>
    </row>
    <row r="172" spans="1:18" x14ac:dyDescent="0.25">
      <c r="A172" s="27" t="s">
        <v>276</v>
      </c>
      <c r="B172" s="106" t="str">
        <f>IFERROR(VLOOKUP($A172,Liste_J!$C$7:$G$261,5,0),"-")</f>
        <v>H</v>
      </c>
      <c r="C172" s="106" t="str">
        <f>IFERROR(VLOOKUP($A172,Liste_J!$C$7:$G$261,4,0),"-")</f>
        <v>Corbuches</v>
      </c>
      <c r="D172" s="106">
        <f>IFERROR(VLOOKUP($A172,Liste_J!$C$7:$G$261,2,0),"-")</f>
        <v>14.6</v>
      </c>
      <c r="E172" s="106" t="str">
        <f>IFERROR(VLOOKUP($A172,'J1'!$I$6:$M$35,5,0),"")</f>
        <v/>
      </c>
      <c r="F172" s="106" t="str">
        <f>IFERROR(VLOOKUP($A172,'J2'!$I$6:$M$35,5,0),"")</f>
        <v/>
      </c>
      <c r="G172" s="106" t="str">
        <f>IFERROR(VLOOKUP($A172,'J3'!$I$6:$M$35,5,0),"")</f>
        <v/>
      </c>
      <c r="H172" s="106" t="str">
        <f>IFERROR(VLOOKUP($A172,'J4'!$I$6:$M$35,5,0),"")</f>
        <v/>
      </c>
      <c r="I172" s="106" t="str">
        <f>IFERROR(VLOOKUP($A172,'J5'!$I$6:$M$35,5,0),"")</f>
        <v/>
      </c>
      <c r="J172" s="106" t="str">
        <f>IFERROR(VLOOKUP($A172,'J6'!$I$6:$M$35,5,0),"")</f>
        <v/>
      </c>
      <c r="K172" s="106" t="str">
        <f>IFERROR(VLOOKUP($A172,'J7'!$I$6:$M$35,5,0),"")</f>
        <v/>
      </c>
      <c r="L172" s="106" t="str">
        <f>IFERROR(VLOOKUP($A172,'J8'!$I$6:$M$35,5,0),"")</f>
        <v/>
      </c>
      <c r="M172" s="106" t="str">
        <f>IFERROR(VLOOKUP($A172,'J9'!$I$6:$M$35,5,0),"")</f>
        <v/>
      </c>
      <c r="N172" s="106" t="str">
        <f>IFERROR(VLOOKUP($A172,'J10'!$I$6:$M$35,5,0),"")</f>
        <v/>
      </c>
      <c r="O172" s="106">
        <f t="shared" si="16"/>
        <v>0</v>
      </c>
      <c r="P172" s="106">
        <f t="shared" si="17"/>
        <v>0</v>
      </c>
      <c r="Q172" s="106">
        <f t="shared" si="18"/>
        <v>89</v>
      </c>
      <c r="R172" s="10"/>
    </row>
    <row r="173" spans="1:18" x14ac:dyDescent="0.25">
      <c r="A173" s="27" t="s">
        <v>252</v>
      </c>
      <c r="B173" s="106" t="str">
        <f>IFERROR(VLOOKUP($A173,Liste_J!$C$7:$G$261,5,0),"-")</f>
        <v>H</v>
      </c>
      <c r="C173" s="106" t="str">
        <f>IFERROR(VLOOKUP($A173,Liste_J!$C$7:$G$261,4,0),"-")</f>
        <v>Corbuches</v>
      </c>
      <c r="D173" s="106">
        <f>IFERROR(VLOOKUP($A173,Liste_J!$C$7:$G$261,2,0),"-")</f>
        <v>29.5</v>
      </c>
      <c r="E173" s="106" t="str">
        <f>IFERROR(VLOOKUP($A173,'J1'!$I$6:$M$35,5,0),"")</f>
        <v/>
      </c>
      <c r="F173" s="106" t="str">
        <f>IFERROR(VLOOKUP($A173,'J2'!$I$6:$M$35,5,0),"")</f>
        <v/>
      </c>
      <c r="G173" s="106" t="str">
        <f>IFERROR(VLOOKUP($A173,'J3'!$I$6:$M$35,5,0),"")</f>
        <v/>
      </c>
      <c r="H173" s="106" t="str">
        <f>IFERROR(VLOOKUP($A173,'J4'!$I$6:$M$35,5,0),"")</f>
        <v/>
      </c>
      <c r="I173" s="106" t="str">
        <f>IFERROR(VLOOKUP($A173,'J5'!$I$6:$M$35,5,0),"")</f>
        <v/>
      </c>
      <c r="J173" s="106" t="str">
        <f>IFERROR(VLOOKUP($A173,'J6'!$I$6:$M$35,5,0),"")</f>
        <v/>
      </c>
      <c r="K173" s="106" t="str">
        <f>IFERROR(VLOOKUP($A173,'J7'!$I$6:$M$35,5,0),"")</f>
        <v/>
      </c>
      <c r="L173" s="106" t="str">
        <f>IFERROR(VLOOKUP($A173,'J8'!$I$6:$M$35,5,0),"")</f>
        <v/>
      </c>
      <c r="M173" s="106" t="str">
        <f>IFERROR(VLOOKUP($A173,'J9'!$I$6:$M$35,5,0),"")</f>
        <v/>
      </c>
      <c r="N173" s="106" t="str">
        <f>IFERROR(VLOOKUP($A173,'J10'!$I$6:$M$35,5,0),"")</f>
        <v/>
      </c>
      <c r="O173" s="106">
        <f t="shared" si="16"/>
        <v>0</v>
      </c>
      <c r="P173" s="106">
        <f t="shared" si="17"/>
        <v>0</v>
      </c>
      <c r="Q173" s="106">
        <f t="shared" si="18"/>
        <v>89</v>
      </c>
      <c r="R173" s="10"/>
    </row>
    <row r="174" spans="1:18" x14ac:dyDescent="0.25">
      <c r="A174" s="27" t="s">
        <v>257</v>
      </c>
      <c r="B174" s="106" t="str">
        <f>IFERROR(VLOOKUP($A174,Liste_J!$C$7:$G$261,5,0),"-")</f>
        <v>H</v>
      </c>
      <c r="C174" s="106" t="str">
        <f>IFERROR(VLOOKUP($A174,Liste_J!$C$7:$G$261,4,0),"-")</f>
        <v>Corbuches</v>
      </c>
      <c r="D174" s="106">
        <f>IFERROR(VLOOKUP($A174,Liste_J!$C$7:$G$261,2,0),"-")</f>
        <v>17</v>
      </c>
      <c r="E174" s="106" t="str">
        <f>IFERROR(VLOOKUP($A174,'J1'!$I$6:$M$35,5,0),"")</f>
        <v/>
      </c>
      <c r="F174" s="106" t="str">
        <f>IFERROR(VLOOKUP($A174,'J2'!$I$6:$M$35,5,0),"")</f>
        <v/>
      </c>
      <c r="G174" s="106" t="str">
        <f>IFERROR(VLOOKUP($A174,'J3'!$I$6:$M$35,5,0),"")</f>
        <v/>
      </c>
      <c r="H174" s="106" t="str">
        <f>IFERROR(VLOOKUP($A174,'J4'!$I$6:$M$35,5,0),"")</f>
        <v/>
      </c>
      <c r="I174" s="106" t="str">
        <f>IFERROR(VLOOKUP($A174,'J5'!$I$6:$M$35,5,0),"")</f>
        <v/>
      </c>
      <c r="J174" s="106" t="str">
        <f>IFERROR(VLOOKUP($A174,'J6'!$I$6:$M$35,5,0),"")</f>
        <v/>
      </c>
      <c r="K174" s="106" t="str">
        <f>IFERROR(VLOOKUP($A174,'J7'!$I$6:$M$35,5,0),"")</f>
        <v/>
      </c>
      <c r="L174" s="106" t="str">
        <f>IFERROR(VLOOKUP($A174,'J8'!$I$6:$M$35,5,0),"")</f>
        <v/>
      </c>
      <c r="M174" s="106" t="str">
        <f>IFERROR(VLOOKUP($A174,'J9'!$I$6:$M$35,5,0),"")</f>
        <v/>
      </c>
      <c r="N174" s="106" t="str">
        <f>IFERROR(VLOOKUP($A174,'J10'!$I$6:$M$35,5,0),"")</f>
        <v/>
      </c>
      <c r="O174" s="106">
        <f t="shared" si="16"/>
        <v>0</v>
      </c>
      <c r="P174" s="106">
        <f t="shared" si="17"/>
        <v>0</v>
      </c>
      <c r="Q174" s="106">
        <f t="shared" si="18"/>
        <v>89</v>
      </c>
      <c r="R174" s="10"/>
    </row>
    <row r="175" spans="1:18" x14ac:dyDescent="0.25">
      <c r="A175" s="27" t="s">
        <v>289</v>
      </c>
      <c r="B175" s="106" t="str">
        <f>IFERROR(VLOOKUP($A175,Liste_J!$C$7:$G$261,5,0),"-")</f>
        <v>H</v>
      </c>
      <c r="C175" s="106" t="str">
        <f>IFERROR(VLOOKUP($A175,Liste_J!$C$7:$G$261,4,0),"-")</f>
        <v>Corbuches</v>
      </c>
      <c r="D175" s="106">
        <f>IFERROR(VLOOKUP($A175,Liste_J!$C$7:$G$261,2,0),"-")</f>
        <v>25.1</v>
      </c>
      <c r="E175" s="106" t="str">
        <f>IFERROR(VLOOKUP($A175,'J1'!$I$6:$M$35,5,0),"")</f>
        <v/>
      </c>
      <c r="F175" s="106" t="str">
        <f>IFERROR(VLOOKUP($A175,'J2'!$I$6:$M$35,5,0),"")</f>
        <v/>
      </c>
      <c r="G175" s="106" t="str">
        <f>IFERROR(VLOOKUP($A175,'J3'!$I$6:$M$35,5,0),"")</f>
        <v/>
      </c>
      <c r="H175" s="106" t="str">
        <f>IFERROR(VLOOKUP($A175,'J4'!$I$6:$M$35,5,0),"")</f>
        <v/>
      </c>
      <c r="I175" s="106" t="str">
        <f>IFERROR(VLOOKUP($A175,'J5'!$I$6:$M$35,5,0),"")</f>
        <v/>
      </c>
      <c r="J175" s="106" t="str">
        <f>IFERROR(VLOOKUP($A175,'J6'!$I$6:$M$35,5,0),"")</f>
        <v/>
      </c>
      <c r="K175" s="106" t="str">
        <f>IFERROR(VLOOKUP($A175,'J7'!$I$6:$M$35,5,0),"")</f>
        <v/>
      </c>
      <c r="L175" s="106" t="str">
        <f>IFERROR(VLOOKUP($A175,'J8'!$I$6:$M$35,5,0),"")</f>
        <v/>
      </c>
      <c r="M175" s="106" t="str">
        <f>IFERROR(VLOOKUP($A175,'J9'!$I$6:$M$35,5,0),"")</f>
        <v/>
      </c>
      <c r="N175" s="106" t="str">
        <f>IFERROR(VLOOKUP($A175,'J10'!$I$6:$M$35,5,0),"")</f>
        <v/>
      </c>
      <c r="O175" s="106">
        <f t="shared" si="16"/>
        <v>0</v>
      </c>
      <c r="P175" s="106">
        <f t="shared" si="17"/>
        <v>0</v>
      </c>
      <c r="Q175" s="106">
        <f t="shared" si="18"/>
        <v>89</v>
      </c>
      <c r="R175" s="10"/>
    </row>
    <row r="176" spans="1:18" x14ac:dyDescent="0.25">
      <c r="A176" s="27" t="s">
        <v>343</v>
      </c>
      <c r="B176" s="106" t="str">
        <f>IFERROR(VLOOKUP($A176,Liste_J!$C$7:$G$261,5,0),"-")</f>
        <v>H</v>
      </c>
      <c r="C176" s="106" t="str">
        <f>IFERROR(VLOOKUP($A176,Liste_J!$C$7:$G$261,4,0),"-")</f>
        <v>Corbuches</v>
      </c>
      <c r="D176" s="106" t="str">
        <f>IFERROR(VLOOKUP($A176,Liste_J!$C$7:$G$261,2,0),"-")</f>
        <v>17.3</v>
      </c>
      <c r="E176" s="106" t="str">
        <f>IFERROR(VLOOKUP($A176,'J1'!$I$6:$M$35,5,0),"")</f>
        <v/>
      </c>
      <c r="F176" s="106" t="str">
        <f>IFERROR(VLOOKUP($A176,'J2'!$I$6:$M$35,5,0),"")</f>
        <v/>
      </c>
      <c r="G176" s="106" t="str">
        <f>IFERROR(VLOOKUP($A176,'J3'!$I$6:$M$35,5,0),"")</f>
        <v/>
      </c>
      <c r="H176" s="106" t="str">
        <f>IFERROR(VLOOKUP($A176,'J4'!$I$6:$M$35,5,0),"")</f>
        <v/>
      </c>
      <c r="I176" s="106" t="str">
        <f>IFERROR(VLOOKUP($A176,'J5'!$I$6:$M$35,5,0),"")</f>
        <v/>
      </c>
      <c r="J176" s="106" t="str">
        <f>IFERROR(VLOOKUP($A176,'J6'!$I$6:$M$35,5,0),"")</f>
        <v/>
      </c>
      <c r="K176" s="106" t="str">
        <f>IFERROR(VLOOKUP($A176,'J7'!$I$6:$M$35,5,0),"")</f>
        <v/>
      </c>
      <c r="L176" s="106" t="str">
        <f>IFERROR(VLOOKUP($A176,'J8'!$I$6:$M$35,5,0),"")</f>
        <v/>
      </c>
      <c r="M176" s="106" t="str">
        <f>IFERROR(VLOOKUP($A176,'J9'!$I$6:$M$35,5,0),"")</f>
        <v/>
      </c>
      <c r="N176" s="106" t="str">
        <f>IFERROR(VLOOKUP($A176,'J10'!$I$6:$M$35,5,0),"")</f>
        <v/>
      </c>
      <c r="O176" s="106">
        <f t="shared" si="16"/>
        <v>0</v>
      </c>
      <c r="P176" s="106">
        <f t="shared" si="17"/>
        <v>0</v>
      </c>
      <c r="Q176" s="106">
        <f t="shared" si="18"/>
        <v>89</v>
      </c>
      <c r="R176" s="10"/>
    </row>
    <row r="177" spans="1:18" x14ac:dyDescent="0.25">
      <c r="A177" s="27" t="s">
        <v>355</v>
      </c>
      <c r="B177" s="106" t="str">
        <f>IFERROR(VLOOKUP($A177,Liste_J!$C$7:$G$261,5,0),"-")</f>
        <v>H</v>
      </c>
      <c r="C177" s="106" t="str">
        <f>IFERROR(VLOOKUP($A177,Liste_J!$C$7:$G$261,4,0),"-")</f>
        <v>Corbuches</v>
      </c>
      <c r="D177" s="106">
        <f>IFERROR(VLOOKUP($A177,Liste_J!$C$7:$G$261,2,0),"-")</f>
        <v>29.5</v>
      </c>
      <c r="E177" s="106" t="str">
        <f>IFERROR(VLOOKUP($A177,'J1'!$I$6:$M$35,5,0),"")</f>
        <v/>
      </c>
      <c r="F177" s="106" t="str">
        <f>IFERROR(VLOOKUP($A177,'J2'!$I$6:$M$35,5,0),"")</f>
        <v/>
      </c>
      <c r="G177" s="106" t="str">
        <f>IFERROR(VLOOKUP($A177,'J3'!$I$6:$M$35,5,0),"")</f>
        <v/>
      </c>
      <c r="H177" s="106" t="str">
        <f>IFERROR(VLOOKUP($A177,'J4'!$I$6:$M$35,5,0),"")</f>
        <v/>
      </c>
      <c r="I177" s="106" t="str">
        <f>IFERROR(VLOOKUP($A177,'J5'!$I$6:$M$35,5,0),"")</f>
        <v/>
      </c>
      <c r="J177" s="106" t="str">
        <f>IFERROR(VLOOKUP($A177,'J6'!$I$6:$M$35,5,0),"")</f>
        <v/>
      </c>
      <c r="K177" s="106" t="str">
        <f>IFERROR(VLOOKUP($A177,'J7'!$I$6:$M$35,5,0),"")</f>
        <v/>
      </c>
      <c r="L177" s="106" t="str">
        <f>IFERROR(VLOOKUP($A177,'J8'!$I$6:$M$35,5,0),"")</f>
        <v/>
      </c>
      <c r="M177" s="106" t="str">
        <f>IFERROR(VLOOKUP($A177,'J9'!$I$6:$M$35,5,0),"")</f>
        <v/>
      </c>
      <c r="N177" s="106" t="str">
        <f>IFERROR(VLOOKUP($A177,'J10'!$I$6:$M$35,5,0),"")</f>
        <v/>
      </c>
      <c r="O177" s="106">
        <f t="shared" si="16"/>
        <v>0</v>
      </c>
      <c r="P177" s="106">
        <f t="shared" si="17"/>
        <v>0</v>
      </c>
      <c r="Q177" s="106">
        <f t="shared" si="18"/>
        <v>89</v>
      </c>
      <c r="R177" s="10"/>
    </row>
    <row r="178" spans="1:18" x14ac:dyDescent="0.25">
      <c r="A178" s="27" t="s">
        <v>283</v>
      </c>
      <c r="B178" s="106" t="str">
        <f>IFERROR(VLOOKUP($A178,Liste_J!$C$7:$G$261,5,0),"-")</f>
        <v>H</v>
      </c>
      <c r="C178" s="106" t="str">
        <f>IFERROR(VLOOKUP($A178,Liste_J!$C$7:$G$261,4,0),"-")</f>
        <v>Réveillon</v>
      </c>
      <c r="D178" s="106">
        <f>IFERROR(VLOOKUP($A178,Liste_J!$C$7:$G$261,2,0),"-")</f>
        <v>26.2</v>
      </c>
      <c r="E178" s="106" t="str">
        <f>IFERROR(VLOOKUP($A178,'J1'!$I$6:$M$35,5,0),"")</f>
        <v/>
      </c>
      <c r="F178" s="106" t="str">
        <f>IFERROR(VLOOKUP($A178,'J2'!$I$6:$M$35,5,0),"")</f>
        <v/>
      </c>
      <c r="G178" s="106" t="str">
        <f>IFERROR(VLOOKUP($A178,'J3'!$I$6:$M$35,5,0),"")</f>
        <v/>
      </c>
      <c r="H178" s="106" t="str">
        <f>IFERROR(VLOOKUP($A178,'J4'!$I$6:$M$35,5,0),"")</f>
        <v/>
      </c>
      <c r="I178" s="106" t="str">
        <f>IFERROR(VLOOKUP($A178,'J5'!$I$6:$M$35,5,0),"")</f>
        <v/>
      </c>
      <c r="J178" s="106" t="str">
        <f>IFERROR(VLOOKUP($A178,'J6'!$I$6:$M$35,5,0),"")</f>
        <v/>
      </c>
      <c r="K178" s="106" t="str">
        <f>IFERROR(VLOOKUP($A178,'J7'!$I$6:$M$35,5,0),"")</f>
        <v/>
      </c>
      <c r="L178" s="106" t="str">
        <f>IFERROR(VLOOKUP($A178,'J8'!$I$6:$M$35,5,0),"")</f>
        <v/>
      </c>
      <c r="M178" s="106" t="str">
        <f>IFERROR(VLOOKUP($A178,'J9'!$I$6:$M$35,5,0),"")</f>
        <v/>
      </c>
      <c r="N178" s="106" t="str">
        <f>IFERROR(VLOOKUP($A178,'J10'!$I$6:$M$35,5,0),"")</f>
        <v/>
      </c>
      <c r="O178" s="106">
        <f t="shared" si="16"/>
        <v>0</v>
      </c>
      <c r="P178" s="106">
        <f t="shared" si="17"/>
        <v>0</v>
      </c>
      <c r="Q178" s="106">
        <f t="shared" si="18"/>
        <v>89</v>
      </c>
      <c r="R178" s="10"/>
    </row>
    <row r="179" spans="1:18" x14ac:dyDescent="0.25">
      <c r="A179" s="27" t="s">
        <v>173</v>
      </c>
      <c r="B179" s="106" t="str">
        <f>IFERROR(VLOOKUP($A179,Liste_J!$C$7:$G$261,5,0),"-")</f>
        <v>H</v>
      </c>
      <c r="C179" s="106" t="str">
        <f>IFERROR(VLOOKUP($A179,Liste_J!$C$7:$G$261,4,0),"-")</f>
        <v>Réveillon</v>
      </c>
      <c r="D179" s="106">
        <f>IFERROR(VLOOKUP($A179,Liste_J!$C$7:$G$261,2,0),"-")</f>
        <v>23.2</v>
      </c>
      <c r="E179" s="106" t="str">
        <f>IFERROR(VLOOKUP($A179,'J1'!$I$6:$M$35,5,0),"")</f>
        <v/>
      </c>
      <c r="F179" s="106" t="str">
        <f>IFERROR(VLOOKUP($A179,'J2'!$I$6:$M$35,5,0),"")</f>
        <v/>
      </c>
      <c r="G179" s="106" t="str">
        <f>IFERROR(VLOOKUP($A179,'J3'!$I$6:$M$35,5,0),"")</f>
        <v/>
      </c>
      <c r="H179" s="106" t="str">
        <f>IFERROR(VLOOKUP($A179,'J4'!$I$6:$M$35,5,0),"")</f>
        <v/>
      </c>
      <c r="I179" s="106" t="str">
        <f>IFERROR(VLOOKUP($A179,'J5'!$I$6:$M$35,5,0),"")</f>
        <v/>
      </c>
      <c r="J179" s="106" t="str">
        <f>IFERROR(VLOOKUP($A179,'J6'!$I$6:$M$35,5,0),"")</f>
        <v/>
      </c>
      <c r="K179" s="106" t="str">
        <f>IFERROR(VLOOKUP($A179,'J7'!$I$6:$M$35,5,0),"")</f>
        <v/>
      </c>
      <c r="L179" s="106" t="str">
        <f>IFERROR(VLOOKUP($A179,'J8'!$I$6:$M$35,5,0),"")</f>
        <v/>
      </c>
      <c r="M179" s="106" t="str">
        <f>IFERROR(VLOOKUP($A179,'J9'!$I$6:$M$35,5,0),"")</f>
        <v/>
      </c>
      <c r="N179" s="106" t="str">
        <f>IFERROR(VLOOKUP($A179,'J10'!$I$6:$M$35,5,0),"")</f>
        <v/>
      </c>
      <c r="O179" s="106">
        <f t="shared" si="16"/>
        <v>0</v>
      </c>
      <c r="P179" s="106">
        <f t="shared" si="17"/>
        <v>0</v>
      </c>
      <c r="Q179" s="106">
        <f t="shared" si="18"/>
        <v>89</v>
      </c>
      <c r="R179" s="10"/>
    </row>
    <row r="180" spans="1:18" x14ac:dyDescent="0.25">
      <c r="A180" s="27" t="s">
        <v>247</v>
      </c>
      <c r="B180" s="106" t="str">
        <f>IFERROR(VLOOKUP($A180,Liste_J!$C$7:$G$261,5,0),"-")</f>
        <v>H</v>
      </c>
      <c r="C180" s="106" t="str">
        <f>IFERROR(VLOOKUP($A180,Liste_J!$C$7:$G$261,4,0),"-")</f>
        <v>Réveillon</v>
      </c>
      <c r="D180" s="106">
        <f>IFERROR(VLOOKUP($A180,Liste_J!$C$7:$G$261,2,0),"-")</f>
        <v>19.5</v>
      </c>
      <c r="E180" s="106" t="str">
        <f>IFERROR(VLOOKUP($A180,'J1'!$I$6:$M$35,5,0),"")</f>
        <v/>
      </c>
      <c r="F180" s="106" t="str">
        <f>IFERROR(VLOOKUP($A180,'J2'!$I$6:$M$35,5,0),"")</f>
        <v/>
      </c>
      <c r="G180" s="106" t="str">
        <f>IFERROR(VLOOKUP($A180,'J3'!$I$6:$M$35,5,0),"")</f>
        <v/>
      </c>
      <c r="H180" s="106" t="str">
        <f>IFERROR(VLOOKUP($A180,'J4'!$I$6:$M$35,5,0),"")</f>
        <v/>
      </c>
      <c r="I180" s="106" t="str">
        <f>IFERROR(VLOOKUP($A180,'J5'!$I$6:$M$35,5,0),"")</f>
        <v/>
      </c>
      <c r="J180" s="106" t="str">
        <f>IFERROR(VLOOKUP($A180,'J6'!$I$6:$M$35,5,0),"")</f>
        <v/>
      </c>
      <c r="K180" s="106" t="str">
        <f>IFERROR(VLOOKUP($A180,'J7'!$I$6:$M$35,5,0),"")</f>
        <v/>
      </c>
      <c r="L180" s="106" t="str">
        <f>IFERROR(VLOOKUP($A180,'J8'!$I$6:$M$35,5,0),"")</f>
        <v/>
      </c>
      <c r="M180" s="106" t="str">
        <f>IFERROR(VLOOKUP($A180,'J9'!$I$6:$M$35,5,0),"")</f>
        <v/>
      </c>
      <c r="N180" s="106" t="str">
        <f>IFERROR(VLOOKUP($A180,'J10'!$I$6:$M$35,5,0),"")</f>
        <v/>
      </c>
      <c r="O180" s="106">
        <f t="shared" si="16"/>
        <v>0</v>
      </c>
      <c r="P180" s="106">
        <f t="shared" si="17"/>
        <v>0</v>
      </c>
      <c r="Q180" s="106">
        <f t="shared" si="18"/>
        <v>89</v>
      </c>
      <c r="R180" s="10"/>
    </row>
    <row r="181" spans="1:18" x14ac:dyDescent="0.25">
      <c r="A181" s="27" t="s">
        <v>240</v>
      </c>
      <c r="B181" s="106" t="str">
        <f>IFERROR(VLOOKUP($A181,Liste_J!$C$7:$G$261,5,0),"-")</f>
        <v>H</v>
      </c>
      <c r="C181" s="106" t="str">
        <f>IFERROR(VLOOKUP($A181,Liste_J!$C$7:$G$261,4,0),"-")</f>
        <v>Réveillon</v>
      </c>
      <c r="D181" s="106">
        <f>IFERROR(VLOOKUP($A181,Liste_J!$C$7:$G$261,2,0),"-")</f>
        <v>17.5</v>
      </c>
      <c r="E181" s="106" t="str">
        <f>IFERROR(VLOOKUP($A181,'J1'!$I$6:$M$35,5,0),"")</f>
        <v/>
      </c>
      <c r="F181" s="106" t="str">
        <f>IFERROR(VLOOKUP($A181,'J2'!$I$6:$M$35,5,0),"")</f>
        <v/>
      </c>
      <c r="G181" s="106" t="str">
        <f>IFERROR(VLOOKUP($A181,'J3'!$I$6:$M$35,5,0),"")</f>
        <v/>
      </c>
      <c r="H181" s="106" t="str">
        <f>IFERROR(VLOOKUP($A181,'J4'!$I$6:$M$35,5,0),"")</f>
        <v/>
      </c>
      <c r="I181" s="106" t="str">
        <f>IFERROR(VLOOKUP($A181,'J5'!$I$6:$M$35,5,0),"")</f>
        <v/>
      </c>
      <c r="J181" s="106" t="str">
        <f>IFERROR(VLOOKUP($A181,'J6'!$I$6:$M$35,5,0),"")</f>
        <v/>
      </c>
      <c r="K181" s="106" t="str">
        <f>IFERROR(VLOOKUP($A181,'J7'!$I$6:$M$35,5,0),"")</f>
        <v/>
      </c>
      <c r="L181" s="106" t="str">
        <f>IFERROR(VLOOKUP($A181,'J8'!$I$6:$M$35,5,0),"")</f>
        <v/>
      </c>
      <c r="M181" s="106" t="str">
        <f>IFERROR(VLOOKUP($A181,'J9'!$I$6:$M$35,5,0),"")</f>
        <v/>
      </c>
      <c r="N181" s="106" t="str">
        <f>IFERROR(VLOOKUP($A181,'J10'!$I$6:$M$35,5,0),"")</f>
        <v/>
      </c>
      <c r="O181" s="106">
        <f t="shared" si="16"/>
        <v>0</v>
      </c>
      <c r="P181" s="106">
        <f t="shared" si="17"/>
        <v>0</v>
      </c>
      <c r="Q181" s="106">
        <f t="shared" si="18"/>
        <v>89</v>
      </c>
      <c r="R181" s="10"/>
    </row>
    <row r="182" spans="1:18" x14ac:dyDescent="0.25">
      <c r="A182" s="27" t="s">
        <v>293</v>
      </c>
      <c r="B182" s="106" t="str">
        <f>IFERROR(VLOOKUP($A182,Liste_J!$C$7:$G$261,5,0),"-")</f>
        <v>H</v>
      </c>
      <c r="C182" s="106" t="str">
        <f>IFERROR(VLOOKUP($A182,Liste_J!$C$7:$G$261,4,0),"-")</f>
        <v>Réveillon</v>
      </c>
      <c r="D182" s="106">
        <f>IFERROR(VLOOKUP($A182,Liste_J!$C$7:$G$261,2,0),"-")</f>
        <v>21.1</v>
      </c>
      <c r="E182" s="106" t="str">
        <f>IFERROR(VLOOKUP($A182,'J1'!$I$6:$M$35,5,0),"")</f>
        <v/>
      </c>
      <c r="F182" s="106" t="str">
        <f>IFERROR(VLOOKUP($A182,'J2'!$I$6:$M$35,5,0),"")</f>
        <v/>
      </c>
      <c r="G182" s="106" t="str">
        <f>IFERROR(VLOOKUP($A182,'J3'!$I$6:$M$35,5,0),"")</f>
        <v/>
      </c>
      <c r="H182" s="106" t="str">
        <f>IFERROR(VLOOKUP($A182,'J4'!$I$6:$M$35,5,0),"")</f>
        <v/>
      </c>
      <c r="I182" s="106" t="str">
        <f>IFERROR(VLOOKUP($A182,'J5'!$I$6:$M$35,5,0),"")</f>
        <v/>
      </c>
      <c r="J182" s="106" t="str">
        <f>IFERROR(VLOOKUP($A182,'J6'!$I$6:$M$35,5,0),"")</f>
        <v/>
      </c>
      <c r="K182" s="106" t="str">
        <f>IFERROR(VLOOKUP($A182,'J7'!$I$6:$M$35,5,0),"")</f>
        <v/>
      </c>
      <c r="L182" s="106" t="str">
        <f>IFERROR(VLOOKUP($A182,'J8'!$I$6:$M$35,5,0),"")</f>
        <v/>
      </c>
      <c r="M182" s="106" t="str">
        <f>IFERROR(VLOOKUP($A182,'J9'!$I$6:$M$35,5,0),"")</f>
        <v/>
      </c>
      <c r="N182" s="106" t="str">
        <f>IFERROR(VLOOKUP($A182,'J10'!$I$6:$M$35,5,0),"")</f>
        <v/>
      </c>
      <c r="O182" s="106">
        <f t="shared" si="16"/>
        <v>0</v>
      </c>
      <c r="P182" s="106">
        <f t="shared" si="17"/>
        <v>0</v>
      </c>
      <c r="Q182" s="106">
        <f t="shared" si="18"/>
        <v>89</v>
      </c>
      <c r="R182" s="10"/>
    </row>
    <row r="183" spans="1:18" x14ac:dyDescent="0.25">
      <c r="A183" s="27" t="s">
        <v>344</v>
      </c>
      <c r="B183" s="106" t="str">
        <f>IFERROR(VLOOKUP($A183,Liste_J!$C$7:$G$261,5,0),"-")</f>
        <v>H</v>
      </c>
      <c r="C183" s="106" t="str">
        <f>IFERROR(VLOOKUP($A183,Liste_J!$C$7:$G$261,4,0),"-")</f>
        <v>Réveillon</v>
      </c>
      <c r="D183" s="106" t="str">
        <f>IFERROR(VLOOKUP($A183,Liste_J!$C$7:$G$261,2,0),"-")</f>
        <v>17.3</v>
      </c>
      <c r="E183" s="106" t="str">
        <f>IFERROR(VLOOKUP($A183,'J1'!$I$6:$M$35,5,0),"")</f>
        <v/>
      </c>
      <c r="F183" s="106" t="str">
        <f>IFERROR(VLOOKUP($A183,'J2'!$I$6:$M$35,5,0),"")</f>
        <v/>
      </c>
      <c r="G183" s="106" t="str">
        <f>IFERROR(VLOOKUP($A183,'J3'!$I$6:$M$35,5,0),"")</f>
        <v/>
      </c>
      <c r="H183" s="106" t="str">
        <f>IFERROR(VLOOKUP($A183,'J4'!$I$6:$M$35,5,0),"")</f>
        <v/>
      </c>
      <c r="I183" s="106" t="str">
        <f>IFERROR(VLOOKUP($A183,'J5'!$I$6:$M$35,5,0),"")</f>
        <v/>
      </c>
      <c r="J183" s="106" t="str">
        <f>IFERROR(VLOOKUP($A183,'J6'!$I$6:$M$35,5,0),"")</f>
        <v/>
      </c>
      <c r="K183" s="106" t="str">
        <f>IFERROR(VLOOKUP($A183,'J7'!$I$6:$M$35,5,0),"")</f>
        <v/>
      </c>
      <c r="L183" s="106" t="str">
        <f>IFERROR(VLOOKUP($A183,'J8'!$I$6:$M$35,5,0),"")</f>
        <v/>
      </c>
      <c r="M183" s="106" t="str">
        <f>IFERROR(VLOOKUP($A183,'J9'!$I$6:$M$35,5,0),"")</f>
        <v/>
      </c>
      <c r="N183" s="106" t="str">
        <f>IFERROR(VLOOKUP($A183,'J10'!$I$6:$M$35,5,0),"")</f>
        <v/>
      </c>
      <c r="O183" s="106">
        <f t="shared" si="16"/>
        <v>0</v>
      </c>
      <c r="P183" s="106">
        <f t="shared" si="17"/>
        <v>0</v>
      </c>
      <c r="Q183" s="106">
        <f t="shared" si="18"/>
        <v>89</v>
      </c>
      <c r="R183" s="10"/>
    </row>
    <row r="184" spans="1:18" x14ac:dyDescent="0.25">
      <c r="A184" s="27" t="s">
        <v>364</v>
      </c>
      <c r="B184" s="106" t="str">
        <f>IFERROR(VLOOKUP($A184,Liste_J!$C$7:$G$261,5,0),"-")</f>
        <v>H</v>
      </c>
      <c r="C184" s="106" t="str">
        <f>IFERROR(VLOOKUP($A184,Liste_J!$C$7:$G$261,4,0),"-")</f>
        <v>Réveillon</v>
      </c>
      <c r="D184" s="106">
        <f>IFERROR(VLOOKUP($A184,Liste_J!$C$7:$G$261,2,0),"-")</f>
        <v>12.4</v>
      </c>
      <c r="E184" s="106" t="str">
        <f>IFERROR(VLOOKUP($A184,'J1'!$I$6:$M$35,5,0),"")</f>
        <v/>
      </c>
      <c r="F184" s="106" t="str">
        <f>IFERROR(VLOOKUP($A184,'J2'!$I$6:$M$35,5,0),"")</f>
        <v/>
      </c>
      <c r="G184" s="106" t="str">
        <f>IFERROR(VLOOKUP($A184,'J3'!$I$6:$M$35,5,0),"")</f>
        <v/>
      </c>
      <c r="H184" s="106" t="str">
        <f>IFERROR(VLOOKUP($A184,'J4'!$I$6:$M$35,5,0),"")</f>
        <v/>
      </c>
      <c r="I184" s="106" t="str">
        <f>IFERROR(VLOOKUP($A184,'J5'!$I$6:$M$35,5,0),"")</f>
        <v/>
      </c>
      <c r="J184" s="106" t="str">
        <f>IFERROR(VLOOKUP($A184,'J6'!$I$6:$M$35,5,0),"")</f>
        <v/>
      </c>
      <c r="K184" s="106" t="str">
        <f>IFERROR(VLOOKUP($A184,'J7'!$I$6:$M$35,5,0),"")</f>
        <v/>
      </c>
      <c r="L184" s="106" t="str">
        <f>IFERROR(VLOOKUP($A184,'J8'!$I$6:$M$35,5,0),"")</f>
        <v/>
      </c>
      <c r="M184" s="106" t="str">
        <f>IFERROR(VLOOKUP($A184,'J9'!$I$6:$M$35,5,0),"")</f>
        <v/>
      </c>
      <c r="N184" s="106" t="str">
        <f>IFERROR(VLOOKUP($A184,'J10'!$I$6:$M$35,5,0),"")</f>
        <v/>
      </c>
      <c r="O184" s="106">
        <f t="shared" si="16"/>
        <v>0</v>
      </c>
      <c r="P184" s="106">
        <f t="shared" si="17"/>
        <v>0</v>
      </c>
      <c r="Q184" s="106">
        <f t="shared" si="18"/>
        <v>89</v>
      </c>
      <c r="R184" s="10"/>
    </row>
    <row r="185" spans="1:18" x14ac:dyDescent="0.25">
      <c r="A185" s="27" t="s">
        <v>377</v>
      </c>
      <c r="B185" s="106" t="str">
        <f>IFERROR(VLOOKUP($A185,Liste_J!$C$7:$G$261,5,0),"-")</f>
        <v>H</v>
      </c>
      <c r="C185" s="106" t="str">
        <f>IFERROR(VLOOKUP($A185,Liste_J!$C$7:$G$261,4,0),"-")</f>
        <v>Réveillon</v>
      </c>
      <c r="D185" s="106">
        <f>IFERROR(VLOOKUP($A185,Liste_J!$C$7:$G$261,2,0),"-")</f>
        <v>21</v>
      </c>
      <c r="E185" s="106" t="str">
        <f>IFERROR(VLOOKUP($A185,'J1'!$I$6:$M$35,5,0),"")</f>
        <v/>
      </c>
      <c r="F185" s="106" t="str">
        <f>IFERROR(VLOOKUP($A185,'J2'!$I$6:$M$35,5,0),"")</f>
        <v/>
      </c>
      <c r="G185" s="106" t="str">
        <f>IFERROR(VLOOKUP($A185,'J3'!$I$6:$M$35,5,0),"")</f>
        <v/>
      </c>
      <c r="H185" s="106" t="str">
        <f>IFERROR(VLOOKUP($A185,'J4'!$I$6:$M$35,5,0),"")</f>
        <v/>
      </c>
      <c r="I185" s="106" t="str">
        <f>IFERROR(VLOOKUP($A185,'J5'!$I$6:$M$35,5,0),"")</f>
        <v/>
      </c>
      <c r="J185" s="106" t="str">
        <f>IFERROR(VLOOKUP($A185,'J6'!$I$6:$M$35,5,0),"")</f>
        <v/>
      </c>
      <c r="K185" s="106" t="str">
        <f>IFERROR(VLOOKUP($A185,'J7'!$I$6:$M$35,5,0),"")</f>
        <v/>
      </c>
      <c r="L185" s="106" t="str">
        <f>IFERROR(VLOOKUP($A185,'J8'!$I$6:$M$35,5,0),"")</f>
        <v/>
      </c>
      <c r="M185" s="106" t="str">
        <f>IFERROR(VLOOKUP($A185,'J9'!$I$6:$M$35,5,0),"")</f>
        <v/>
      </c>
      <c r="N185" s="106" t="str">
        <f>IFERROR(VLOOKUP($A185,'J10'!$I$6:$M$35,5,0),"")</f>
        <v/>
      </c>
      <c r="O185" s="106">
        <f t="shared" si="16"/>
        <v>0</v>
      </c>
      <c r="P185" s="106">
        <f t="shared" si="17"/>
        <v>0</v>
      </c>
      <c r="Q185" s="106">
        <f t="shared" si="18"/>
        <v>89</v>
      </c>
      <c r="R185" s="10"/>
    </row>
    <row r="186" spans="1:18" x14ac:dyDescent="0.25">
      <c r="A186" s="27" t="s">
        <v>423</v>
      </c>
      <c r="B186" s="106" t="str">
        <f>IFERROR(VLOOKUP($A186,Liste_J!$C$7:$G$261,5,0),"-")</f>
        <v>H</v>
      </c>
      <c r="C186" s="106" t="str">
        <f>IFERROR(VLOOKUP($A186,Liste_J!$C$7:$G$261,4,0),"-")</f>
        <v>Réveillon</v>
      </c>
      <c r="D186" s="106">
        <f>IFERROR(VLOOKUP($A186,Liste_J!$C$7:$G$261,2,0),"-")</f>
        <v>19.7</v>
      </c>
      <c r="E186" s="106" t="str">
        <f>IFERROR(VLOOKUP($A186,'J1'!$I$6:$M$35,5,0),"")</f>
        <v/>
      </c>
      <c r="F186" s="106" t="str">
        <f>IFERROR(VLOOKUP($A186,'J2'!$I$6:$M$35,5,0),"")</f>
        <v/>
      </c>
      <c r="G186" s="106" t="str">
        <f>IFERROR(VLOOKUP($A186,'J3'!$I$6:$M$35,5,0),"")</f>
        <v/>
      </c>
      <c r="H186" s="106" t="str">
        <f>IFERROR(VLOOKUP($A186,'J4'!$I$6:$M$35,5,0),"")</f>
        <v/>
      </c>
      <c r="I186" s="106" t="str">
        <f>IFERROR(VLOOKUP($A186,'J5'!$I$6:$M$35,5,0),"")</f>
        <v/>
      </c>
      <c r="J186" s="106" t="str">
        <f>IFERROR(VLOOKUP($A186,'J6'!$I$6:$M$35,5,0),"")</f>
        <v/>
      </c>
      <c r="K186" s="106" t="str">
        <f>IFERROR(VLOOKUP($A186,'J7'!$I$6:$M$35,5,0),"")</f>
        <v/>
      </c>
      <c r="L186" s="106" t="str">
        <f>IFERROR(VLOOKUP($A186,'J8'!$I$6:$M$35,5,0),"")</f>
        <v/>
      </c>
      <c r="M186" s="106" t="str">
        <f>IFERROR(VLOOKUP($A186,'J9'!$I$6:$M$35,5,0),"")</f>
        <v/>
      </c>
      <c r="N186" s="106" t="str">
        <f>IFERROR(VLOOKUP($A186,'J10'!$I$6:$M$35,5,0),"")</f>
        <v/>
      </c>
      <c r="O186" s="106">
        <f t="shared" si="16"/>
        <v>0</v>
      </c>
      <c r="P186" s="106">
        <f t="shared" si="17"/>
        <v>0</v>
      </c>
      <c r="Q186" s="106">
        <f t="shared" si="18"/>
        <v>89</v>
      </c>
      <c r="R186" s="10"/>
    </row>
    <row r="187" spans="1:18" x14ac:dyDescent="0.25">
      <c r="A187" s="802" t="s">
        <v>376</v>
      </c>
      <c r="B187" s="803" t="str">
        <f>IFERROR(VLOOKUP($A187,Liste_J!$C$7:$G$261,5,0),"-")</f>
        <v>H</v>
      </c>
      <c r="C187" s="803" t="str">
        <f>IFERROR(VLOOKUP($A187,Liste_J!$C$7:$G$261,4,0),"-")</f>
        <v>ASGAF</v>
      </c>
      <c r="D187" s="803">
        <f>IFERROR(VLOOKUP($A187,Liste_J!$C$7:$G$261,2,0),"-")</f>
        <v>54</v>
      </c>
      <c r="E187" s="106"/>
      <c r="F187" s="106"/>
      <c r="G187" s="803">
        <f>IFERROR(VLOOKUP($A187,'J3'!$I$6:$M$35,5,0),"")</f>
        <v>8</v>
      </c>
      <c r="H187" s="106" t="str">
        <f>IFERROR(VLOOKUP($A187,'J4'!$I$6:$M$35,5,0),"")</f>
        <v/>
      </c>
      <c r="I187" s="106" t="str">
        <f>IFERROR(VLOOKUP($A187,'J5'!$I$6:$M$35,5,0),"")</f>
        <v/>
      </c>
      <c r="J187" s="106" t="str">
        <f>IFERROR(VLOOKUP($A187,'J6'!$I$6:$M$35,5,0),"")</f>
        <v/>
      </c>
      <c r="K187" s="106" t="str">
        <f>IFERROR(VLOOKUP($A187,'J7'!$I$6:$M$35,5,0),"")</f>
        <v/>
      </c>
      <c r="L187" s="106" t="str">
        <f>IFERROR(VLOOKUP($A187,'J8'!$I$6:$M$35,5,0),"")</f>
        <v/>
      </c>
      <c r="M187" s="106" t="str">
        <f>IFERROR(VLOOKUP($A187,'J9'!$I$6:$M$35,5,0),"")</f>
        <v/>
      </c>
      <c r="N187" s="106" t="str">
        <f>IFERROR(VLOOKUP($A187,'J10'!$I$6:$M$35,5,0),"")</f>
        <v/>
      </c>
      <c r="O187" s="106">
        <f t="shared" ref="O187" si="19">COUNTIF(E187:N187,"&lt;100")</f>
        <v>1</v>
      </c>
      <c r="P187" s="106">
        <f t="shared" ref="P187" si="20">IF(B187="H",SUM(E187:N187),0)</f>
        <v>8</v>
      </c>
      <c r="Q187" s="106">
        <f t="shared" ref="Q187" si="21">RANK(P187,$P$9:$P$188)</f>
        <v>66</v>
      </c>
      <c r="R187" s="10"/>
    </row>
    <row r="188" spans="1:18" x14ac:dyDescent="0.25">
      <c r="A188" s="27" t="s">
        <v>439</v>
      </c>
      <c r="B188" s="106" t="str">
        <f>IFERROR(VLOOKUP($A188,Liste_J!$C$7:$G$261,5,0),"-")</f>
        <v>H</v>
      </c>
      <c r="C188" s="106" t="str">
        <f>IFERROR(VLOOKUP($A188,Liste_J!$C$7:$G$261,4,0),"-")</f>
        <v>Réveillon</v>
      </c>
      <c r="D188" s="106">
        <f>IFERROR(VLOOKUP($A188,Liste_J!$C$7:$G$261,2,0),"-")</f>
        <v>18.100000000000001</v>
      </c>
      <c r="E188" s="106" t="str">
        <f>IFERROR(VLOOKUP($A188,'J1'!$I$6:$M$35,5,0),"")</f>
        <v/>
      </c>
      <c r="F188" s="106" t="str">
        <f>IFERROR(VLOOKUP($A188,'J2'!$I$6:$M$35,5,0),"")</f>
        <v/>
      </c>
      <c r="G188" s="106" t="str">
        <f>IFERROR(VLOOKUP($A188,'J3'!$I$6:$M$35,5,0),"")</f>
        <v/>
      </c>
      <c r="H188" s="106" t="str">
        <f>IFERROR(VLOOKUP($A188,'J4'!$I$6:$M$35,5,0),"")</f>
        <v/>
      </c>
      <c r="I188" s="106" t="str">
        <f>IFERROR(VLOOKUP($A188,'J5'!$I$6:$M$35,5,0),"")</f>
        <v/>
      </c>
      <c r="J188" s="106" t="str">
        <f>IFERROR(VLOOKUP($A188,'J6'!$I$6:$M$35,5,0),"")</f>
        <v/>
      </c>
      <c r="K188" s="106" t="str">
        <f>IFERROR(VLOOKUP($A188,'J7'!$I$6:$M$35,5,0),"")</f>
        <v/>
      </c>
      <c r="L188" s="106" t="str">
        <f>IFERROR(VLOOKUP($A188,'J8'!$I$6:$M$35,5,0),"")</f>
        <v/>
      </c>
      <c r="M188" s="106" t="str">
        <f>IFERROR(VLOOKUP($A188,'J9'!$I$6:$M$35,5,0),"")</f>
        <v/>
      </c>
      <c r="N188" s="106" t="str">
        <f>IFERROR(VLOOKUP($A188,'J10'!$I$6:$M$35,5,0),"")</f>
        <v/>
      </c>
      <c r="O188" s="106">
        <f t="shared" si="16"/>
        <v>0</v>
      </c>
      <c r="P188" s="106">
        <f t="shared" si="17"/>
        <v>0</v>
      </c>
      <c r="Q188" s="106">
        <f t="shared" si="18"/>
        <v>89</v>
      </c>
      <c r="R188" s="10"/>
    </row>
    <row r="189" spans="1:18" ht="15.6" thickBot="1" x14ac:dyDescent="0.3">
      <c r="B189" s="901" t="s">
        <v>382</v>
      </c>
      <c r="C189" s="901"/>
      <c r="D189" s="901"/>
      <c r="E189" s="901"/>
      <c r="F189" s="901"/>
      <c r="G189" s="901"/>
      <c r="H189" s="901"/>
      <c r="I189" s="901"/>
      <c r="J189" s="901"/>
      <c r="K189" s="901"/>
      <c r="L189" s="901"/>
      <c r="M189" s="901"/>
      <c r="N189" s="901"/>
      <c r="O189" s="901"/>
      <c r="P189" s="901"/>
      <c r="Q189" s="901"/>
      <c r="R189" s="902"/>
    </row>
  </sheetData>
  <sortState xmlns:xlrd2="http://schemas.microsoft.com/office/spreadsheetml/2017/richdata2" ref="A9:R188">
    <sortCondition ref="Q9:Q188"/>
  </sortState>
  <mergeCells count="7">
    <mergeCell ref="A1:R1"/>
    <mergeCell ref="O2:R2"/>
    <mergeCell ref="B189:R189"/>
    <mergeCell ref="B6:M6"/>
    <mergeCell ref="C3:D4"/>
    <mergeCell ref="A2:M2"/>
    <mergeCell ref="O6:R6"/>
  </mergeCells>
  <conditionalFormatting sqref="A77:A94 A96:A188">
    <cfRule type="expression" dxfId="147" priority="2">
      <formula>($H77="F")</formula>
    </cfRule>
  </conditionalFormatting>
  <conditionalFormatting sqref="A95">
    <cfRule type="expression" dxfId="146" priority="154">
      <formula>($H189="F")</formula>
    </cfRule>
  </conditionalFormatting>
  <conditionalFormatting sqref="B189">
    <cfRule type="expression" dxfId="145" priority="57">
      <formula>"$D8&gt;36"</formula>
    </cfRule>
    <cfRule type="expression" dxfId="144" priority="58">
      <formula>$Q189=1</formula>
    </cfRule>
  </conditionalFormatting>
  <conditionalFormatting sqref="B9:D40 A9:A76 C41:C42 B41:B61 D41:D61 B62:D188">
    <cfRule type="expression" dxfId="143" priority="63">
      <formula>"$D8&gt;36"</formula>
    </cfRule>
  </conditionalFormatting>
  <conditionalFormatting sqref="C43:C61">
    <cfRule type="expression" dxfId="142" priority="100">
      <formula>($N43="F")</formula>
    </cfRule>
  </conditionalFormatting>
  <conditionalFormatting sqref="H9:Q9 B9:G40 A9:A76 H10:N68 O10:Q185 C41:G42 B41:B61 D43:G43 D44:F61 G44:G68 B62:F68 B69:N185 B186:Q188">
    <cfRule type="expression" dxfId="141" priority="64">
      <formula>$Q9=1</formula>
    </cfRule>
  </conditionalFormatting>
  <pageMargins left="0.70866141732283472" right="0.70866141732283472" top="0.74803149606299213" bottom="0.74803149606299213" header="0.31496062992125984" footer="0.31496062992125984"/>
  <pageSetup paperSize="8" fitToHeight="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9">
    <pageSetUpPr fitToPage="1"/>
  </sheetPr>
  <dimension ref="A1:Q118"/>
  <sheetViews>
    <sheetView workbookViewId="0">
      <selection activeCell="E3" sqref="E3"/>
    </sheetView>
  </sheetViews>
  <sheetFormatPr baseColWidth="10" defaultColWidth="11.5546875" defaultRowHeight="13.2" x14ac:dyDescent="0.25"/>
  <cols>
    <col min="1" max="1" width="21.109375" style="27" customWidth="1"/>
    <col min="2" max="2" width="6.44140625" style="6" customWidth="1"/>
    <col min="3" max="3" width="13.21875" style="6" customWidth="1"/>
    <col min="4" max="4" width="11.5546875" style="6"/>
    <col min="5" max="15" width="6.6640625" style="6" customWidth="1"/>
    <col min="16" max="16" width="7.44140625" style="42" customWidth="1"/>
    <col min="17" max="17" width="7.44140625" style="5" customWidth="1"/>
    <col min="18" max="18" width="7.44140625" style="27" customWidth="1"/>
    <col min="19" max="16384" width="11.5546875" style="27"/>
  </cols>
  <sheetData>
    <row r="1" spans="1:17" ht="21.6" thickBot="1" x14ac:dyDescent="0.3">
      <c r="A1" s="821" t="str">
        <f>+Explications!A1</f>
        <v>CARRE D'AS 2025</v>
      </c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  <c r="O1" s="822"/>
      <c r="P1" s="822"/>
      <c r="Q1" s="823"/>
    </row>
    <row r="2" spans="1:17" ht="18" thickBot="1" x14ac:dyDescent="0.3">
      <c r="A2" s="908" t="str">
        <f>Explications!A2</f>
        <v xml:space="preserve">RESULTATS AU </v>
      </c>
      <c r="B2" s="909"/>
      <c r="C2" s="909"/>
      <c r="D2" s="909"/>
      <c r="E2" s="909"/>
      <c r="F2" s="909"/>
      <c r="G2" s="909"/>
      <c r="H2" s="909"/>
      <c r="I2" s="909"/>
      <c r="J2" s="909"/>
      <c r="K2" s="909"/>
      <c r="L2" s="909"/>
      <c r="M2" s="909"/>
      <c r="N2" s="910"/>
      <c r="O2" s="891">
        <f>+Explications!J2</f>
        <v>45844</v>
      </c>
      <c r="P2" s="892"/>
      <c r="Q2" s="893"/>
    </row>
    <row r="3" spans="1:17" ht="17.399999999999999" x14ac:dyDescent="0.25">
      <c r="A3" s="60"/>
      <c r="B3" s="36"/>
      <c r="C3" s="896" t="s">
        <v>66</v>
      </c>
      <c r="D3" s="896"/>
      <c r="E3" s="43">
        <f>+'J1'!$S$35</f>
        <v>58</v>
      </c>
      <c r="F3" s="43">
        <f>+'J2'!$S$35</f>
        <v>30</v>
      </c>
      <c r="G3" s="43">
        <f>+'J3'!$S$35</f>
        <v>98</v>
      </c>
      <c r="H3" s="43">
        <f>+'J4'!$S$35</f>
        <v>30</v>
      </c>
      <c r="I3" s="43">
        <f>+'J5'!$S$35</f>
        <v>58</v>
      </c>
      <c r="J3" s="43">
        <f>+'J6'!$S$35</f>
        <v>43</v>
      </c>
      <c r="K3" s="43">
        <f>+'J7'!$S$35</f>
        <v>0</v>
      </c>
      <c r="L3" s="43">
        <f>+'J8'!$S$35</f>
        <v>0</v>
      </c>
      <c r="M3" s="43">
        <f>+'J9'!$S$35</f>
        <v>0</v>
      </c>
      <c r="N3" s="43">
        <f>+'J10'!$S$35</f>
        <v>0</v>
      </c>
      <c r="O3" s="43"/>
      <c r="P3" s="43">
        <f>SUM(E3:N3)</f>
        <v>317</v>
      </c>
      <c r="Q3" s="63"/>
    </row>
    <row r="4" spans="1:17" x14ac:dyDescent="0.25">
      <c r="A4" s="28"/>
      <c r="C4" s="896"/>
      <c r="D4" s="896"/>
      <c r="E4" s="43">
        <f>SUM(E9:E37)</f>
        <v>58</v>
      </c>
      <c r="F4" s="43">
        <f>SUM(F9:F37)</f>
        <v>30</v>
      </c>
      <c r="G4" s="43">
        <f>SUM(G9:G37)</f>
        <v>98</v>
      </c>
      <c r="H4" s="43">
        <f>SUM(H9:H37)</f>
        <v>30</v>
      </c>
      <c r="I4" s="43">
        <f>SUM(I9:I19)</f>
        <v>58</v>
      </c>
      <c r="J4" s="43">
        <f>SUM(J9:J37)</f>
        <v>43</v>
      </c>
      <c r="K4" s="43">
        <f>SUM(K9:K37)</f>
        <v>0</v>
      </c>
      <c r="L4" s="43">
        <f>SUM(L9:L37)</f>
        <v>0</v>
      </c>
      <c r="M4" s="43">
        <f>SUM(M9:M37)</f>
        <v>0</v>
      </c>
      <c r="N4" s="43">
        <f>SUM(N9:N37)</f>
        <v>0</v>
      </c>
      <c r="O4" s="43"/>
      <c r="P4" s="43">
        <f>SUM(E4:N4)</f>
        <v>317</v>
      </c>
      <c r="Q4" s="39"/>
    </row>
    <row r="5" spans="1:17" ht="13.8" thickBot="1" x14ac:dyDescent="0.3">
      <c r="A5" s="28"/>
      <c r="P5" s="62"/>
      <c r="Q5" s="39"/>
    </row>
    <row r="6" spans="1:17" s="45" customFormat="1" ht="18" thickBot="1" x14ac:dyDescent="0.3">
      <c r="A6" s="224" t="s">
        <v>52</v>
      </c>
      <c r="B6" s="906" t="s">
        <v>53</v>
      </c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>
        <v>2025</v>
      </c>
      <c r="P6" s="906"/>
      <c r="Q6" s="907"/>
    </row>
    <row r="7" spans="1:17" s="26" customFormat="1" ht="13.8" thickBot="1" x14ac:dyDescent="0.3">
      <c r="A7" s="243"/>
      <c r="B7" s="244"/>
      <c r="C7" s="244"/>
      <c r="D7" s="244"/>
      <c r="E7" s="244" t="str">
        <f>+Explications!A34</f>
        <v>J1</v>
      </c>
      <c r="F7" s="244" t="str">
        <f>+Explications!B34</f>
        <v>J2</v>
      </c>
      <c r="G7" s="244" t="str">
        <f>+Explications!C34</f>
        <v>J3</v>
      </c>
      <c r="H7" s="244" t="str">
        <f>+Explications!D34</f>
        <v>J4</v>
      </c>
      <c r="I7" s="244" t="str">
        <f>+Explications!E34</f>
        <v>J5</v>
      </c>
      <c r="J7" s="244" t="str">
        <f>+Explications!F34</f>
        <v>J6</v>
      </c>
      <c r="K7" s="244" t="str">
        <f>+Explications!G34</f>
        <v>J7</v>
      </c>
      <c r="L7" s="244" t="str">
        <f>+Explications!H34</f>
        <v>J8</v>
      </c>
      <c r="M7" s="244" t="str">
        <f>+Explications!I34</f>
        <v>J9</v>
      </c>
      <c r="N7" s="244" t="str">
        <f>+Explications!J34</f>
        <v>J10</v>
      </c>
      <c r="O7" s="244"/>
      <c r="P7" s="244"/>
      <c r="Q7" s="245"/>
    </row>
    <row r="8" spans="1:17" ht="54" customHeight="1" thickBot="1" x14ac:dyDescent="0.3">
      <c r="A8" s="38" t="s">
        <v>1</v>
      </c>
      <c r="B8" s="29" t="s">
        <v>90</v>
      </c>
      <c r="C8" s="29" t="s">
        <v>77</v>
      </c>
      <c r="D8" s="225" t="s">
        <v>194</v>
      </c>
      <c r="E8" s="47">
        <f>+Explications!A35</f>
        <v>45748</v>
      </c>
      <c r="F8" s="47">
        <f>+Explications!B35</f>
        <v>45776</v>
      </c>
      <c r="G8" s="47">
        <f>+Explications!C35</f>
        <v>45790</v>
      </c>
      <c r="H8" s="47">
        <f>+Explications!D35</f>
        <v>45797</v>
      </c>
      <c r="I8" s="47">
        <f>+Explications!E35</f>
        <v>45803</v>
      </c>
      <c r="J8" s="47">
        <f>+Explications!F35</f>
        <v>45827</v>
      </c>
      <c r="K8" s="47">
        <f>+Explications!G35</f>
        <v>45839</v>
      </c>
      <c r="L8" s="47">
        <f>+Explications!H35</f>
        <v>45904</v>
      </c>
      <c r="M8" s="47">
        <f>+Explications!I35</f>
        <v>45916</v>
      </c>
      <c r="N8" s="47">
        <f>+Explications!J35</f>
        <v>45923</v>
      </c>
      <c r="O8" s="29" t="s">
        <v>188</v>
      </c>
      <c r="P8" s="29" t="s">
        <v>8</v>
      </c>
      <c r="Q8" s="226" t="s">
        <v>189</v>
      </c>
    </row>
    <row r="9" spans="1:17" s="69" customFormat="1" ht="15" x14ac:dyDescent="0.25">
      <c r="A9" s="8" t="s">
        <v>265</v>
      </c>
      <c r="B9" s="35" t="str">
        <f>IFERROR(VLOOKUP($A9,Liste_J!$C$7:$G$261,5,0),"-")</f>
        <v>F</v>
      </c>
      <c r="C9" s="35" t="str">
        <f>IFERROR(VLOOKUP($A9,Liste_J!$C$7:$G$261,4,0),"-")</f>
        <v>ASGAF</v>
      </c>
      <c r="D9" s="35">
        <f>IFERROR(VLOOKUP($A9,Liste_J!$C$7:$G$261,2,0),"-")</f>
        <v>27.6</v>
      </c>
      <c r="E9" s="35">
        <f>IFERROR(VLOOKUP($A9,'J1'!$I$6:$M$35,5,0),"")</f>
        <v>28</v>
      </c>
      <c r="F9" s="35">
        <f>IFERROR(VLOOKUP($A9,'J2'!$I$6:$M$35,5,0),"")</f>
        <v>27</v>
      </c>
      <c r="G9" s="35">
        <f>IFERROR(VLOOKUP($A9,'J3'!$I$6:$M$35,5,0),"")</f>
        <v>30</v>
      </c>
      <c r="H9" s="35" t="str">
        <f>IFERROR(VLOOKUP($A9,'J4'!$I$6:$M$35,5,0),"")</f>
        <v/>
      </c>
      <c r="I9" s="35">
        <f>IFERROR(VLOOKUP($A9,'J5'!$I$6:$M$35,5,0),"")</f>
        <v>30</v>
      </c>
      <c r="J9" s="35" t="str">
        <f>IFERROR(VLOOKUP($A9,'J6'!$I$6:$M$35,5,0),"")</f>
        <v/>
      </c>
      <c r="K9" s="35" t="str">
        <f>IFERROR(VLOOKUP($A9,'J7'!$I$6:$M$35,5,0),"")</f>
        <v/>
      </c>
      <c r="L9" s="35" t="str">
        <f>IFERROR(VLOOKUP($A9,'J8'!$I$6:$M$35,5,0),"")</f>
        <v/>
      </c>
      <c r="M9" s="35" t="str">
        <f>IFERROR(VLOOKUP($A9,'J9'!$I$6:$M$35,5,0),"")</f>
        <v/>
      </c>
      <c r="N9" s="35" t="str">
        <f>IFERROR(VLOOKUP($A9,'J10'!$I$6:$M$35,5,0),"")</f>
        <v/>
      </c>
      <c r="O9" s="106">
        <f t="shared" ref="O9:O18" si="0">COUNTIF(E9:N9,"&lt;100")</f>
        <v>4</v>
      </c>
      <c r="P9" s="35">
        <f t="shared" ref="P9:P18" si="1">SUM(E9:N9)</f>
        <v>115</v>
      </c>
      <c r="Q9" s="52">
        <f t="shared" ref="Q9:Q18" si="2">RANK(P9,$P$9:$P$38)</f>
        <v>1</v>
      </c>
    </row>
    <row r="10" spans="1:17" s="70" customFormat="1" ht="13.8" x14ac:dyDescent="0.25">
      <c r="A10" s="8" t="s">
        <v>225</v>
      </c>
      <c r="B10" s="35" t="str">
        <f>IFERROR(VLOOKUP($A10,Liste_J!$C$7:$G$261,5,0),"-")</f>
        <v>F</v>
      </c>
      <c r="C10" s="35" t="str">
        <f>IFERROR(VLOOKUP($A10,Liste_J!$C$7:$G$261,4,0),"-")</f>
        <v>Chevannes</v>
      </c>
      <c r="D10" s="35">
        <f>IFERROR(VLOOKUP($A10,Liste_J!$C$7:$G$261,2,0),"-")</f>
        <v>14.3</v>
      </c>
      <c r="E10" s="35" t="str">
        <f>IFERROR(VLOOKUP($A10,'J1'!$I$6:$M$35,5,0),"")</f>
        <v/>
      </c>
      <c r="F10" s="35">
        <f>IFERROR(VLOOKUP($A10,'J2'!$I$6:$M$35,5,0),"")</f>
        <v>3</v>
      </c>
      <c r="G10" s="35">
        <f>IFERROR(VLOOKUP($A10,'J3'!$I$6:$M$35,5,0),"")</f>
        <v>26</v>
      </c>
      <c r="H10" s="35" t="str">
        <f>IFERROR(VLOOKUP($A10,'J4'!$I$6:$M$35,5,0),"")</f>
        <v/>
      </c>
      <c r="I10" s="35" t="str">
        <f>IFERROR(VLOOKUP($A10,'J5'!$I$6:$M$35,5,0),"")</f>
        <v/>
      </c>
      <c r="J10" s="35">
        <f>IFERROR(VLOOKUP($A10,'J6'!$I$6:$M$35,5,0),"")</f>
        <v>25</v>
      </c>
      <c r="K10" s="35" t="str">
        <f>IFERROR(VLOOKUP($A10,'J7'!$I$6:$M$35,5,0),"")</f>
        <v/>
      </c>
      <c r="L10" s="35" t="str">
        <f>IFERROR(VLOOKUP($A10,'J8'!$I$6:$M$35,5,0),"")</f>
        <v/>
      </c>
      <c r="M10" s="35" t="str">
        <f>IFERROR(VLOOKUP($A10,'J9'!$I$6:$M$35,5,0),"")</f>
        <v/>
      </c>
      <c r="N10" s="35" t="str">
        <f>IFERROR(VLOOKUP($A10,'J10'!$I$6:$M$35,5,0),"")</f>
        <v/>
      </c>
      <c r="O10" s="106">
        <f t="shared" si="0"/>
        <v>3</v>
      </c>
      <c r="P10" s="35">
        <f t="shared" si="1"/>
        <v>54</v>
      </c>
      <c r="Q10" s="52">
        <f t="shared" si="2"/>
        <v>2</v>
      </c>
    </row>
    <row r="11" spans="1:17" s="70" customFormat="1" ht="13.8" x14ac:dyDescent="0.25">
      <c r="A11" s="8" t="s">
        <v>168</v>
      </c>
      <c r="B11" s="35" t="str">
        <f>IFERROR(VLOOKUP($A11,Liste_J!$C$7:$G$261,5,0),"-")</f>
        <v>F</v>
      </c>
      <c r="C11" s="35" t="str">
        <f>IFERROR(VLOOKUP($A11,Liste_J!$C$7:$G$261,4,0),"-")</f>
        <v>Réveillon</v>
      </c>
      <c r="D11" s="35">
        <f>IFERROR(VLOOKUP($A11,Liste_J!$C$7:$G$261,2,0),"-")</f>
        <v>23.8</v>
      </c>
      <c r="E11" s="35">
        <f>IFERROR(VLOOKUP($A11,'J1'!$I$6:$M$35,5,0),"")</f>
        <v>30</v>
      </c>
      <c r="F11" s="35" t="str">
        <f>IFERROR(VLOOKUP($A11,'J2'!$I$6:$M$35,5,0),"")</f>
        <v/>
      </c>
      <c r="G11" s="35">
        <f>IFERROR(VLOOKUP($A11,'J3'!$I$6:$M$35,5,0),"")</f>
        <v>10</v>
      </c>
      <c r="H11" s="35" t="str">
        <f>IFERROR(VLOOKUP($A11,'J4'!$I$6:$M$35,5,0),"")</f>
        <v/>
      </c>
      <c r="I11" s="35" t="str">
        <f>IFERROR(VLOOKUP($A11,'J5'!$I$6:$M$35,5,0),"")</f>
        <v/>
      </c>
      <c r="J11" s="35" t="str">
        <f>IFERROR(VLOOKUP($A11,'J6'!$I$6:$M$35,5,0),"")</f>
        <v/>
      </c>
      <c r="K11" s="35" t="str">
        <f>IFERROR(VLOOKUP($A11,'J7'!$I$6:$M$35,5,0),"")</f>
        <v/>
      </c>
      <c r="L11" s="35" t="str">
        <f>IFERROR(VLOOKUP($A11,'J8'!$I$6:$M$35,5,0),"")</f>
        <v/>
      </c>
      <c r="M11" s="35" t="str">
        <f>IFERROR(VLOOKUP($A11,'J9'!$I$6:$M$35,5,0),"")</f>
        <v/>
      </c>
      <c r="N11" s="35" t="str">
        <f>IFERROR(VLOOKUP($A11,'J10'!$I$6:$M$35,5,0),"")</f>
        <v/>
      </c>
      <c r="O11" s="106">
        <f t="shared" si="0"/>
        <v>2</v>
      </c>
      <c r="P11" s="35">
        <f t="shared" si="1"/>
        <v>40</v>
      </c>
      <c r="Q11" s="52">
        <f t="shared" si="2"/>
        <v>3</v>
      </c>
    </row>
    <row r="12" spans="1:17" x14ac:dyDescent="0.25">
      <c r="A12" s="8" t="s">
        <v>222</v>
      </c>
      <c r="B12" s="35" t="str">
        <f>IFERROR(VLOOKUP($A12,Liste_J!$C$7:$G$261,5,0),"-")</f>
        <v>F</v>
      </c>
      <c r="C12" s="35" t="str">
        <f>IFERROR(VLOOKUP($A12,Liste_J!$C$7:$G$261,4,0),"-")</f>
        <v>Chevannes</v>
      </c>
      <c r="D12" s="35">
        <f>IFERROR(VLOOKUP($A12,Liste_J!$C$7:$G$261,2,0),"-")</f>
        <v>21.7</v>
      </c>
      <c r="E12" s="35" t="str">
        <f>IFERROR(VLOOKUP($A12,'J1'!$I$6:$M$35,5,0),"")</f>
        <v/>
      </c>
      <c r="F12" s="35" t="str">
        <f>IFERROR(VLOOKUP($A12,'J2'!$I$6:$M$35,5,0),"")</f>
        <v/>
      </c>
      <c r="G12" s="35" t="str">
        <f>IFERROR(VLOOKUP($A12,'J3'!$I$6:$M$35,5,0),"")</f>
        <v/>
      </c>
      <c r="H12" s="35" t="str">
        <f>IFERROR(VLOOKUP($A12,'J4'!$I$6:$M$35,5,0),"")</f>
        <v/>
      </c>
      <c r="I12" s="35">
        <f>IFERROR(VLOOKUP($A12,'J5'!$I$6:$M$35,5,0),"")</f>
        <v>20</v>
      </c>
      <c r="J12" s="35">
        <f>IFERROR(VLOOKUP($A12,'J6'!$I$6:$M$35,5,0),"")</f>
        <v>13</v>
      </c>
      <c r="K12" s="35" t="str">
        <f>IFERROR(VLOOKUP($A12,'J7'!$I$6:$M$35,5,0),"")</f>
        <v/>
      </c>
      <c r="L12" s="35" t="str">
        <f>IFERROR(VLOOKUP($A12,'J8'!$I$6:$M$35,5,0),"")</f>
        <v/>
      </c>
      <c r="M12" s="35" t="str">
        <f>IFERROR(VLOOKUP($A12,'J9'!$I$6:$M$35,5,0),"")</f>
        <v/>
      </c>
      <c r="N12" s="35" t="str">
        <f>IFERROR(VLOOKUP($A12,'J10'!$I$6:$M$35,5,0),"")</f>
        <v/>
      </c>
      <c r="O12" s="106">
        <f t="shared" si="0"/>
        <v>2</v>
      </c>
      <c r="P12" s="35">
        <f t="shared" si="1"/>
        <v>33</v>
      </c>
      <c r="Q12" s="52">
        <f t="shared" si="2"/>
        <v>4</v>
      </c>
    </row>
    <row r="13" spans="1:17" x14ac:dyDescent="0.25">
      <c r="A13" s="8" t="s">
        <v>445</v>
      </c>
      <c r="B13" s="35" t="str">
        <f>IFERROR(VLOOKUP($A13,Liste_J!$C$7:$G$261,5,0),"-")</f>
        <v>F</v>
      </c>
      <c r="C13" s="35" t="str">
        <f>IFERROR(VLOOKUP($A13,Liste_J!$C$7:$G$261,4,0),"-")</f>
        <v>Chevannes</v>
      </c>
      <c r="D13" s="35">
        <f>IFERROR(VLOOKUP($A13,Liste_J!$C$7:$G$261,2,0),"-")</f>
        <v>19.899999999999999</v>
      </c>
      <c r="E13" s="35" t="str">
        <f>IFERROR(VLOOKUP($A13,'J1'!$I$6:$M$35,5,0),"")</f>
        <v/>
      </c>
      <c r="F13" s="35" t="str">
        <f>IFERROR(VLOOKUP($A13,'J2'!$I$6:$M$35,5,0),"")</f>
        <v/>
      </c>
      <c r="G13" s="35">
        <f>IFERROR(VLOOKUP($A13,'J3'!$I$6:$M$35,5,0),"")</f>
        <v>12</v>
      </c>
      <c r="H13" s="35" t="str">
        <f>IFERROR(VLOOKUP($A13,'J4'!$I$6:$M$35,5,0),"")</f>
        <v/>
      </c>
      <c r="I13" s="35">
        <f>IFERROR(VLOOKUP($A13,'J5'!$I$6:$M$35,5,0),"")</f>
        <v>8</v>
      </c>
      <c r="J13" s="35" t="str">
        <f>IFERROR(VLOOKUP($A13,'J6'!$I$6:$M$35,5,0),"")</f>
        <v/>
      </c>
      <c r="K13" s="35" t="str">
        <f>IFERROR(VLOOKUP($A13,'J7'!$I$6:$M$35,5,0),"")</f>
        <v/>
      </c>
      <c r="L13" s="35" t="str">
        <f>IFERROR(VLOOKUP($A13,'J8'!$I$6:$M$35,5,0),"")</f>
        <v/>
      </c>
      <c r="M13" s="35" t="str">
        <f>IFERROR(VLOOKUP($A13,'J9'!$I$6:$M$35,5,0),"")</f>
        <v/>
      </c>
      <c r="N13" s="35" t="str">
        <f>IFERROR(VLOOKUP($A13,'J10'!$I$6:$M$35,5,0),"")</f>
        <v/>
      </c>
      <c r="O13" s="106">
        <f t="shared" si="0"/>
        <v>2</v>
      </c>
      <c r="P13" s="35">
        <f t="shared" si="1"/>
        <v>20</v>
      </c>
      <c r="Q13" s="52">
        <f t="shared" si="2"/>
        <v>5</v>
      </c>
    </row>
    <row r="14" spans="1:17" x14ac:dyDescent="0.25">
      <c r="A14" s="8" t="s">
        <v>187</v>
      </c>
      <c r="B14" s="35" t="str">
        <f>IFERROR(VLOOKUP($A14,Liste_J!$C$7:$G$261,5,0),"-")</f>
        <v>F</v>
      </c>
      <c r="C14" s="35" t="str">
        <f>IFERROR(VLOOKUP($A14,Liste_J!$C$7:$G$261,4,0),"-")</f>
        <v>Chevry</v>
      </c>
      <c r="D14" s="35">
        <f>IFERROR(VLOOKUP($A14,Liste_J!$C$7:$G$261,2,0),"-")</f>
        <v>24.4</v>
      </c>
      <c r="E14" s="35" t="str">
        <f>IFERROR(VLOOKUP($A14,'J1'!$I$6:$M$35,5,0),"")</f>
        <v/>
      </c>
      <c r="F14" s="35" t="str">
        <f>IFERROR(VLOOKUP($A14,'J2'!$I$6:$M$35,5,0),"")</f>
        <v/>
      </c>
      <c r="G14" s="35" t="str">
        <f>IFERROR(VLOOKUP($A14,'J3'!$I$6:$M$35,5,0),"")</f>
        <v/>
      </c>
      <c r="H14" s="35">
        <f>IFERROR(VLOOKUP($A14,'J4'!$I$6:$M$35,5,0),"")</f>
        <v>17</v>
      </c>
      <c r="I14" s="35" t="str">
        <f>IFERROR(VLOOKUP($A14,'J5'!$I$6:$M$35,5,0),"")</f>
        <v/>
      </c>
      <c r="J14" s="35" t="str">
        <f>IFERROR(VLOOKUP($A14,'J6'!$I$6:$M$35,5,0),"")</f>
        <v/>
      </c>
      <c r="K14" s="35" t="str">
        <f>IFERROR(VLOOKUP($A14,'J7'!$I$6:$M$35,5,0),"")</f>
        <v/>
      </c>
      <c r="L14" s="35" t="str">
        <f>IFERROR(VLOOKUP($A14,'J8'!$I$6:$M$35,5,0),"")</f>
        <v/>
      </c>
      <c r="M14" s="35" t="str">
        <f>IFERROR(VLOOKUP($A14,'J9'!$I$6:$M$35,5,0),"")</f>
        <v/>
      </c>
      <c r="N14" s="35" t="str">
        <f>IFERROR(VLOOKUP($A14,'J10'!$I$6:$M$35,5,0),"")</f>
        <v/>
      </c>
      <c r="O14" s="106">
        <f t="shared" si="0"/>
        <v>1</v>
      </c>
      <c r="P14" s="35">
        <f t="shared" si="1"/>
        <v>17</v>
      </c>
      <c r="Q14" s="52">
        <f t="shared" si="2"/>
        <v>6</v>
      </c>
    </row>
    <row r="15" spans="1:17" x14ac:dyDescent="0.25">
      <c r="A15" s="8" t="s">
        <v>221</v>
      </c>
      <c r="B15" s="35" t="str">
        <f>IFERROR(VLOOKUP($A15,Liste_J!$C$7:$G$261,5,0),"-")</f>
        <v>F</v>
      </c>
      <c r="C15" s="35" t="str">
        <f>IFERROR(VLOOKUP($A15,Liste_J!$C$7:$G$261,4,0),"-")</f>
        <v>Chevannes</v>
      </c>
      <c r="D15" s="35">
        <f>IFERROR(VLOOKUP($A15,Liste_J!$C$7:$G$261,2,0),"-")</f>
        <v>33.4</v>
      </c>
      <c r="E15" s="35" t="str">
        <f>IFERROR(VLOOKUP($A15,'J1'!$I$6:$M$35,5,0),"")</f>
        <v/>
      </c>
      <c r="F15" s="35" t="str">
        <f>IFERROR(VLOOKUP($A15,'J2'!$I$6:$M$35,5,0),"")</f>
        <v/>
      </c>
      <c r="G15" s="35">
        <f>IFERROR(VLOOKUP($A15,'J3'!$I$6:$M$35,5,0),"")</f>
        <v>16</v>
      </c>
      <c r="H15" s="35" t="str">
        <f>IFERROR(VLOOKUP($A15,'J4'!$I$6:$M$35,5,0),"")</f>
        <v/>
      </c>
      <c r="I15" s="35" t="str">
        <f>IFERROR(VLOOKUP($A15,'J5'!$I$6:$M$35,5,0),"")</f>
        <v/>
      </c>
      <c r="J15" s="35" t="str">
        <f>IFERROR(VLOOKUP($A15,'J6'!$I$6:$M$35,5,0),"")</f>
        <v/>
      </c>
      <c r="K15" s="35" t="str">
        <f>IFERROR(VLOOKUP($A15,'J7'!$I$6:$M$35,5,0),"")</f>
        <v/>
      </c>
      <c r="L15" s="35" t="str">
        <f>IFERROR(VLOOKUP($A15,'J8'!$I$6:$M$35,5,0),"")</f>
        <v/>
      </c>
      <c r="M15" s="35" t="str">
        <f>IFERROR(VLOOKUP($A15,'J9'!$I$6:$M$35,5,0),"")</f>
        <v/>
      </c>
      <c r="N15" s="35" t="str">
        <f>IFERROR(VLOOKUP($A15,'J10'!$I$6:$M$35,5,0),"")</f>
        <v/>
      </c>
      <c r="O15" s="106">
        <f t="shared" si="0"/>
        <v>1</v>
      </c>
      <c r="P15" s="35">
        <f t="shared" si="1"/>
        <v>16</v>
      </c>
      <c r="Q15" s="52">
        <f t="shared" si="2"/>
        <v>7</v>
      </c>
    </row>
    <row r="16" spans="1:17" x14ac:dyDescent="0.25">
      <c r="A16" s="8" t="s">
        <v>456</v>
      </c>
      <c r="B16" s="35" t="str">
        <f>IFERROR(VLOOKUP($A16,Liste_J!$C$7:$G$261,5,0),"-")</f>
        <v>F</v>
      </c>
      <c r="C16" s="35" t="str">
        <f>IFERROR(VLOOKUP($A16,Liste_J!$C$7:$G$261,4,0),"-")</f>
        <v>Chevry</v>
      </c>
      <c r="D16" s="35">
        <f>IFERROR(VLOOKUP($A16,Liste_J!$C$7:$G$261,2,0),"-")</f>
        <v>28.6</v>
      </c>
      <c r="E16" s="35" t="str">
        <f>IFERROR(VLOOKUP($A16,'J1'!$I$6:$M$35,5,0),"")</f>
        <v/>
      </c>
      <c r="F16" s="35" t="str">
        <f>IFERROR(VLOOKUP($A16,'J2'!$I$6:$M$35,5,0),"")</f>
        <v/>
      </c>
      <c r="G16" s="35" t="str">
        <f>IFERROR(VLOOKUP($A16,'J3'!$I$6:$M$35,5,0),"")</f>
        <v/>
      </c>
      <c r="H16" s="35">
        <f>IFERROR(VLOOKUP($A16,'J4'!$I$6:$M$35,5,0),"")</f>
        <v>13</v>
      </c>
      <c r="I16" s="35" t="str">
        <f>IFERROR(VLOOKUP($A16,'J5'!$I$6:$M$35,5,0),"")</f>
        <v/>
      </c>
      <c r="J16" s="35" t="str">
        <f>IFERROR(VLOOKUP($A16,'J6'!$I$6:$M$35,5,0),"")</f>
        <v/>
      </c>
      <c r="K16" s="35" t="str">
        <f>IFERROR(VLOOKUP($A16,'J7'!$I$6:$M$35,5,0),"")</f>
        <v/>
      </c>
      <c r="L16" s="35" t="str">
        <f>IFERROR(VLOOKUP($A16,'J8'!$I$6:$M$35,5,0),"")</f>
        <v/>
      </c>
      <c r="M16" s="35" t="str">
        <f>IFERROR(VLOOKUP($A16,'J9'!$I$6:$M$35,5,0),"")</f>
        <v/>
      </c>
      <c r="N16" s="35" t="str">
        <f>IFERROR(VLOOKUP($A16,'J10'!$I$6:$M$35,5,0),"")</f>
        <v/>
      </c>
      <c r="O16" s="106">
        <f t="shared" si="0"/>
        <v>1</v>
      </c>
      <c r="P16" s="35">
        <f t="shared" si="1"/>
        <v>13</v>
      </c>
      <c r="Q16" s="52">
        <f t="shared" si="2"/>
        <v>8</v>
      </c>
    </row>
    <row r="17" spans="1:17" x14ac:dyDescent="0.25">
      <c r="A17" s="8" t="s">
        <v>466</v>
      </c>
      <c r="B17" s="35" t="str">
        <f>IFERROR(VLOOKUP($A17,Liste_J!$C$7:$G$261,5,0),"-")</f>
        <v>F</v>
      </c>
      <c r="C17" s="35" t="str">
        <f>IFERROR(VLOOKUP($A17,Liste_J!$C$7:$G$261,4,0),"-")</f>
        <v>Réveillon</v>
      </c>
      <c r="D17" s="35">
        <f>IFERROR(VLOOKUP($A17,Liste_J!$C$7:$G$261,2,0),"-")</f>
        <v>15.4</v>
      </c>
      <c r="E17" s="35" t="str">
        <f>IFERROR(VLOOKUP($A17,'J1'!$I$6:$M$35,5,0),"")</f>
        <v/>
      </c>
      <c r="F17" s="35" t="str">
        <f>IFERROR(VLOOKUP($A17,'J2'!$I$6:$M$35,5,0),"")</f>
        <v/>
      </c>
      <c r="G17" s="35" t="str">
        <f>IFERROR(VLOOKUP($A17,'J3'!$I$6:$M$35,5,0),"")</f>
        <v/>
      </c>
      <c r="H17" s="35" t="str">
        <f>IFERROR(VLOOKUP($A17,'J4'!$I$6:$M$35,5,0),"")</f>
        <v/>
      </c>
      <c r="I17" s="35" t="str">
        <f>IFERROR(VLOOKUP($A17,'J5'!$I$6:$M$35,5,0),"")</f>
        <v/>
      </c>
      <c r="J17" s="35">
        <f>IFERROR(VLOOKUP($A17,'J6'!$I$6:$M$35,5,0),"")</f>
        <v>5</v>
      </c>
      <c r="K17" s="35" t="str">
        <f>IFERROR(VLOOKUP($A17,'J7'!$I$6:$M$35,5,0),"")</f>
        <v/>
      </c>
      <c r="L17" s="35" t="str">
        <f>IFERROR(VLOOKUP($A17,'J8'!$I$6:$M$35,5,0),"")</f>
        <v/>
      </c>
      <c r="M17" s="35" t="str">
        <f>IFERROR(VLOOKUP($A17,'J9'!$I$6:$M$35,5,0),"")</f>
        <v/>
      </c>
      <c r="N17" s="35" t="str">
        <f>IFERROR(VLOOKUP($A17,'J10'!$I$6:$M$35,5,0),"")</f>
        <v/>
      </c>
      <c r="O17" s="106">
        <f t="shared" si="0"/>
        <v>1</v>
      </c>
      <c r="P17" s="35">
        <f t="shared" si="1"/>
        <v>5</v>
      </c>
      <c r="Q17" s="52">
        <f t="shared" si="2"/>
        <v>9</v>
      </c>
    </row>
    <row r="18" spans="1:17" x14ac:dyDescent="0.25">
      <c r="A18" s="8" t="s">
        <v>444</v>
      </c>
      <c r="B18" s="35" t="str">
        <f>IFERROR(VLOOKUP($A18,Liste_J!$C$7:$G$261,5,0),"-")</f>
        <v>F</v>
      </c>
      <c r="C18" s="35" t="str">
        <f>IFERROR(VLOOKUP($A18,Liste_J!$C$7:$G$261,4,0),"-")</f>
        <v>Chevannes</v>
      </c>
      <c r="D18" s="35">
        <f>IFERROR(VLOOKUP($A18,Liste_J!$C$7:$G$261,2,0),"-")</f>
        <v>9.5</v>
      </c>
      <c r="E18" s="35" t="str">
        <f>IFERROR(VLOOKUP($A18,'J1'!$I$6:$M$35,5,0),"")</f>
        <v/>
      </c>
      <c r="F18" s="35" t="str">
        <f>IFERROR(VLOOKUP($A18,'J2'!$I$6:$M$35,5,0),"")</f>
        <v/>
      </c>
      <c r="G18" s="35">
        <f>IFERROR(VLOOKUP($A18,'J3'!$I$6:$M$35,5,0),"")</f>
        <v>4</v>
      </c>
      <c r="H18" s="35" t="str">
        <f>IFERROR(VLOOKUP($A18,'J4'!$I$6:$M$35,5,0),"")</f>
        <v/>
      </c>
      <c r="I18" s="35" t="str">
        <f>IFERROR(VLOOKUP($A18,'J5'!$I$6:$M$35,5,0),"")</f>
        <v/>
      </c>
      <c r="J18" s="35" t="str">
        <f>IFERROR(VLOOKUP($A18,'J6'!$I$6:$M$35,5,0),"")</f>
        <v/>
      </c>
      <c r="K18" s="35" t="str">
        <f>IFERROR(VLOOKUP($A18,'J7'!$I$6:$M$35,5,0),"")</f>
        <v/>
      </c>
      <c r="L18" s="35" t="str">
        <f>IFERROR(VLOOKUP($A18,'J8'!$I$6:$M$35,5,0),"")</f>
        <v/>
      </c>
      <c r="M18" s="35" t="str">
        <f>IFERROR(VLOOKUP($A18,'J9'!$I$6:$M$35,5,0),"")</f>
        <v/>
      </c>
      <c r="N18" s="35" t="str">
        <f>IFERROR(VLOOKUP($A18,'J10'!$I$6:$M$35,5,0),"")</f>
        <v/>
      </c>
      <c r="O18" s="106">
        <f t="shared" si="0"/>
        <v>1</v>
      </c>
      <c r="P18" s="35">
        <f t="shared" si="1"/>
        <v>4</v>
      </c>
      <c r="Q18" s="52">
        <f t="shared" si="2"/>
        <v>10</v>
      </c>
    </row>
    <row r="19" spans="1:17" ht="13.8" thickBot="1" x14ac:dyDescent="0.3">
      <c r="A19" s="71" t="s">
        <v>171</v>
      </c>
      <c r="B19" s="791"/>
      <c r="C19" s="791"/>
      <c r="D19" s="791"/>
      <c r="E19" s="791"/>
      <c r="F19" s="791"/>
      <c r="G19" s="791"/>
      <c r="H19" s="791"/>
      <c r="I19" s="791"/>
      <c r="J19" s="791"/>
      <c r="K19" s="791"/>
      <c r="L19" s="791"/>
      <c r="M19" s="791"/>
      <c r="N19" s="791"/>
      <c r="O19" s="792"/>
      <c r="P19" s="791"/>
      <c r="Q19" s="102"/>
    </row>
    <row r="20" spans="1:17" x14ac:dyDescent="0.25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41"/>
      <c r="P20" s="35"/>
      <c r="Q20" s="35"/>
    </row>
    <row r="21" spans="1:17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41"/>
      <c r="P21" s="35"/>
      <c r="Q21" s="35"/>
    </row>
    <row r="22" spans="1:17" x14ac:dyDescent="0.2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x14ac:dyDescent="0.25"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25">
      <c r="A24" s="26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25"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25">
      <c r="A26" s="26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25">
      <c r="A27" s="26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25">
      <c r="A28" s="26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x14ac:dyDescent="0.25">
      <c r="A29" s="26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25">
      <c r="A30" s="26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1" spans="1:17" x14ac:dyDescent="0.25">
      <c r="A31" s="2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</row>
    <row r="32" spans="1:17" x14ac:dyDescent="0.25">
      <c r="A32" s="26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</row>
    <row r="33" spans="1:17" x14ac:dyDescent="0.25">
      <c r="A33" s="26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</row>
    <row r="34" spans="1:17" x14ac:dyDescent="0.25">
      <c r="A34" s="26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x14ac:dyDescent="0.25">
      <c r="A35" s="26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x14ac:dyDescent="0.25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x14ac:dyDescent="0.25"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25"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5"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25"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1" spans="1:17" x14ac:dyDescent="0.25"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7" x14ac:dyDescent="0.25">
      <c r="P42" s="35"/>
      <c r="Q42" s="35"/>
    </row>
    <row r="43" spans="1:17" x14ac:dyDescent="0.25">
      <c r="P43" s="35"/>
      <c r="Q43" s="35"/>
    </row>
    <row r="44" spans="1:17" x14ac:dyDescent="0.25">
      <c r="P44" s="35"/>
      <c r="Q44" s="35"/>
    </row>
    <row r="45" spans="1:17" x14ac:dyDescent="0.25">
      <c r="P45" s="35"/>
      <c r="Q45" s="35"/>
    </row>
    <row r="46" spans="1:17" x14ac:dyDescent="0.25">
      <c r="P46" s="35"/>
      <c r="Q46" s="35"/>
    </row>
    <row r="47" spans="1:17" x14ac:dyDescent="0.25">
      <c r="P47" s="35"/>
      <c r="Q47" s="35"/>
    </row>
    <row r="48" spans="1:17" x14ac:dyDescent="0.25">
      <c r="P48" s="35"/>
      <c r="Q48" s="35"/>
    </row>
    <row r="49" spans="16:17" x14ac:dyDescent="0.25">
      <c r="P49" s="35"/>
      <c r="Q49" s="35"/>
    </row>
    <row r="50" spans="16:17" x14ac:dyDescent="0.25">
      <c r="P50" s="35"/>
      <c r="Q50" s="35"/>
    </row>
    <row r="51" spans="16:17" x14ac:dyDescent="0.25">
      <c r="P51" s="35"/>
      <c r="Q51" s="35"/>
    </row>
    <row r="52" spans="16:17" x14ac:dyDescent="0.25">
      <c r="P52" s="35"/>
      <c r="Q52" s="35"/>
    </row>
    <row r="53" spans="16:17" x14ac:dyDescent="0.25">
      <c r="P53" s="35"/>
      <c r="Q53" s="35"/>
    </row>
    <row r="54" spans="16:17" x14ac:dyDescent="0.25">
      <c r="P54" s="35"/>
      <c r="Q54" s="35"/>
    </row>
    <row r="55" spans="16:17" x14ac:dyDescent="0.25">
      <c r="P55" s="35"/>
      <c r="Q55" s="35"/>
    </row>
    <row r="56" spans="16:17" x14ac:dyDescent="0.25">
      <c r="P56" s="35"/>
      <c r="Q56" s="35"/>
    </row>
    <row r="57" spans="16:17" x14ac:dyDescent="0.25">
      <c r="P57" s="35"/>
      <c r="Q57" s="35"/>
    </row>
    <row r="58" spans="16:17" x14ac:dyDescent="0.25">
      <c r="P58" s="35"/>
      <c r="Q58" s="35"/>
    </row>
    <row r="59" spans="16:17" x14ac:dyDescent="0.25">
      <c r="P59" s="35"/>
      <c r="Q59" s="35"/>
    </row>
    <row r="60" spans="16:17" x14ac:dyDescent="0.25">
      <c r="P60" s="35"/>
      <c r="Q60" s="35"/>
    </row>
    <row r="61" spans="16:17" x14ac:dyDescent="0.25">
      <c r="P61" s="35"/>
      <c r="Q61" s="35"/>
    </row>
    <row r="62" spans="16:17" x14ac:dyDescent="0.25">
      <c r="P62" s="35"/>
      <c r="Q62" s="35"/>
    </row>
    <row r="63" spans="16:17" x14ac:dyDescent="0.25">
      <c r="P63" s="35"/>
      <c r="Q63" s="35"/>
    </row>
    <row r="64" spans="16:17" x14ac:dyDescent="0.25">
      <c r="P64" s="35"/>
      <c r="Q64" s="35"/>
    </row>
    <row r="65" spans="16:17" x14ac:dyDescent="0.25">
      <c r="P65" s="35"/>
      <c r="Q65" s="35"/>
    </row>
    <row r="66" spans="16:17" x14ac:dyDescent="0.25">
      <c r="P66" s="35"/>
      <c r="Q66" s="35"/>
    </row>
    <row r="67" spans="16:17" x14ac:dyDescent="0.25">
      <c r="P67" s="35"/>
      <c r="Q67" s="35"/>
    </row>
    <row r="68" spans="16:17" x14ac:dyDescent="0.25">
      <c r="P68" s="35"/>
      <c r="Q68" s="35"/>
    </row>
    <row r="69" spans="16:17" x14ac:dyDescent="0.25">
      <c r="P69" s="35"/>
      <c r="Q69" s="35"/>
    </row>
    <row r="70" spans="16:17" x14ac:dyDescent="0.25">
      <c r="P70" s="35"/>
      <c r="Q70" s="35"/>
    </row>
    <row r="71" spans="16:17" x14ac:dyDescent="0.25">
      <c r="P71" s="35"/>
      <c r="Q71" s="35"/>
    </row>
    <row r="72" spans="16:17" x14ac:dyDescent="0.25">
      <c r="P72" s="35"/>
      <c r="Q72" s="35"/>
    </row>
    <row r="73" spans="16:17" x14ac:dyDescent="0.25">
      <c r="P73" s="35"/>
      <c r="Q73" s="35"/>
    </row>
    <row r="74" spans="16:17" x14ac:dyDescent="0.25">
      <c r="P74" s="35"/>
      <c r="Q74" s="35"/>
    </row>
    <row r="75" spans="16:17" x14ac:dyDescent="0.25">
      <c r="P75" s="35"/>
      <c r="Q75" s="35"/>
    </row>
    <row r="76" spans="16:17" x14ac:dyDescent="0.25">
      <c r="P76" s="35"/>
      <c r="Q76" s="35"/>
    </row>
    <row r="77" spans="16:17" x14ac:dyDescent="0.25">
      <c r="P77" s="35"/>
      <c r="Q77" s="35"/>
    </row>
    <row r="78" spans="16:17" x14ac:dyDescent="0.25">
      <c r="P78" s="35"/>
      <c r="Q78" s="35"/>
    </row>
    <row r="79" spans="16:17" x14ac:dyDescent="0.25">
      <c r="P79" s="35"/>
      <c r="Q79" s="35"/>
    </row>
    <row r="80" spans="16:17" x14ac:dyDescent="0.25">
      <c r="P80" s="35"/>
      <c r="Q80" s="35"/>
    </row>
    <row r="81" spans="16:17" x14ac:dyDescent="0.25">
      <c r="P81" s="35"/>
      <c r="Q81" s="35"/>
    </row>
    <row r="82" spans="16:17" x14ac:dyDescent="0.25">
      <c r="P82" s="35"/>
      <c r="Q82" s="35"/>
    </row>
    <row r="83" spans="16:17" x14ac:dyDescent="0.25">
      <c r="P83" s="35"/>
      <c r="Q83" s="35"/>
    </row>
    <row r="84" spans="16:17" x14ac:dyDescent="0.25">
      <c r="P84" s="35"/>
      <c r="Q84" s="35"/>
    </row>
    <row r="85" spans="16:17" x14ac:dyDescent="0.25">
      <c r="P85" s="35"/>
      <c r="Q85" s="35"/>
    </row>
    <row r="86" spans="16:17" x14ac:dyDescent="0.25">
      <c r="P86" s="35"/>
      <c r="Q86" s="35"/>
    </row>
    <row r="87" spans="16:17" x14ac:dyDescent="0.25">
      <c r="P87" s="35"/>
      <c r="Q87" s="35"/>
    </row>
    <row r="88" spans="16:17" x14ac:dyDescent="0.25">
      <c r="P88" s="35"/>
      <c r="Q88" s="35"/>
    </row>
    <row r="89" spans="16:17" x14ac:dyDescent="0.25">
      <c r="P89" s="35"/>
      <c r="Q89" s="35"/>
    </row>
    <row r="90" spans="16:17" x14ac:dyDescent="0.25">
      <c r="P90" s="35"/>
      <c r="Q90" s="35"/>
    </row>
    <row r="91" spans="16:17" x14ac:dyDescent="0.25">
      <c r="P91" s="35"/>
      <c r="Q91" s="35"/>
    </row>
    <row r="92" spans="16:17" x14ac:dyDescent="0.25">
      <c r="P92" s="35"/>
      <c r="Q92" s="35"/>
    </row>
    <row r="93" spans="16:17" x14ac:dyDescent="0.25">
      <c r="P93" s="35"/>
      <c r="Q93" s="35"/>
    </row>
    <row r="94" spans="16:17" x14ac:dyDescent="0.25">
      <c r="P94" s="35"/>
      <c r="Q94" s="35"/>
    </row>
    <row r="95" spans="16:17" x14ac:dyDescent="0.25">
      <c r="P95" s="35"/>
      <c r="Q95" s="35"/>
    </row>
    <row r="96" spans="16:17" x14ac:dyDescent="0.25">
      <c r="P96" s="35"/>
      <c r="Q96" s="35"/>
    </row>
    <row r="97" spans="16:17" x14ac:dyDescent="0.25">
      <c r="P97" s="35"/>
      <c r="Q97" s="35"/>
    </row>
    <row r="98" spans="16:17" x14ac:dyDescent="0.25">
      <c r="P98" s="35"/>
      <c r="Q98" s="35"/>
    </row>
    <row r="99" spans="16:17" x14ac:dyDescent="0.25">
      <c r="P99" s="35"/>
      <c r="Q99" s="35"/>
    </row>
    <row r="100" spans="16:17" x14ac:dyDescent="0.25">
      <c r="P100" s="35"/>
      <c r="Q100" s="35"/>
    </row>
    <row r="101" spans="16:17" x14ac:dyDescent="0.25">
      <c r="P101" s="35"/>
      <c r="Q101" s="35"/>
    </row>
    <row r="102" spans="16:17" x14ac:dyDescent="0.25">
      <c r="P102" s="35"/>
      <c r="Q102" s="35"/>
    </row>
    <row r="103" spans="16:17" x14ac:dyDescent="0.25">
      <c r="P103" s="35"/>
      <c r="Q103" s="35"/>
    </row>
    <row r="104" spans="16:17" x14ac:dyDescent="0.25">
      <c r="P104" s="35"/>
      <c r="Q104" s="35"/>
    </row>
    <row r="105" spans="16:17" x14ac:dyDescent="0.25">
      <c r="P105" s="35"/>
      <c r="Q105" s="35"/>
    </row>
    <row r="106" spans="16:17" x14ac:dyDescent="0.25">
      <c r="P106" s="35"/>
      <c r="Q106" s="35"/>
    </row>
    <row r="107" spans="16:17" x14ac:dyDescent="0.25">
      <c r="P107" s="35"/>
      <c r="Q107" s="35"/>
    </row>
    <row r="108" spans="16:17" x14ac:dyDescent="0.25">
      <c r="P108" s="35"/>
      <c r="Q108" s="35"/>
    </row>
    <row r="109" spans="16:17" x14ac:dyDescent="0.25">
      <c r="P109" s="35"/>
      <c r="Q109" s="35"/>
    </row>
    <row r="110" spans="16:17" x14ac:dyDescent="0.25">
      <c r="P110" s="35"/>
      <c r="Q110" s="35"/>
    </row>
    <row r="111" spans="16:17" x14ac:dyDescent="0.25">
      <c r="P111" s="35"/>
      <c r="Q111" s="35"/>
    </row>
    <row r="112" spans="16:17" x14ac:dyDescent="0.25">
      <c r="Q112" s="35"/>
    </row>
    <row r="113" spans="17:17" x14ac:dyDescent="0.25">
      <c r="Q113" s="35"/>
    </row>
    <row r="114" spans="17:17" x14ac:dyDescent="0.25">
      <c r="Q114" s="35"/>
    </row>
    <row r="115" spans="17:17" x14ac:dyDescent="0.25">
      <c r="Q115" s="35"/>
    </row>
    <row r="116" spans="17:17" x14ac:dyDescent="0.25">
      <c r="Q116" s="35"/>
    </row>
    <row r="117" spans="17:17" x14ac:dyDescent="0.25">
      <c r="Q117" s="35"/>
    </row>
    <row r="118" spans="17:17" x14ac:dyDescent="0.25">
      <c r="Q118" s="35"/>
    </row>
  </sheetData>
  <sortState xmlns:xlrd2="http://schemas.microsoft.com/office/spreadsheetml/2017/richdata2" ref="A9:Q18">
    <sortCondition ref="Q9:Q18"/>
  </sortState>
  <mergeCells count="6">
    <mergeCell ref="O6:Q6"/>
    <mergeCell ref="B6:N6"/>
    <mergeCell ref="O2:Q2"/>
    <mergeCell ref="A2:N2"/>
    <mergeCell ref="A1:Q1"/>
    <mergeCell ref="C3:D4"/>
  </mergeCells>
  <conditionalFormatting sqref="A9:A19 B9:D21">
    <cfRule type="expression" dxfId="140" priority="8">
      <formula>"$D8&gt;36"</formula>
    </cfRule>
  </conditionalFormatting>
  <conditionalFormatting sqref="D9:N9 B9:C17 A9:A19 O9:Q19 D10:G12 H10:N19 D13:D17 E13:G19 B18:D19 B20:O21 Q20:Q21 P20:P111">
    <cfRule type="expression" dxfId="139" priority="9">
      <formula>$Q9=1</formula>
    </cfRule>
  </conditionalFormatting>
  <pageMargins left="0.7" right="0.7" top="0.75" bottom="0.75" header="0.3" footer="0.3"/>
  <pageSetup paperSize="9" scale="95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10">
    <pageSetUpPr fitToPage="1"/>
  </sheetPr>
  <dimension ref="A1:BD321"/>
  <sheetViews>
    <sheetView showZeros="0" zoomScale="70" zoomScaleNormal="70" workbookViewId="0">
      <selection activeCell="X20" sqref="X20"/>
    </sheetView>
  </sheetViews>
  <sheetFormatPr baseColWidth="10" defaultColWidth="11.5546875" defaultRowHeight="13.2" outlineLevelRow="1" x14ac:dyDescent="0.25"/>
  <cols>
    <col min="1" max="1" width="5.33203125" style="291" customWidth="1"/>
    <col min="2" max="2" width="23.109375" style="291" customWidth="1"/>
    <col min="3" max="3" width="27.44140625" style="291" customWidth="1"/>
    <col min="4" max="4" width="19.109375" style="443" customWidth="1"/>
    <col min="5" max="5" width="26.5546875" style="444" customWidth="1"/>
    <col min="6" max="6" width="5.44140625" style="291" customWidth="1"/>
    <col min="7" max="7" width="1.33203125" style="291" customWidth="1"/>
    <col min="8" max="8" width="4.33203125" style="291" customWidth="1"/>
    <col min="9" max="9" width="20.5546875" style="291" customWidth="1"/>
    <col min="10" max="10" width="7.21875" style="291" customWidth="1"/>
    <col min="11" max="12" width="15.6640625" style="291" customWidth="1"/>
    <col min="13" max="15" width="5.44140625" style="291" customWidth="1"/>
    <col min="16" max="16" width="16.44140625" style="291" customWidth="1"/>
    <col min="17" max="17" width="5.44140625" style="291" customWidth="1"/>
    <col min="18" max="18" width="18.21875" style="291" customWidth="1"/>
    <col min="19" max="20" width="5.44140625" style="291" customWidth="1"/>
    <col min="21" max="21" width="1" style="291" customWidth="1"/>
    <col min="22" max="22" width="3.44140625" style="291" customWidth="1"/>
    <col min="23" max="23" width="13.44140625" style="291" customWidth="1"/>
    <col min="24" max="24" width="9.21875" style="445" customWidth="1"/>
    <col min="25" max="25" width="11.77734375" style="291" customWidth="1"/>
    <col min="26" max="26" width="9.109375" style="291" customWidth="1"/>
    <col min="27" max="27" width="3.5546875" style="291" customWidth="1"/>
    <col min="28" max="28" width="8.109375" style="291" customWidth="1"/>
    <col min="29" max="29" width="10.5546875" style="291" customWidth="1"/>
    <col min="30" max="30" width="8.44140625" style="291" customWidth="1"/>
    <col min="31" max="31" width="12" style="291" customWidth="1"/>
    <col min="32" max="32" width="9.88671875" style="291" customWidth="1"/>
    <col min="33" max="33" width="3.33203125" style="291" customWidth="1"/>
    <col min="34" max="34" width="8" style="291" customWidth="1"/>
    <col min="35" max="35" width="9.88671875" style="291" customWidth="1"/>
    <col min="36" max="36" width="8.21875" style="291" customWidth="1"/>
    <col min="37" max="37" width="10.88671875" style="291" customWidth="1"/>
    <col min="38" max="38" width="8.77734375" style="291" customWidth="1"/>
    <col min="39" max="39" width="4" style="291" customWidth="1"/>
    <col min="40" max="40" width="8.77734375" style="291" customWidth="1"/>
    <col min="41" max="41" width="4.21875" style="291" customWidth="1"/>
    <col min="42" max="42" width="7.88671875" style="291" customWidth="1"/>
    <col min="43" max="43" width="10.77734375" style="291" customWidth="1"/>
    <col min="44" max="44" width="8.44140625" style="291" customWidth="1"/>
    <col min="45" max="45" width="11.21875" style="291" customWidth="1"/>
    <col min="46" max="46" width="9.44140625" style="291" customWidth="1"/>
    <col min="47" max="47" width="5.109375" style="291" customWidth="1"/>
    <col min="48" max="49" width="8.21875" style="291" customWidth="1"/>
    <col min="50" max="50" width="18.6640625" style="291" customWidth="1"/>
    <col min="51" max="52" width="8.21875" style="291" customWidth="1"/>
    <col min="53" max="53" width="18.109375" style="291" customWidth="1"/>
    <col min="54" max="55" width="8.21875" style="291" customWidth="1"/>
    <col min="56" max="56" width="19" style="291" customWidth="1"/>
    <col min="57" max="60" width="11.5546875" style="291"/>
    <col min="61" max="61" width="12.109375" style="291" customWidth="1"/>
    <col min="62" max="16384" width="11.5546875" style="291"/>
  </cols>
  <sheetData>
    <row r="1" spans="1:56" s="787" customFormat="1" ht="31.8" customHeight="1" thickBot="1" x14ac:dyDescent="0.3">
      <c r="A1" s="911" t="str">
        <f>+Explications!A1:R1</f>
        <v>CARRE D'AS 2025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3"/>
      <c r="AB1" s="911" t="s">
        <v>23</v>
      </c>
      <c r="AC1" s="912"/>
      <c r="AD1" s="912"/>
      <c r="AE1" s="912"/>
      <c r="AF1" s="912"/>
      <c r="AG1" s="912"/>
      <c r="AH1" s="912"/>
      <c r="AI1" s="912"/>
      <c r="AJ1" s="912"/>
      <c r="AK1" s="912"/>
      <c r="AL1" s="912"/>
      <c r="AM1" s="912"/>
      <c r="AN1" s="912"/>
      <c r="AO1" s="912"/>
      <c r="AP1" s="912"/>
      <c r="AQ1" s="912"/>
      <c r="AR1" s="912"/>
      <c r="AS1" s="912"/>
      <c r="AT1" s="912"/>
      <c r="AU1" s="912"/>
      <c r="AV1" s="912"/>
      <c r="AW1" s="912"/>
      <c r="AX1" s="912"/>
      <c r="AY1" s="912"/>
      <c r="AZ1" s="912"/>
      <c r="BA1" s="912"/>
      <c r="BB1" s="913"/>
    </row>
    <row r="2" spans="1:56" ht="19.95" customHeight="1" x14ac:dyDescent="0.3">
      <c r="A2" s="437" t="s">
        <v>133</v>
      </c>
      <c r="B2" s="438">
        <f>+Explications!A35</f>
        <v>45748</v>
      </c>
      <c r="C2" s="439"/>
      <c r="D2" s="440" t="s">
        <v>131</v>
      </c>
      <c r="E2" s="437" t="str">
        <f>+Explications!A36</f>
        <v>Lésigny</v>
      </c>
      <c r="F2" s="437"/>
      <c r="G2" s="437"/>
      <c r="H2" s="439"/>
      <c r="I2" s="437" t="s">
        <v>226</v>
      </c>
      <c r="J2" s="437" t="str">
        <f>+Explications!A37</f>
        <v>Réveillon</v>
      </c>
      <c r="K2" s="437"/>
      <c r="L2" s="437"/>
      <c r="M2" s="437"/>
      <c r="N2" s="437"/>
      <c r="O2" s="437"/>
      <c r="P2" s="437" t="s">
        <v>402</v>
      </c>
      <c r="Q2" s="437"/>
      <c r="R2" s="437" t="str">
        <f>+Explications!A38</f>
        <v>Scramble</v>
      </c>
      <c r="S2" s="437"/>
      <c r="T2" s="437"/>
      <c r="U2" s="437"/>
      <c r="V2" s="437"/>
      <c r="W2" s="437" t="s">
        <v>153</v>
      </c>
      <c r="X2" s="441"/>
      <c r="Y2" s="437"/>
      <c r="AB2" s="920" t="s">
        <v>25</v>
      </c>
      <c r="AC2" s="920"/>
      <c r="AD2" s="920"/>
      <c r="AE2" s="920"/>
      <c r="AF2" s="920"/>
      <c r="AG2" s="920"/>
      <c r="AH2" s="920"/>
      <c r="AI2" s="920"/>
      <c r="AJ2" s="920"/>
      <c r="AK2" s="920"/>
      <c r="AL2" s="920"/>
      <c r="AM2" s="920"/>
      <c r="AN2" s="920"/>
      <c r="AO2" s="920"/>
      <c r="AP2" s="920"/>
      <c r="AQ2" s="920"/>
      <c r="AR2" s="920"/>
      <c r="AS2" s="920"/>
      <c r="AT2" s="920"/>
    </row>
    <row r="3" spans="1:56" ht="13.8" thickBot="1" x14ac:dyDescent="0.3">
      <c r="B3" s="442"/>
    </row>
    <row r="4" spans="1:56" ht="16.5" customHeight="1" thickBot="1" x14ac:dyDescent="0.3">
      <c r="B4" s="918" t="s">
        <v>0</v>
      </c>
      <c r="C4" s="919"/>
      <c r="D4" s="919"/>
      <c r="E4" s="919"/>
      <c r="F4" s="921"/>
      <c r="G4" s="154"/>
      <c r="H4" s="154"/>
      <c r="I4" s="918" t="s">
        <v>3</v>
      </c>
      <c r="J4" s="919"/>
      <c r="K4" s="919"/>
      <c r="L4" s="919"/>
      <c r="M4" s="921"/>
      <c r="AB4" s="918" t="s">
        <v>0</v>
      </c>
      <c r="AC4" s="919"/>
      <c r="AD4" s="919"/>
      <c r="AE4" s="919"/>
      <c r="AF4" s="919"/>
      <c r="AH4" s="918" t="s">
        <v>3</v>
      </c>
      <c r="AI4" s="919"/>
      <c r="AJ4" s="919"/>
      <c r="AK4" s="919"/>
      <c r="AL4" s="919"/>
      <c r="AM4" s="154"/>
      <c r="AN4" s="154"/>
      <c r="AP4" s="918" t="s">
        <v>18</v>
      </c>
      <c r="AQ4" s="919"/>
      <c r="AR4" s="919"/>
      <c r="AS4" s="919"/>
      <c r="AT4" s="919"/>
      <c r="AV4" s="914" t="s">
        <v>233</v>
      </c>
      <c r="AW4" s="915"/>
      <c r="AX4" s="915"/>
      <c r="AY4" s="915"/>
      <c r="AZ4" s="915"/>
      <c r="BA4" s="915"/>
      <c r="BB4" s="915"/>
      <c r="BC4" s="915"/>
      <c r="BD4" s="916"/>
    </row>
    <row r="5" spans="1:56" ht="16.5" customHeight="1" thickBot="1" x14ac:dyDescent="0.3">
      <c r="B5" s="446" t="s">
        <v>85</v>
      </c>
      <c r="C5" s="447" t="s">
        <v>90</v>
      </c>
      <c r="D5" s="448" t="s">
        <v>24</v>
      </c>
      <c r="E5" s="449" t="s">
        <v>48</v>
      </c>
      <c r="F5" s="450" t="s">
        <v>21</v>
      </c>
      <c r="G5" s="154"/>
      <c r="H5" s="154"/>
      <c r="I5" s="451" t="str">
        <f>+B5</f>
        <v>Nom Prénom</v>
      </c>
      <c r="J5" s="452" t="s">
        <v>90</v>
      </c>
      <c r="K5" s="451" t="str">
        <f>+D5</f>
        <v>Club *</v>
      </c>
      <c r="L5" s="451" t="s">
        <v>48</v>
      </c>
      <c r="M5" s="453" t="s">
        <v>21</v>
      </c>
      <c r="O5" s="928" t="s">
        <v>18</v>
      </c>
      <c r="P5" s="929"/>
      <c r="Q5" s="929"/>
      <c r="R5" s="930"/>
      <c r="S5" s="931" t="s">
        <v>2</v>
      </c>
      <c r="T5" s="932"/>
      <c r="W5" s="918" t="s">
        <v>15</v>
      </c>
      <c r="X5" s="921"/>
      <c r="AB5" s="453" t="str">
        <f>+W6</f>
        <v>ASGAF</v>
      </c>
      <c r="AC5" s="453" t="str">
        <f>+W7</f>
        <v>Chevannes</v>
      </c>
      <c r="AD5" s="453" t="str">
        <f>+W8</f>
        <v>Chevry</v>
      </c>
      <c r="AE5" s="453" t="str">
        <f>+W9</f>
        <v>Corbuches</v>
      </c>
      <c r="AF5" s="453" t="str">
        <f>+W10</f>
        <v>Réveillon</v>
      </c>
      <c r="AH5" s="453" t="str">
        <f>+AB5</f>
        <v>ASGAF</v>
      </c>
      <c r="AI5" s="453" t="str">
        <f>+AC5</f>
        <v>Chevannes</v>
      </c>
      <c r="AJ5" s="453" t="str">
        <f>+AD5</f>
        <v>Chevry</v>
      </c>
      <c r="AK5" s="453" t="str">
        <f>+AE5</f>
        <v>Corbuches</v>
      </c>
      <c r="AL5" s="453" t="str">
        <f>+AF5</f>
        <v>Réveillon</v>
      </c>
      <c r="AM5" s="154"/>
      <c r="AN5" s="154"/>
      <c r="AP5" s="453" t="str">
        <f>+AH5</f>
        <v>ASGAF</v>
      </c>
      <c r="AQ5" s="453" t="str">
        <f>+AI5</f>
        <v>Chevannes</v>
      </c>
      <c r="AR5" s="453" t="str">
        <f>+AJ5</f>
        <v>Chevry</v>
      </c>
      <c r="AS5" s="453" t="str">
        <f>+AK5</f>
        <v>Corbuches</v>
      </c>
      <c r="AT5" s="453" t="str">
        <f>+AL5</f>
        <v>Réveillon</v>
      </c>
      <c r="AV5" s="918" t="s">
        <v>229</v>
      </c>
      <c r="AW5" s="919"/>
      <c r="AX5" s="921"/>
      <c r="AY5" s="918" t="s">
        <v>86</v>
      </c>
      <c r="AZ5" s="919"/>
      <c r="BA5" s="921"/>
      <c r="BB5" s="918" t="s">
        <v>87</v>
      </c>
      <c r="BC5" s="919"/>
      <c r="BD5" s="921"/>
    </row>
    <row r="6" spans="1:56" ht="16.5" customHeight="1" thickBot="1" x14ac:dyDescent="0.3">
      <c r="A6" s="454">
        <v>1</v>
      </c>
      <c r="B6" s="455" t="str">
        <f t="shared" ref="B6:E21" si="0">+B42</f>
        <v>Colmerauer Denis</v>
      </c>
      <c r="C6" s="456" t="str">
        <f>+C42</f>
        <v>H</v>
      </c>
      <c r="D6" s="457" t="str">
        <f t="shared" ref="D6:E14" si="1">+D42</f>
        <v>Corbuches</v>
      </c>
      <c r="E6" s="458">
        <f t="shared" si="1"/>
        <v>11.6</v>
      </c>
      <c r="F6" s="459">
        <v>30</v>
      </c>
      <c r="H6" s="454">
        <v>1</v>
      </c>
      <c r="I6" s="455" t="str">
        <f t="shared" ref="I6:K21" si="2">+I42</f>
        <v>Martin Georges</v>
      </c>
      <c r="J6" s="456" t="str">
        <f t="shared" si="2"/>
        <v>H</v>
      </c>
      <c r="K6" s="456" t="str">
        <f t="shared" si="2"/>
        <v>Réveillon</v>
      </c>
      <c r="L6" s="458">
        <f t="shared" ref="L6:L35" si="3">VALUE(+L42)</f>
        <v>24.5</v>
      </c>
      <c r="M6" s="459">
        <v>30</v>
      </c>
      <c r="O6" s="460" t="s">
        <v>230</v>
      </c>
      <c r="P6" s="461" t="str">
        <f>+I5</f>
        <v>Nom Prénom</v>
      </c>
      <c r="Q6" s="461" t="str">
        <f>+J5</f>
        <v>H/F</v>
      </c>
      <c r="R6" s="461" t="str">
        <f>+K5</f>
        <v>Club *</v>
      </c>
      <c r="S6" s="461" t="s">
        <v>230</v>
      </c>
      <c r="T6" s="462" t="s">
        <v>232</v>
      </c>
      <c r="W6" s="463" t="s">
        <v>313</v>
      </c>
      <c r="X6" s="464">
        <f>AB121</f>
        <v>21</v>
      </c>
      <c r="AB6" s="465" t="str">
        <f>IF(LEFT($D6,5)=AB$5,$F6,"")</f>
        <v/>
      </c>
      <c r="AC6" s="465" t="str">
        <f t="shared" ref="AC6:AC35" si="4">IF(LEFT($D6,9)=AC$5,$F6,"")</f>
        <v/>
      </c>
      <c r="AD6" s="465" t="str">
        <f t="shared" ref="AD6:AD21" si="5">IF(LEFT($D6,5)=AD$5,$F6,"")</f>
        <v/>
      </c>
      <c r="AE6" s="465">
        <f>IF(LEFT($D6,9)=AE$5,$F6,"")</f>
        <v>30</v>
      </c>
      <c r="AF6" s="465" t="str">
        <f>IF(LEFT($D6,9)=AF$5,$F6,"")</f>
        <v/>
      </c>
      <c r="AH6" s="466" t="str">
        <f t="shared" ref="AH6:AH15" si="6">IF(LEFT($K6,5)=AH$5,$M6,"")</f>
        <v/>
      </c>
      <c r="AI6" s="466" t="str">
        <f>IF(LEFT($K6,9)=AI$5,$M6,"")</f>
        <v/>
      </c>
      <c r="AJ6" s="466" t="str">
        <f>IF(LEFT($K6,6)=AJ$5,$M6,"")</f>
        <v/>
      </c>
      <c r="AK6" s="466" t="str">
        <f>IF(LEFT($K6,9)=AK$5,$M6,"")</f>
        <v/>
      </c>
      <c r="AL6" s="466">
        <f>IF(LEFT($K6,9)=AL$5,$M6,"")</f>
        <v>30</v>
      </c>
      <c r="AM6" s="511"/>
      <c r="AN6" s="511"/>
      <c r="AP6" s="465">
        <f t="shared" ref="AP6:AP17" si="7">IF(LEFT($R7,5)=AP$5,$S7,"")</f>
        <v>26</v>
      </c>
      <c r="AQ6" s="465" t="str">
        <f>IF(LEFT($R7,9)=AQ$5,$S7,"")</f>
        <v/>
      </c>
      <c r="AR6" s="465" t="str">
        <f>IF(LEFT($R7,6)=AR$5,$S7,"")</f>
        <v/>
      </c>
      <c r="AS6" s="465" t="str">
        <f>IF(LEFT($R7,9)=AS$5,$S7,"")</f>
        <v/>
      </c>
      <c r="AT6" s="465" t="str">
        <f>IF(LEFT($R7,9)=AT$5,$S7,"")</f>
        <v/>
      </c>
      <c r="AV6" s="453" t="s">
        <v>231</v>
      </c>
      <c r="AW6" s="453" t="s">
        <v>230</v>
      </c>
      <c r="AX6" s="453" t="s">
        <v>1</v>
      </c>
      <c r="AY6" s="453" t="s">
        <v>231</v>
      </c>
      <c r="AZ6" s="453" t="s">
        <v>230</v>
      </c>
      <c r="BA6" s="453" t="s">
        <v>1</v>
      </c>
      <c r="BB6" s="453" t="s">
        <v>231</v>
      </c>
      <c r="BC6" s="453" t="s">
        <v>230</v>
      </c>
      <c r="BD6" s="453" t="s">
        <v>1</v>
      </c>
    </row>
    <row r="7" spans="1:56" ht="16.5" customHeight="1" x14ac:dyDescent="0.25">
      <c r="A7" s="467">
        <v>2</v>
      </c>
      <c r="B7" s="468" t="str">
        <f t="shared" si="0"/>
        <v>Delaunay Olivier</v>
      </c>
      <c r="C7" s="469" t="str">
        <f t="shared" si="0"/>
        <v>H</v>
      </c>
      <c r="D7" s="470" t="str">
        <f t="shared" si="1"/>
        <v>Corbuches</v>
      </c>
      <c r="E7" s="458">
        <f t="shared" si="1"/>
        <v>11.8</v>
      </c>
      <c r="F7" s="471">
        <f>+F6</f>
        <v>30</v>
      </c>
      <c r="H7" s="467">
        <v>2</v>
      </c>
      <c r="I7" s="468" t="str">
        <f t="shared" si="2"/>
        <v>Millerant Corine</v>
      </c>
      <c r="J7" s="469" t="str">
        <f t="shared" si="2"/>
        <v>F</v>
      </c>
      <c r="K7" s="469" t="str">
        <f t="shared" si="2"/>
        <v>Réveillon</v>
      </c>
      <c r="L7" s="458">
        <f t="shared" si="3"/>
        <v>22.1</v>
      </c>
      <c r="M7" s="471">
        <f>+M6</f>
        <v>30</v>
      </c>
      <c r="O7" s="472">
        <v>1</v>
      </c>
      <c r="P7" s="473" t="str">
        <f>IFERROR(VLOOKUP($O7,$AW$7:$AX$36,2,0),"")</f>
        <v>Lapeyre Jean-Louis</v>
      </c>
      <c r="Q7" s="473">
        <f t="shared" ref="Q7:Q18" si="8">IFERROR(VLOOKUP($P7,$I$6:$L$35,4,0),"")</f>
        <v>37.6</v>
      </c>
      <c r="R7" s="473" t="str">
        <f>IFERROR(VLOOKUP($P7,$I$6:$M$35,3,0),"")</f>
        <v>ASGAF</v>
      </c>
      <c r="S7" s="474">
        <f t="shared" ref="S7:S18" si="9">IF(P7&lt;&gt;"",T7,0)</f>
        <v>26</v>
      </c>
      <c r="T7" s="475">
        <f>IFERROR(VLOOKUP($P7,$I$6:$M$35,5,0),"")</f>
        <v>26</v>
      </c>
      <c r="W7" s="476" t="s">
        <v>10</v>
      </c>
      <c r="X7" s="477">
        <f>AC121</f>
        <v>8</v>
      </c>
      <c r="AB7" s="465" t="str">
        <f t="shared" ref="AB7:AD35" si="10">IF(LEFT($D7,5)=AB$5,$F7,"")</f>
        <v/>
      </c>
      <c r="AC7" s="465" t="str">
        <f t="shared" si="4"/>
        <v/>
      </c>
      <c r="AD7" s="465" t="str">
        <f t="shared" si="5"/>
        <v/>
      </c>
      <c r="AE7" s="465">
        <f t="shared" ref="AE7:AF34" si="11">IF(LEFT($D7,9)=AE$5,$F7,"")</f>
        <v>30</v>
      </c>
      <c r="AF7" s="465" t="str">
        <f t="shared" si="11"/>
        <v/>
      </c>
      <c r="AH7" s="466" t="str">
        <f t="shared" si="6"/>
        <v/>
      </c>
      <c r="AI7" s="466" t="str">
        <f t="shared" ref="AI7:AI35" si="12">IF(LEFT($K7,9)=AI$5,$M7,"")</f>
        <v/>
      </c>
      <c r="AJ7" s="466" t="str">
        <f t="shared" ref="AJ7:AJ35" si="13">IF(LEFT($K7,6)=AJ$5,$M7,"")</f>
        <v/>
      </c>
      <c r="AK7" s="466" t="str">
        <f t="shared" ref="AK7:AL35" si="14">IF(LEFT($K7,9)=AK$5,$M7,"")</f>
        <v/>
      </c>
      <c r="AL7" s="466">
        <f t="shared" si="14"/>
        <v>30</v>
      </c>
      <c r="AM7" s="511"/>
      <c r="AN7" s="511"/>
      <c r="AP7" s="465" t="str">
        <f t="shared" si="7"/>
        <v/>
      </c>
      <c r="AQ7" s="465" t="str">
        <f t="shared" ref="AQ7:AQ17" si="15">IF(LEFT($R8,9)=AQ$5,$S8,"")</f>
        <v/>
      </c>
      <c r="AR7" s="465">
        <f t="shared" ref="AR7:AR17" si="16">IF(LEFT($R8,6)=AR$5,$S8,"")</f>
        <v>20</v>
      </c>
      <c r="AS7" s="465" t="str">
        <f t="shared" ref="AS7:AS17" si="17">IF(LEFT($R8,9)=AS$5,$S8,"")</f>
        <v/>
      </c>
      <c r="AT7" s="465" t="str">
        <f t="shared" ref="AT7:AT17" si="18">IF(LEFT($R8,9)=AT$5,$S8,"")</f>
        <v/>
      </c>
      <c r="AV7" s="478">
        <f t="shared" ref="AV7:AV36" si="19">IF(L6&gt;36,M6,0)</f>
        <v>0</v>
      </c>
      <c r="AW7" s="478">
        <f t="shared" ref="AW7:AW36" si="20">IF(AV7&lt;&gt;0,RANK(AV7,AV$7:AV$36),0)</f>
        <v>0</v>
      </c>
      <c r="AX7" s="478" t="str">
        <f t="shared" ref="AX7:AX36" si="21">IF(AW7&lt;&gt;0,$I6,"")</f>
        <v/>
      </c>
      <c r="AY7" s="478">
        <f t="shared" ref="AY7:AY36" si="22">IF((L6&gt;36),0,IF(J6="F",M6,0))</f>
        <v>0</v>
      </c>
      <c r="AZ7" s="478">
        <f t="shared" ref="AZ7:AZ36" si="23">IF(AY7&lt;&gt;0,RANK(AY7,AY$7:AY$36),0)</f>
        <v>0</v>
      </c>
      <c r="BA7" s="478" t="str">
        <f t="shared" ref="BA7:BA36" si="24">IF(AZ7&lt;&gt;0,$I6,"")</f>
        <v/>
      </c>
      <c r="BB7" s="478">
        <f t="shared" ref="BB7:BB36" si="25">IF((L6&gt;36),0,IF(J6="F",0,M6))</f>
        <v>30</v>
      </c>
      <c r="BC7" s="478">
        <f t="shared" ref="BC7:BC36" si="26">IF(BB7&lt;&gt;0,RANK(BB7,BB$7:BB$36),0)</f>
        <v>1</v>
      </c>
      <c r="BD7" s="478" t="str">
        <f t="shared" ref="BD7:BD36" si="27">IF(BC7&lt;&gt;0,$I6,"")</f>
        <v>Martin Georges</v>
      </c>
    </row>
    <row r="8" spans="1:56" ht="16.5" customHeight="1" x14ac:dyDescent="0.25">
      <c r="A8" s="467">
        <v>3</v>
      </c>
      <c r="B8" s="468" t="str">
        <f t="shared" si="0"/>
        <v>Lapatrie Gilles</v>
      </c>
      <c r="C8" s="469" t="str">
        <f t="shared" si="0"/>
        <v>H</v>
      </c>
      <c r="D8" s="470" t="str">
        <f t="shared" si="1"/>
        <v>Réveillon</v>
      </c>
      <c r="E8" s="458">
        <f t="shared" si="1"/>
        <v>11.6</v>
      </c>
      <c r="F8" s="471">
        <f>+F7-2</f>
        <v>28</v>
      </c>
      <c r="H8" s="467">
        <v>3</v>
      </c>
      <c r="I8" s="468" t="str">
        <f t="shared" si="2"/>
        <v>Lezervant Frédéric</v>
      </c>
      <c r="J8" s="469" t="str">
        <f t="shared" si="2"/>
        <v>H</v>
      </c>
      <c r="K8" s="469" t="str">
        <f t="shared" si="2"/>
        <v>ASGAF</v>
      </c>
      <c r="L8" s="458">
        <f t="shared" si="3"/>
        <v>20</v>
      </c>
      <c r="M8" s="471">
        <f>+M7-2</f>
        <v>28</v>
      </c>
      <c r="O8" s="479">
        <v>2</v>
      </c>
      <c r="P8" s="473" t="str">
        <f>IFERROR(VLOOKUP($O8,$AW$7:$AX$36,2,0),"")</f>
        <v>Rossetti Francois</v>
      </c>
      <c r="Q8" s="480">
        <f t="shared" si="8"/>
        <v>54</v>
      </c>
      <c r="R8" s="473" t="str">
        <f t="shared" ref="R8:R11" si="28">IFERROR(VLOOKUP($P8,$I$6:$M$35,3,0),"")</f>
        <v>Chevry</v>
      </c>
      <c r="S8" s="481">
        <f t="shared" si="9"/>
        <v>20</v>
      </c>
      <c r="T8" s="475">
        <f t="shared" ref="T8:T11" si="29">IFERROR(VLOOKUP($P8,$I$6:$M$35,5,0),"")</f>
        <v>20</v>
      </c>
      <c r="W8" s="476" t="s">
        <v>11</v>
      </c>
      <c r="X8" s="477">
        <f>AD121</f>
        <v>8</v>
      </c>
      <c r="AB8" s="465" t="str">
        <f t="shared" si="10"/>
        <v/>
      </c>
      <c r="AC8" s="465" t="str">
        <f t="shared" si="4"/>
        <v/>
      </c>
      <c r="AD8" s="465" t="str">
        <f t="shared" si="5"/>
        <v/>
      </c>
      <c r="AE8" s="465" t="str">
        <f t="shared" si="11"/>
        <v/>
      </c>
      <c r="AF8" s="465">
        <f t="shared" si="11"/>
        <v>28</v>
      </c>
      <c r="AH8" s="466">
        <f t="shared" si="6"/>
        <v>28</v>
      </c>
      <c r="AI8" s="466" t="str">
        <f t="shared" si="12"/>
        <v/>
      </c>
      <c r="AJ8" s="466" t="str">
        <f t="shared" si="13"/>
        <v/>
      </c>
      <c r="AK8" s="466" t="str">
        <f t="shared" si="14"/>
        <v/>
      </c>
      <c r="AL8" s="466" t="str">
        <f t="shared" si="14"/>
        <v/>
      </c>
      <c r="AM8" s="511"/>
      <c r="AN8" s="511"/>
      <c r="AP8" s="465" t="str">
        <f t="shared" si="7"/>
        <v/>
      </c>
      <c r="AQ8" s="465">
        <f t="shared" si="15"/>
        <v>18</v>
      </c>
      <c r="AR8" s="465" t="str">
        <f t="shared" si="16"/>
        <v/>
      </c>
      <c r="AS8" s="465" t="str">
        <f t="shared" si="17"/>
        <v/>
      </c>
      <c r="AT8" s="465" t="str">
        <f t="shared" si="18"/>
        <v/>
      </c>
      <c r="AV8" s="483">
        <f t="shared" si="19"/>
        <v>0</v>
      </c>
      <c r="AW8" s="483">
        <f t="shared" si="20"/>
        <v>0</v>
      </c>
      <c r="AX8" s="483" t="str">
        <f t="shared" si="21"/>
        <v/>
      </c>
      <c r="AY8" s="483">
        <f t="shared" si="22"/>
        <v>30</v>
      </c>
      <c r="AZ8" s="483">
        <f t="shared" si="23"/>
        <v>1</v>
      </c>
      <c r="BA8" s="483" t="str">
        <f t="shared" si="24"/>
        <v>Millerant Corine</v>
      </c>
      <c r="BB8" s="483">
        <f t="shared" si="25"/>
        <v>0</v>
      </c>
      <c r="BC8" s="483">
        <f t="shared" si="26"/>
        <v>0</v>
      </c>
      <c r="BD8" s="483" t="str">
        <f t="shared" si="27"/>
        <v/>
      </c>
    </row>
    <row r="9" spans="1:56" ht="16.5" customHeight="1" x14ac:dyDescent="0.25">
      <c r="A9" s="467">
        <v>4</v>
      </c>
      <c r="B9" s="468" t="str">
        <f t="shared" si="0"/>
        <v>Lutz Dominique</v>
      </c>
      <c r="C9" s="469" t="str">
        <f t="shared" si="0"/>
        <v>H</v>
      </c>
      <c r="D9" s="470" t="str">
        <f t="shared" si="1"/>
        <v>Réveillon</v>
      </c>
      <c r="E9" s="458">
        <f t="shared" si="1"/>
        <v>10.1</v>
      </c>
      <c r="F9" s="471">
        <f>+F8</f>
        <v>28</v>
      </c>
      <c r="H9" s="467">
        <v>4</v>
      </c>
      <c r="I9" s="468" t="str">
        <f t="shared" si="2"/>
        <v>Lezervant Sophie</v>
      </c>
      <c r="J9" s="469" t="str">
        <f t="shared" si="2"/>
        <v>F</v>
      </c>
      <c r="K9" s="469" t="str">
        <f t="shared" si="2"/>
        <v>ASGAF</v>
      </c>
      <c r="L9" s="458">
        <f t="shared" si="3"/>
        <v>24.7</v>
      </c>
      <c r="M9" s="471">
        <f>+M8</f>
        <v>28</v>
      </c>
      <c r="O9" s="479">
        <v>3</v>
      </c>
      <c r="P9" s="473" t="str">
        <f t="shared" ref="P9:P11" si="30">IFERROR(VLOOKUP($O9,$AW$7:$AX$36,2,0),"")</f>
        <v>Henry Michel</v>
      </c>
      <c r="Q9" s="480">
        <f t="shared" si="8"/>
        <v>54</v>
      </c>
      <c r="R9" s="473" t="str">
        <f t="shared" si="28"/>
        <v>Chevannes</v>
      </c>
      <c r="S9" s="481">
        <f t="shared" si="9"/>
        <v>18</v>
      </c>
      <c r="T9" s="475">
        <f t="shared" si="29"/>
        <v>18</v>
      </c>
      <c r="W9" s="476" t="s">
        <v>12</v>
      </c>
      <c r="X9" s="477">
        <f>AE121</f>
        <v>4</v>
      </c>
      <c r="AB9" s="465" t="str">
        <f t="shared" si="10"/>
        <v/>
      </c>
      <c r="AC9" s="465" t="str">
        <f t="shared" si="4"/>
        <v/>
      </c>
      <c r="AD9" s="465" t="str">
        <f t="shared" si="5"/>
        <v/>
      </c>
      <c r="AE9" s="465" t="str">
        <f t="shared" si="11"/>
        <v/>
      </c>
      <c r="AF9" s="465">
        <f t="shared" si="11"/>
        <v>28</v>
      </c>
      <c r="AH9" s="466">
        <f t="shared" si="6"/>
        <v>28</v>
      </c>
      <c r="AI9" s="466" t="str">
        <f t="shared" si="12"/>
        <v/>
      </c>
      <c r="AJ9" s="466" t="str">
        <f t="shared" si="13"/>
        <v/>
      </c>
      <c r="AK9" s="466" t="str">
        <f t="shared" si="14"/>
        <v/>
      </c>
      <c r="AL9" s="466" t="str">
        <f t="shared" si="14"/>
        <v/>
      </c>
      <c r="AM9" s="511"/>
      <c r="AN9" s="511"/>
      <c r="AP9" s="465" t="str">
        <f t="shared" si="7"/>
        <v/>
      </c>
      <c r="AQ9" s="465" t="str">
        <f t="shared" si="15"/>
        <v/>
      </c>
      <c r="AR9" s="465" t="str">
        <f t="shared" si="16"/>
        <v/>
      </c>
      <c r="AS9" s="465" t="str">
        <f t="shared" si="17"/>
        <v/>
      </c>
      <c r="AT9" s="465" t="str">
        <f t="shared" si="18"/>
        <v/>
      </c>
      <c r="AV9" s="483">
        <f t="shared" si="19"/>
        <v>0</v>
      </c>
      <c r="AW9" s="483">
        <f t="shared" si="20"/>
        <v>0</v>
      </c>
      <c r="AX9" s="483" t="str">
        <f t="shared" si="21"/>
        <v/>
      </c>
      <c r="AY9" s="483">
        <f t="shared" si="22"/>
        <v>0</v>
      </c>
      <c r="AZ9" s="483">
        <f t="shared" si="23"/>
        <v>0</v>
      </c>
      <c r="BA9" s="483" t="str">
        <f t="shared" si="24"/>
        <v/>
      </c>
      <c r="BB9" s="483">
        <f t="shared" si="25"/>
        <v>28</v>
      </c>
      <c r="BC9" s="483">
        <f t="shared" si="26"/>
        <v>2</v>
      </c>
      <c r="BD9" s="483" t="str">
        <f t="shared" si="27"/>
        <v>Lezervant Frédéric</v>
      </c>
    </row>
    <row r="10" spans="1:56" ht="16.5" customHeight="1" thickBot="1" x14ac:dyDescent="0.3">
      <c r="A10" s="467">
        <v>5</v>
      </c>
      <c r="B10" s="468" t="str">
        <f t="shared" si="0"/>
        <v>Martin Georges</v>
      </c>
      <c r="C10" s="469" t="str">
        <f t="shared" si="0"/>
        <v>H</v>
      </c>
      <c r="D10" s="470" t="str">
        <f t="shared" si="1"/>
        <v>Réveillon</v>
      </c>
      <c r="E10" s="458">
        <f t="shared" si="1"/>
        <v>24.5</v>
      </c>
      <c r="F10" s="471">
        <f>+F9-2</f>
        <v>26</v>
      </c>
      <c r="H10" s="467">
        <v>5</v>
      </c>
      <c r="I10" s="468" t="str">
        <f t="shared" si="2"/>
        <v>Lapeyre Jean-Louis</v>
      </c>
      <c r="J10" s="469" t="str">
        <f t="shared" si="2"/>
        <v>H</v>
      </c>
      <c r="K10" s="469" t="str">
        <f t="shared" si="2"/>
        <v>ASGAF</v>
      </c>
      <c r="L10" s="458">
        <f t="shared" si="3"/>
        <v>37.6</v>
      </c>
      <c r="M10" s="471">
        <f>+M9-2</f>
        <v>26</v>
      </c>
      <c r="O10" s="479">
        <v>4</v>
      </c>
      <c r="P10" s="473"/>
      <c r="Q10" s="480" t="str">
        <f t="shared" si="8"/>
        <v/>
      </c>
      <c r="R10" s="473" t="str">
        <f t="shared" si="28"/>
        <v/>
      </c>
      <c r="S10" s="481">
        <f t="shared" si="9"/>
        <v>0</v>
      </c>
      <c r="T10" s="475" t="str">
        <f t="shared" si="29"/>
        <v/>
      </c>
      <c r="W10" s="476" t="s">
        <v>13</v>
      </c>
      <c r="X10" s="477">
        <f>AF121</f>
        <v>23</v>
      </c>
      <c r="AB10" s="465" t="str">
        <f t="shared" si="10"/>
        <v/>
      </c>
      <c r="AC10" s="465" t="str">
        <f t="shared" si="4"/>
        <v/>
      </c>
      <c r="AD10" s="465" t="str">
        <f t="shared" si="5"/>
        <v/>
      </c>
      <c r="AE10" s="465" t="str">
        <f t="shared" si="11"/>
        <v/>
      </c>
      <c r="AF10" s="465">
        <f t="shared" si="11"/>
        <v>26</v>
      </c>
      <c r="AH10" s="466">
        <f t="shared" si="6"/>
        <v>26</v>
      </c>
      <c r="AI10" s="466" t="str">
        <f t="shared" si="12"/>
        <v/>
      </c>
      <c r="AJ10" s="466" t="str">
        <f t="shared" si="13"/>
        <v/>
      </c>
      <c r="AK10" s="466" t="str">
        <f t="shared" si="14"/>
        <v/>
      </c>
      <c r="AL10" s="466" t="str">
        <f t="shared" si="14"/>
        <v/>
      </c>
      <c r="AM10" s="511"/>
      <c r="AN10" s="511"/>
      <c r="AP10" s="465" t="str">
        <f t="shared" si="7"/>
        <v/>
      </c>
      <c r="AQ10" s="465" t="str">
        <f t="shared" si="15"/>
        <v/>
      </c>
      <c r="AR10" s="465" t="str">
        <f t="shared" si="16"/>
        <v/>
      </c>
      <c r="AS10" s="465" t="str">
        <f t="shared" si="17"/>
        <v/>
      </c>
      <c r="AT10" s="465" t="str">
        <f t="shared" si="18"/>
        <v/>
      </c>
      <c r="AV10" s="483">
        <f t="shared" si="19"/>
        <v>0</v>
      </c>
      <c r="AW10" s="483">
        <f t="shared" si="20"/>
        <v>0</v>
      </c>
      <c r="AX10" s="483" t="str">
        <f t="shared" si="21"/>
        <v/>
      </c>
      <c r="AY10" s="483">
        <f t="shared" si="22"/>
        <v>28</v>
      </c>
      <c r="AZ10" s="483">
        <f t="shared" si="23"/>
        <v>2</v>
      </c>
      <c r="BA10" s="483" t="str">
        <f t="shared" si="24"/>
        <v>Lezervant Sophie</v>
      </c>
      <c r="BB10" s="483">
        <f t="shared" si="25"/>
        <v>0</v>
      </c>
      <c r="BC10" s="483">
        <f t="shared" si="26"/>
        <v>0</v>
      </c>
      <c r="BD10" s="483" t="str">
        <f t="shared" si="27"/>
        <v/>
      </c>
    </row>
    <row r="11" spans="1:56" ht="16.5" customHeight="1" thickBot="1" x14ac:dyDescent="0.3">
      <c r="A11" s="467">
        <v>6</v>
      </c>
      <c r="B11" s="468" t="str">
        <f t="shared" si="0"/>
        <v>Millerant Corine</v>
      </c>
      <c r="C11" s="469" t="str">
        <f t="shared" si="0"/>
        <v>F</v>
      </c>
      <c r="D11" s="470" t="str">
        <f t="shared" si="1"/>
        <v>Réveillon</v>
      </c>
      <c r="E11" s="458">
        <f t="shared" si="1"/>
        <v>22.1</v>
      </c>
      <c r="F11" s="471">
        <f t="shared" ref="F11:F21" si="31">+F10</f>
        <v>26</v>
      </c>
      <c r="H11" s="467">
        <v>6</v>
      </c>
      <c r="I11" s="468" t="str">
        <f t="shared" si="2"/>
        <v>Sejour Christian</v>
      </c>
      <c r="J11" s="469" t="str">
        <f t="shared" si="2"/>
        <v>H</v>
      </c>
      <c r="K11" s="469" t="str">
        <f t="shared" si="2"/>
        <v>Réveillon</v>
      </c>
      <c r="L11" s="458">
        <f t="shared" si="3"/>
        <v>30</v>
      </c>
      <c r="M11" s="471">
        <f t="shared" ref="M11:M21" si="32">+M10</f>
        <v>26</v>
      </c>
      <c r="O11" s="479">
        <v>5</v>
      </c>
      <c r="P11" s="473" t="str">
        <f t="shared" si="30"/>
        <v/>
      </c>
      <c r="Q11" s="480" t="str">
        <f t="shared" si="8"/>
        <v/>
      </c>
      <c r="R11" s="473" t="str">
        <f t="shared" si="28"/>
        <v/>
      </c>
      <c r="S11" s="481">
        <f t="shared" si="9"/>
        <v>0</v>
      </c>
      <c r="T11" s="475" t="str">
        <f t="shared" si="29"/>
        <v/>
      </c>
      <c r="W11" s="484" t="s">
        <v>8</v>
      </c>
      <c r="X11" s="485">
        <f>SUM(X6:X10)</f>
        <v>64</v>
      </c>
      <c r="AB11" s="465" t="str">
        <f t="shared" si="10"/>
        <v/>
      </c>
      <c r="AC11" s="465" t="str">
        <f t="shared" si="4"/>
        <v/>
      </c>
      <c r="AD11" s="465" t="str">
        <f t="shared" si="5"/>
        <v/>
      </c>
      <c r="AE11" s="465" t="str">
        <f t="shared" si="11"/>
        <v/>
      </c>
      <c r="AF11" s="465">
        <f t="shared" si="11"/>
        <v>26</v>
      </c>
      <c r="AH11" s="466" t="str">
        <f t="shared" si="6"/>
        <v/>
      </c>
      <c r="AI11" s="466" t="str">
        <f t="shared" si="12"/>
        <v/>
      </c>
      <c r="AJ11" s="466" t="str">
        <f t="shared" si="13"/>
        <v/>
      </c>
      <c r="AK11" s="466" t="str">
        <f t="shared" si="14"/>
        <v/>
      </c>
      <c r="AL11" s="466">
        <f t="shared" si="14"/>
        <v>26</v>
      </c>
      <c r="AM11" s="511"/>
      <c r="AN11" s="511"/>
      <c r="AP11" s="465" t="str">
        <f t="shared" si="7"/>
        <v/>
      </c>
      <c r="AQ11" s="465" t="str">
        <f t="shared" si="15"/>
        <v/>
      </c>
      <c r="AR11" s="465" t="str">
        <f t="shared" si="16"/>
        <v/>
      </c>
      <c r="AS11" s="465" t="str">
        <f t="shared" si="17"/>
        <v/>
      </c>
      <c r="AT11" s="465" t="str">
        <f t="shared" si="18"/>
        <v/>
      </c>
      <c r="AV11" s="483">
        <f t="shared" si="19"/>
        <v>26</v>
      </c>
      <c r="AW11" s="483">
        <f t="shared" si="20"/>
        <v>1</v>
      </c>
      <c r="AX11" s="483" t="str">
        <f t="shared" si="21"/>
        <v>Lapeyre Jean-Louis</v>
      </c>
      <c r="AY11" s="483">
        <f t="shared" si="22"/>
        <v>0</v>
      </c>
      <c r="AZ11" s="483">
        <f t="shared" si="23"/>
        <v>0</v>
      </c>
      <c r="BA11" s="483" t="str">
        <f t="shared" si="24"/>
        <v/>
      </c>
      <c r="BB11" s="483">
        <f t="shared" si="25"/>
        <v>0</v>
      </c>
      <c r="BC11" s="483">
        <f t="shared" si="26"/>
        <v>0</v>
      </c>
      <c r="BD11" s="483" t="str">
        <f t="shared" si="27"/>
        <v/>
      </c>
    </row>
    <row r="12" spans="1:56" ht="16.5" customHeight="1" thickBot="1" x14ac:dyDescent="0.3">
      <c r="A12" s="467">
        <v>7</v>
      </c>
      <c r="B12" s="468" t="str">
        <f t="shared" si="0"/>
        <v>Lezervant Frédéric</v>
      </c>
      <c r="C12" s="469" t="str">
        <f t="shared" si="0"/>
        <v>H</v>
      </c>
      <c r="D12" s="470" t="str">
        <f t="shared" si="1"/>
        <v>ASGAF</v>
      </c>
      <c r="E12" s="458">
        <f t="shared" si="1"/>
        <v>20</v>
      </c>
      <c r="F12" s="471">
        <f>+F11-2</f>
        <v>24</v>
      </c>
      <c r="H12" s="467">
        <v>7</v>
      </c>
      <c r="I12" s="468" t="str">
        <f t="shared" si="2"/>
        <v>Delaunay Olivier</v>
      </c>
      <c r="J12" s="469" t="str">
        <f t="shared" si="2"/>
        <v>H</v>
      </c>
      <c r="K12" s="469" t="str">
        <f t="shared" si="2"/>
        <v>Corbuches</v>
      </c>
      <c r="L12" s="458">
        <f t="shared" si="3"/>
        <v>11.8</v>
      </c>
      <c r="M12" s="471">
        <f>+M11-2</f>
        <v>24</v>
      </c>
      <c r="O12" s="479">
        <v>6</v>
      </c>
      <c r="P12" s="480" t="str">
        <f t="shared" ref="P12:P18" si="33">IFERROR(VLOOKUP($O12,$AW$7:$AX$36,2,0),"")</f>
        <v/>
      </c>
      <c r="Q12" s="480" t="str">
        <f t="shared" si="8"/>
        <v/>
      </c>
      <c r="R12" s="480" t="str">
        <f t="shared" ref="R12:R18" si="34">IFERROR(VLOOKUP($P12,$I$6:$L$35,3,0),"")</f>
        <v/>
      </c>
      <c r="S12" s="481">
        <f t="shared" si="9"/>
        <v>0</v>
      </c>
      <c r="T12" s="482"/>
      <c r="W12" s="291" t="s">
        <v>321</v>
      </c>
      <c r="AB12" s="465">
        <f t="shared" si="10"/>
        <v>24</v>
      </c>
      <c r="AC12" s="465" t="str">
        <f t="shared" si="4"/>
        <v/>
      </c>
      <c r="AD12" s="465" t="str">
        <f t="shared" si="5"/>
        <v/>
      </c>
      <c r="AE12" s="465" t="str">
        <f t="shared" si="11"/>
        <v/>
      </c>
      <c r="AF12" s="465" t="str">
        <f t="shared" si="11"/>
        <v/>
      </c>
      <c r="AH12" s="466" t="str">
        <f t="shared" si="6"/>
        <v/>
      </c>
      <c r="AI12" s="466" t="str">
        <f t="shared" si="12"/>
        <v/>
      </c>
      <c r="AJ12" s="466" t="str">
        <f t="shared" si="13"/>
        <v/>
      </c>
      <c r="AK12" s="466">
        <f t="shared" si="14"/>
        <v>24</v>
      </c>
      <c r="AL12" s="466" t="str">
        <f t="shared" si="14"/>
        <v/>
      </c>
      <c r="AM12" s="511"/>
      <c r="AN12" s="511"/>
      <c r="AP12" s="465" t="str">
        <f t="shared" si="7"/>
        <v/>
      </c>
      <c r="AQ12" s="465" t="str">
        <f t="shared" si="15"/>
        <v/>
      </c>
      <c r="AR12" s="465" t="str">
        <f t="shared" si="16"/>
        <v/>
      </c>
      <c r="AS12" s="465" t="str">
        <f t="shared" si="17"/>
        <v/>
      </c>
      <c r="AT12" s="465" t="str">
        <f t="shared" si="18"/>
        <v/>
      </c>
      <c r="AV12" s="483">
        <f t="shared" si="19"/>
        <v>0</v>
      </c>
      <c r="AW12" s="483">
        <f t="shared" si="20"/>
        <v>0</v>
      </c>
      <c r="AX12" s="483" t="str">
        <f t="shared" si="21"/>
        <v/>
      </c>
      <c r="AY12" s="483">
        <f t="shared" si="22"/>
        <v>0</v>
      </c>
      <c r="AZ12" s="483">
        <f t="shared" si="23"/>
        <v>0</v>
      </c>
      <c r="BA12" s="483" t="str">
        <f t="shared" si="24"/>
        <v/>
      </c>
      <c r="BB12" s="483">
        <f t="shared" si="25"/>
        <v>26</v>
      </c>
      <c r="BC12" s="483">
        <f t="shared" si="26"/>
        <v>3</v>
      </c>
      <c r="BD12" s="483" t="str">
        <f t="shared" si="27"/>
        <v>Sejour Christian</v>
      </c>
    </row>
    <row r="13" spans="1:56" ht="16.5" customHeight="1" thickBot="1" x14ac:dyDescent="0.3">
      <c r="A13" s="467">
        <v>8</v>
      </c>
      <c r="B13" s="468" t="str">
        <f t="shared" si="0"/>
        <v>Lezervant Sophie</v>
      </c>
      <c r="C13" s="469" t="str">
        <f t="shared" si="0"/>
        <v>F</v>
      </c>
      <c r="D13" s="470" t="str">
        <f t="shared" si="1"/>
        <v>ASGAF</v>
      </c>
      <c r="E13" s="458">
        <f t="shared" si="1"/>
        <v>24.7</v>
      </c>
      <c r="F13" s="471">
        <f t="shared" si="31"/>
        <v>24</v>
      </c>
      <c r="H13" s="467">
        <v>8</v>
      </c>
      <c r="I13" s="468" t="str">
        <f t="shared" si="2"/>
        <v>Colmerauer Denis</v>
      </c>
      <c r="J13" s="469" t="str">
        <f t="shared" si="2"/>
        <v>H</v>
      </c>
      <c r="K13" s="469" t="str">
        <f t="shared" si="2"/>
        <v>Corbuches</v>
      </c>
      <c r="L13" s="458">
        <f t="shared" si="3"/>
        <v>11.6</v>
      </c>
      <c r="M13" s="471">
        <f t="shared" si="32"/>
        <v>24</v>
      </c>
      <c r="O13" s="479">
        <v>7</v>
      </c>
      <c r="P13" s="480" t="str">
        <f t="shared" si="33"/>
        <v/>
      </c>
      <c r="Q13" s="480" t="str">
        <f t="shared" si="8"/>
        <v/>
      </c>
      <c r="R13" s="480" t="str">
        <f t="shared" si="34"/>
        <v/>
      </c>
      <c r="S13" s="481">
        <f t="shared" si="9"/>
        <v>0</v>
      </c>
      <c r="T13" s="482"/>
      <c r="W13" s="918" t="s">
        <v>4</v>
      </c>
      <c r="X13" s="919"/>
      <c r="Y13" s="919"/>
      <c r="Z13" s="921"/>
      <c r="AB13" s="465">
        <f t="shared" si="10"/>
        <v>24</v>
      </c>
      <c r="AC13" s="465" t="str">
        <f t="shared" si="4"/>
        <v/>
      </c>
      <c r="AD13" s="465" t="str">
        <f t="shared" si="5"/>
        <v/>
      </c>
      <c r="AE13" s="465" t="str">
        <f t="shared" si="11"/>
        <v/>
      </c>
      <c r="AF13" s="465" t="str">
        <f t="shared" si="11"/>
        <v/>
      </c>
      <c r="AH13" s="466" t="str">
        <f t="shared" si="6"/>
        <v/>
      </c>
      <c r="AI13" s="466" t="str">
        <f t="shared" si="12"/>
        <v/>
      </c>
      <c r="AJ13" s="466" t="str">
        <f t="shared" si="13"/>
        <v/>
      </c>
      <c r="AK13" s="466">
        <f t="shared" si="14"/>
        <v>24</v>
      </c>
      <c r="AL13" s="466" t="str">
        <f t="shared" si="14"/>
        <v/>
      </c>
      <c r="AM13" s="511"/>
      <c r="AN13" s="511"/>
      <c r="AP13" s="465" t="str">
        <f t="shared" si="7"/>
        <v/>
      </c>
      <c r="AQ13" s="465" t="str">
        <f t="shared" si="15"/>
        <v/>
      </c>
      <c r="AR13" s="465" t="str">
        <f t="shared" si="16"/>
        <v/>
      </c>
      <c r="AS13" s="465" t="str">
        <f t="shared" si="17"/>
        <v/>
      </c>
      <c r="AT13" s="465" t="str">
        <f t="shared" si="18"/>
        <v/>
      </c>
      <c r="AV13" s="483">
        <f t="shared" si="19"/>
        <v>0</v>
      </c>
      <c r="AW13" s="483">
        <f t="shared" si="20"/>
        <v>0</v>
      </c>
      <c r="AX13" s="483" t="str">
        <f t="shared" si="21"/>
        <v/>
      </c>
      <c r="AY13" s="483">
        <f t="shared" si="22"/>
        <v>0</v>
      </c>
      <c r="AZ13" s="483">
        <f t="shared" si="23"/>
        <v>0</v>
      </c>
      <c r="BA13" s="483" t="str">
        <f t="shared" si="24"/>
        <v/>
      </c>
      <c r="BB13" s="483">
        <f t="shared" si="25"/>
        <v>24</v>
      </c>
      <c r="BC13" s="483">
        <f t="shared" si="26"/>
        <v>4</v>
      </c>
      <c r="BD13" s="483" t="str">
        <f t="shared" si="27"/>
        <v>Delaunay Olivier</v>
      </c>
    </row>
    <row r="14" spans="1:56" ht="16.5" customHeight="1" thickBot="1" x14ac:dyDescent="0.3">
      <c r="A14" s="467">
        <v>9</v>
      </c>
      <c r="B14" s="468" t="str">
        <f t="shared" si="0"/>
        <v>Benalioua Karim</v>
      </c>
      <c r="C14" s="469" t="str">
        <f t="shared" si="0"/>
        <v>H</v>
      </c>
      <c r="D14" s="470" t="str">
        <f t="shared" si="1"/>
        <v>Réveillon</v>
      </c>
      <c r="E14" s="458">
        <f t="shared" si="1"/>
        <v>23.6</v>
      </c>
      <c r="F14" s="471">
        <f>+F13-2</f>
        <v>22</v>
      </c>
      <c r="H14" s="467">
        <v>9</v>
      </c>
      <c r="I14" s="468" t="str">
        <f t="shared" si="2"/>
        <v>Lapatrie Gilles</v>
      </c>
      <c r="J14" s="469" t="str">
        <f t="shared" si="2"/>
        <v>H</v>
      </c>
      <c r="K14" s="469" t="str">
        <f t="shared" si="2"/>
        <v>Réveillon</v>
      </c>
      <c r="L14" s="458">
        <f t="shared" si="3"/>
        <v>11.6</v>
      </c>
      <c r="M14" s="471">
        <f>+M13-2</f>
        <v>22</v>
      </c>
      <c r="O14" s="479">
        <v>8</v>
      </c>
      <c r="P14" s="480" t="str">
        <f t="shared" si="33"/>
        <v/>
      </c>
      <c r="Q14" s="480" t="str">
        <f t="shared" si="8"/>
        <v/>
      </c>
      <c r="R14" s="480" t="str">
        <f t="shared" si="34"/>
        <v/>
      </c>
      <c r="S14" s="481">
        <f t="shared" si="9"/>
        <v>0</v>
      </c>
      <c r="T14" s="482"/>
      <c r="W14" s="486" t="s">
        <v>5</v>
      </c>
      <c r="X14" s="487" t="s">
        <v>6</v>
      </c>
      <c r="Y14" s="488" t="s">
        <v>7</v>
      </c>
      <c r="Z14" s="453" t="s">
        <v>8</v>
      </c>
      <c r="AB14" s="465" t="str">
        <f t="shared" si="10"/>
        <v/>
      </c>
      <c r="AC14" s="465" t="str">
        <f t="shared" si="4"/>
        <v/>
      </c>
      <c r="AD14" s="465" t="str">
        <f t="shared" si="5"/>
        <v/>
      </c>
      <c r="AE14" s="465" t="str">
        <f t="shared" si="11"/>
        <v/>
      </c>
      <c r="AF14" s="465">
        <f t="shared" si="11"/>
        <v>22</v>
      </c>
      <c r="AH14" s="466" t="str">
        <f t="shared" si="6"/>
        <v/>
      </c>
      <c r="AI14" s="466" t="str">
        <f t="shared" si="12"/>
        <v/>
      </c>
      <c r="AJ14" s="466" t="str">
        <f t="shared" si="13"/>
        <v/>
      </c>
      <c r="AK14" s="466" t="str">
        <f t="shared" si="14"/>
        <v/>
      </c>
      <c r="AL14" s="466">
        <f t="shared" si="14"/>
        <v>22</v>
      </c>
      <c r="AM14" s="511"/>
      <c r="AN14" s="511"/>
      <c r="AP14" s="465" t="str">
        <f t="shared" si="7"/>
        <v/>
      </c>
      <c r="AQ14" s="465" t="str">
        <f t="shared" si="15"/>
        <v/>
      </c>
      <c r="AR14" s="465" t="str">
        <f t="shared" si="16"/>
        <v/>
      </c>
      <c r="AS14" s="465" t="str">
        <f t="shared" si="17"/>
        <v/>
      </c>
      <c r="AT14" s="465" t="str">
        <f t="shared" si="18"/>
        <v/>
      </c>
      <c r="AV14" s="483">
        <f t="shared" si="19"/>
        <v>0</v>
      </c>
      <c r="AW14" s="483">
        <f t="shared" si="20"/>
        <v>0</v>
      </c>
      <c r="AX14" s="483" t="str">
        <f t="shared" si="21"/>
        <v/>
      </c>
      <c r="AY14" s="483">
        <f t="shared" si="22"/>
        <v>0</v>
      </c>
      <c r="AZ14" s="483">
        <f t="shared" si="23"/>
        <v>0</v>
      </c>
      <c r="BA14" s="483" t="str">
        <f t="shared" si="24"/>
        <v/>
      </c>
      <c r="BB14" s="483">
        <f t="shared" si="25"/>
        <v>24</v>
      </c>
      <c r="BC14" s="483">
        <f t="shared" si="26"/>
        <v>4</v>
      </c>
      <c r="BD14" s="483" t="str">
        <f t="shared" si="27"/>
        <v>Colmerauer Denis</v>
      </c>
    </row>
    <row r="15" spans="1:56" ht="16.5" customHeight="1" x14ac:dyDescent="0.25">
      <c r="A15" s="467">
        <v>10</v>
      </c>
      <c r="B15" s="468" t="str">
        <f t="shared" si="0"/>
        <v>Retif Didier</v>
      </c>
      <c r="C15" s="469" t="str">
        <f t="shared" si="0"/>
        <v>H</v>
      </c>
      <c r="D15" s="470" t="str">
        <f t="shared" si="0"/>
        <v>Réveillon</v>
      </c>
      <c r="E15" s="458">
        <f t="shared" si="0"/>
        <v>12.7</v>
      </c>
      <c r="F15" s="471">
        <f t="shared" si="31"/>
        <v>22</v>
      </c>
      <c r="H15" s="467">
        <v>10</v>
      </c>
      <c r="I15" s="468" t="str">
        <f t="shared" si="2"/>
        <v>Lutz Dominique</v>
      </c>
      <c r="J15" s="469" t="str">
        <f t="shared" si="2"/>
        <v>H</v>
      </c>
      <c r="K15" s="469" t="str">
        <f t="shared" si="2"/>
        <v>Réveillon</v>
      </c>
      <c r="L15" s="458">
        <f t="shared" si="3"/>
        <v>10.1</v>
      </c>
      <c r="M15" s="471">
        <f t="shared" si="32"/>
        <v>22</v>
      </c>
      <c r="O15" s="479">
        <v>9</v>
      </c>
      <c r="P15" s="480" t="str">
        <f t="shared" si="33"/>
        <v/>
      </c>
      <c r="Q15" s="480" t="str">
        <f t="shared" si="8"/>
        <v/>
      </c>
      <c r="R15" s="480" t="str">
        <f t="shared" si="34"/>
        <v/>
      </c>
      <c r="S15" s="481">
        <f t="shared" si="9"/>
        <v>0</v>
      </c>
      <c r="T15" s="482"/>
      <c r="W15" s="463" t="str">
        <f>+W6</f>
        <v>ASGAF</v>
      </c>
      <c r="X15" s="489">
        <f>AB36</f>
        <v>146</v>
      </c>
      <c r="Y15" s="490">
        <f>AH36</f>
        <v>122</v>
      </c>
      <c r="Z15" s="491">
        <f>SUM(X15:Y15)</f>
        <v>268</v>
      </c>
      <c r="AB15" s="465" t="str">
        <f t="shared" si="10"/>
        <v/>
      </c>
      <c r="AC15" s="465" t="str">
        <f t="shared" si="4"/>
        <v/>
      </c>
      <c r="AD15" s="465" t="str">
        <f t="shared" si="5"/>
        <v/>
      </c>
      <c r="AE15" s="465" t="str">
        <f t="shared" si="11"/>
        <v/>
      </c>
      <c r="AF15" s="465">
        <f t="shared" si="11"/>
        <v>22</v>
      </c>
      <c r="AH15" s="466" t="str">
        <f t="shared" si="6"/>
        <v/>
      </c>
      <c r="AI15" s="466" t="str">
        <f t="shared" si="12"/>
        <v/>
      </c>
      <c r="AJ15" s="466" t="str">
        <f t="shared" si="13"/>
        <v/>
      </c>
      <c r="AK15" s="466" t="str">
        <f t="shared" si="14"/>
        <v/>
      </c>
      <c r="AL15" s="466">
        <f t="shared" si="14"/>
        <v>22</v>
      </c>
      <c r="AM15" s="511"/>
      <c r="AN15" s="511"/>
      <c r="AP15" s="465" t="str">
        <f t="shared" si="7"/>
        <v/>
      </c>
      <c r="AQ15" s="465" t="str">
        <f t="shared" si="15"/>
        <v/>
      </c>
      <c r="AR15" s="465" t="str">
        <f t="shared" si="16"/>
        <v/>
      </c>
      <c r="AS15" s="465" t="str">
        <f t="shared" si="17"/>
        <v/>
      </c>
      <c r="AT15" s="465" t="str">
        <f t="shared" si="18"/>
        <v/>
      </c>
      <c r="AV15" s="483">
        <f t="shared" si="19"/>
        <v>0</v>
      </c>
      <c r="AW15" s="483">
        <f t="shared" si="20"/>
        <v>0</v>
      </c>
      <c r="AX15" s="483" t="str">
        <f t="shared" si="21"/>
        <v/>
      </c>
      <c r="AY15" s="483">
        <f t="shared" si="22"/>
        <v>0</v>
      </c>
      <c r="AZ15" s="483">
        <f t="shared" si="23"/>
        <v>0</v>
      </c>
      <c r="BA15" s="483" t="str">
        <f t="shared" si="24"/>
        <v/>
      </c>
      <c r="BB15" s="483">
        <f t="shared" si="25"/>
        <v>22</v>
      </c>
      <c r="BC15" s="483">
        <f t="shared" si="26"/>
        <v>6</v>
      </c>
      <c r="BD15" s="483" t="str">
        <f t="shared" si="27"/>
        <v>Lapatrie Gilles</v>
      </c>
    </row>
    <row r="16" spans="1:56" ht="16.5" customHeight="1" x14ac:dyDescent="0.25">
      <c r="A16" s="467">
        <v>11</v>
      </c>
      <c r="B16" s="468" t="str">
        <f t="shared" si="0"/>
        <v>Heid Bruno</v>
      </c>
      <c r="C16" s="469" t="str">
        <f t="shared" si="0"/>
        <v>H</v>
      </c>
      <c r="D16" s="470" t="str">
        <f t="shared" si="0"/>
        <v>Chevannes</v>
      </c>
      <c r="E16" s="458">
        <f t="shared" si="0"/>
        <v>15.5</v>
      </c>
      <c r="F16" s="471">
        <f>+F15-2</f>
        <v>20</v>
      </c>
      <c r="H16" s="467">
        <v>11</v>
      </c>
      <c r="I16" s="468" t="str">
        <f t="shared" si="2"/>
        <v>Combrisson Jean-Luc</v>
      </c>
      <c r="J16" s="469" t="str">
        <f t="shared" si="2"/>
        <v>H</v>
      </c>
      <c r="K16" s="469" t="str">
        <f t="shared" si="2"/>
        <v>Chevry</v>
      </c>
      <c r="L16" s="458">
        <f t="shared" si="3"/>
        <v>34</v>
      </c>
      <c r="M16" s="471">
        <f>+M15-2</f>
        <v>20</v>
      </c>
      <c r="O16" s="479">
        <v>10</v>
      </c>
      <c r="P16" s="480" t="str">
        <f t="shared" si="33"/>
        <v/>
      </c>
      <c r="Q16" s="480" t="str">
        <f t="shared" si="8"/>
        <v/>
      </c>
      <c r="R16" s="480" t="str">
        <f t="shared" si="34"/>
        <v/>
      </c>
      <c r="S16" s="481">
        <f t="shared" si="9"/>
        <v>0</v>
      </c>
      <c r="T16" s="482"/>
      <c r="W16" s="476" t="str">
        <f t="shared" ref="W16:W20" si="35">+W7</f>
        <v>Chevannes</v>
      </c>
      <c r="X16" s="481">
        <f>AC36</f>
        <v>40</v>
      </c>
      <c r="Y16" s="492">
        <f>AI36</f>
        <v>64</v>
      </c>
      <c r="Z16" s="493">
        <f>SUM(X16:Y16)</f>
        <v>104</v>
      </c>
      <c r="AB16" s="465" t="str">
        <f t="shared" si="10"/>
        <v/>
      </c>
      <c r="AC16" s="465">
        <f>IF(LEFT($D16,9)=AC$5,$F16,"")</f>
        <v>20</v>
      </c>
      <c r="AD16" s="465" t="str">
        <f t="shared" si="5"/>
        <v/>
      </c>
      <c r="AE16" s="465" t="str">
        <f t="shared" si="11"/>
        <v/>
      </c>
      <c r="AF16" s="465" t="str">
        <f t="shared" si="11"/>
        <v/>
      </c>
      <c r="AH16" s="466" t="str">
        <f t="shared" ref="AH16:AH25" si="36">IF(LEFT($K16,5)=AH$5,$M16,"")</f>
        <v/>
      </c>
      <c r="AI16" s="466" t="str">
        <f t="shared" si="12"/>
        <v/>
      </c>
      <c r="AJ16" s="466">
        <f t="shared" si="13"/>
        <v>20</v>
      </c>
      <c r="AK16" s="466" t="str">
        <f t="shared" si="14"/>
        <v/>
      </c>
      <c r="AL16" s="466" t="str">
        <f t="shared" si="14"/>
        <v/>
      </c>
      <c r="AM16" s="511"/>
      <c r="AN16" s="511"/>
      <c r="AP16" s="465" t="str">
        <f t="shared" si="7"/>
        <v/>
      </c>
      <c r="AQ16" s="465" t="str">
        <f t="shared" si="15"/>
        <v/>
      </c>
      <c r="AR16" s="465" t="str">
        <f t="shared" si="16"/>
        <v/>
      </c>
      <c r="AS16" s="465" t="str">
        <f t="shared" si="17"/>
        <v/>
      </c>
      <c r="AT16" s="465" t="str">
        <f t="shared" si="18"/>
        <v/>
      </c>
      <c r="AV16" s="483">
        <f t="shared" si="19"/>
        <v>0</v>
      </c>
      <c r="AW16" s="483">
        <f t="shared" si="20"/>
        <v>0</v>
      </c>
      <c r="AX16" s="483" t="str">
        <f t="shared" si="21"/>
        <v/>
      </c>
      <c r="AY16" s="483">
        <f t="shared" si="22"/>
        <v>0</v>
      </c>
      <c r="AZ16" s="483">
        <f t="shared" si="23"/>
        <v>0</v>
      </c>
      <c r="BA16" s="483" t="str">
        <f t="shared" si="24"/>
        <v/>
      </c>
      <c r="BB16" s="483">
        <f t="shared" si="25"/>
        <v>22</v>
      </c>
      <c r="BC16" s="483">
        <f t="shared" si="26"/>
        <v>6</v>
      </c>
      <c r="BD16" s="483" t="str">
        <f t="shared" si="27"/>
        <v>Lutz Dominique</v>
      </c>
    </row>
    <row r="17" spans="1:56" ht="16.5" customHeight="1" thickBot="1" x14ac:dyDescent="0.3">
      <c r="A17" s="467">
        <v>12</v>
      </c>
      <c r="B17" s="468" t="str">
        <f t="shared" si="0"/>
        <v>Nicolle Olivier</v>
      </c>
      <c r="C17" s="469" t="str">
        <f t="shared" si="0"/>
        <v>H</v>
      </c>
      <c r="D17" s="470" t="str">
        <f t="shared" si="0"/>
        <v>Chevannes</v>
      </c>
      <c r="E17" s="458">
        <f t="shared" si="0"/>
        <v>17.2</v>
      </c>
      <c r="F17" s="471">
        <f t="shared" si="31"/>
        <v>20</v>
      </c>
      <c r="H17" s="467">
        <v>12</v>
      </c>
      <c r="I17" s="468" t="str">
        <f t="shared" si="2"/>
        <v>Rossetti Francois</v>
      </c>
      <c r="J17" s="469" t="str">
        <f t="shared" si="2"/>
        <v>H</v>
      </c>
      <c r="K17" s="469" t="str">
        <f t="shared" si="2"/>
        <v>Chevry</v>
      </c>
      <c r="L17" s="458">
        <f t="shared" si="3"/>
        <v>54</v>
      </c>
      <c r="M17" s="471">
        <f t="shared" si="32"/>
        <v>20</v>
      </c>
      <c r="O17" s="479">
        <v>11</v>
      </c>
      <c r="P17" s="480" t="str">
        <f t="shared" si="33"/>
        <v/>
      </c>
      <c r="Q17" s="480" t="str">
        <f t="shared" si="8"/>
        <v/>
      </c>
      <c r="R17" s="480" t="str">
        <f t="shared" si="34"/>
        <v/>
      </c>
      <c r="S17" s="481">
        <f t="shared" si="9"/>
        <v>0</v>
      </c>
      <c r="T17" s="482"/>
      <c r="W17" s="476" t="str">
        <f t="shared" si="35"/>
        <v>Chevry</v>
      </c>
      <c r="X17" s="481">
        <f>AD36</f>
        <v>0</v>
      </c>
      <c r="Y17" s="492">
        <f>AJ36</f>
        <v>40</v>
      </c>
      <c r="Z17" s="493">
        <f>SUM(X17:Y17)</f>
        <v>40</v>
      </c>
      <c r="AB17" s="465" t="str">
        <f t="shared" si="10"/>
        <v/>
      </c>
      <c r="AC17" s="465">
        <f t="shared" si="4"/>
        <v>20</v>
      </c>
      <c r="AD17" s="465" t="str">
        <f t="shared" si="5"/>
        <v/>
      </c>
      <c r="AE17" s="465" t="str">
        <f t="shared" si="11"/>
        <v/>
      </c>
      <c r="AF17" s="465" t="str">
        <f t="shared" si="11"/>
        <v/>
      </c>
      <c r="AH17" s="466" t="str">
        <f t="shared" si="36"/>
        <v/>
      </c>
      <c r="AI17" s="466" t="str">
        <f t="shared" si="12"/>
        <v/>
      </c>
      <c r="AJ17" s="466">
        <f t="shared" si="13"/>
        <v>20</v>
      </c>
      <c r="AK17" s="466" t="str">
        <f t="shared" si="14"/>
        <v/>
      </c>
      <c r="AL17" s="466" t="str">
        <f t="shared" si="14"/>
        <v/>
      </c>
      <c r="AM17" s="511"/>
      <c r="AN17" s="511"/>
      <c r="AP17" s="465" t="str">
        <f t="shared" si="7"/>
        <v/>
      </c>
      <c r="AQ17" s="465" t="str">
        <f t="shared" si="15"/>
        <v/>
      </c>
      <c r="AR17" s="465" t="str">
        <f t="shared" si="16"/>
        <v/>
      </c>
      <c r="AS17" s="465" t="str">
        <f t="shared" si="17"/>
        <v/>
      </c>
      <c r="AT17" s="465" t="str">
        <f t="shared" si="18"/>
        <v/>
      </c>
      <c r="AV17" s="483">
        <f t="shared" si="19"/>
        <v>0</v>
      </c>
      <c r="AW17" s="483">
        <f t="shared" si="20"/>
        <v>0</v>
      </c>
      <c r="AX17" s="483" t="str">
        <f t="shared" si="21"/>
        <v/>
      </c>
      <c r="AY17" s="483">
        <f t="shared" si="22"/>
        <v>0</v>
      </c>
      <c r="AZ17" s="483">
        <f t="shared" si="23"/>
        <v>0</v>
      </c>
      <c r="BA17" s="483" t="str">
        <f t="shared" si="24"/>
        <v/>
      </c>
      <c r="BB17" s="483">
        <f t="shared" si="25"/>
        <v>20</v>
      </c>
      <c r="BC17" s="483">
        <f t="shared" si="26"/>
        <v>8</v>
      </c>
      <c r="BD17" s="483" t="str">
        <f t="shared" si="27"/>
        <v>Combrisson Jean-Luc</v>
      </c>
    </row>
    <row r="18" spans="1:56" ht="16.5" customHeight="1" thickBot="1" x14ac:dyDescent="0.3">
      <c r="A18" s="467">
        <v>13</v>
      </c>
      <c r="B18" s="468" t="str">
        <f t="shared" si="0"/>
        <v>Balley Jean Marc</v>
      </c>
      <c r="C18" s="469" t="str">
        <f t="shared" si="0"/>
        <v>H</v>
      </c>
      <c r="D18" s="470" t="str">
        <f t="shared" si="0"/>
        <v>ASGAF</v>
      </c>
      <c r="E18" s="458">
        <f t="shared" si="0"/>
        <v>13</v>
      </c>
      <c r="F18" s="471">
        <f>+F17-2</f>
        <v>18</v>
      </c>
      <c r="H18" s="494">
        <v>13</v>
      </c>
      <c r="I18" s="468" t="str">
        <f t="shared" si="2"/>
        <v>Henry Michel</v>
      </c>
      <c r="J18" s="469" t="str">
        <f t="shared" si="2"/>
        <v>H</v>
      </c>
      <c r="K18" s="469" t="str">
        <f t="shared" si="2"/>
        <v>Chevannes</v>
      </c>
      <c r="L18" s="458">
        <f t="shared" si="3"/>
        <v>54</v>
      </c>
      <c r="M18" s="471">
        <f>+M17-2</f>
        <v>18</v>
      </c>
      <c r="O18" s="495">
        <v>12</v>
      </c>
      <c r="P18" s="496" t="str">
        <f t="shared" si="33"/>
        <v/>
      </c>
      <c r="Q18" s="496" t="str">
        <f t="shared" si="8"/>
        <v/>
      </c>
      <c r="R18" s="496" t="str">
        <f t="shared" si="34"/>
        <v/>
      </c>
      <c r="S18" s="497">
        <f t="shared" si="9"/>
        <v>0</v>
      </c>
      <c r="T18" s="498"/>
      <c r="W18" s="476" t="str">
        <f t="shared" si="35"/>
        <v>Corbuches</v>
      </c>
      <c r="X18" s="481">
        <f>AE36</f>
        <v>60</v>
      </c>
      <c r="Y18" s="492">
        <f>AK36</f>
        <v>48</v>
      </c>
      <c r="Z18" s="493">
        <f>SUM(X18:Y18)</f>
        <v>108</v>
      </c>
      <c r="AB18" s="465">
        <f t="shared" si="10"/>
        <v>18</v>
      </c>
      <c r="AC18" s="465" t="str">
        <f t="shared" si="4"/>
        <v/>
      </c>
      <c r="AD18" s="465" t="str">
        <f t="shared" si="5"/>
        <v/>
      </c>
      <c r="AE18" s="465" t="str">
        <f t="shared" si="11"/>
        <v/>
      </c>
      <c r="AF18" s="465" t="str">
        <f t="shared" si="11"/>
        <v/>
      </c>
      <c r="AH18" s="466" t="str">
        <f t="shared" si="36"/>
        <v/>
      </c>
      <c r="AI18" s="466">
        <f t="shared" si="12"/>
        <v>18</v>
      </c>
      <c r="AJ18" s="466" t="str">
        <f t="shared" si="13"/>
        <v/>
      </c>
      <c r="AK18" s="466" t="str">
        <f t="shared" si="14"/>
        <v/>
      </c>
      <c r="AL18" s="466" t="str">
        <f t="shared" si="14"/>
        <v/>
      </c>
      <c r="AM18" s="511"/>
      <c r="AN18" s="511"/>
      <c r="AP18" s="499">
        <f>SUM(AP6:AP17)</f>
        <v>26</v>
      </c>
      <c r="AQ18" s="500">
        <f>SUM(AQ6:AQ17)</f>
        <v>18</v>
      </c>
      <c r="AR18" s="500">
        <f>SUM(AR6:AR17)</f>
        <v>20</v>
      </c>
      <c r="AS18" s="500">
        <f>SUM(AS6:AS17)</f>
        <v>0</v>
      </c>
      <c r="AT18" s="500">
        <f>SUM(AT6:AT17)</f>
        <v>0</v>
      </c>
      <c r="AV18" s="483">
        <f t="shared" si="19"/>
        <v>20</v>
      </c>
      <c r="AW18" s="483">
        <f t="shared" si="20"/>
        <v>2</v>
      </c>
      <c r="AX18" s="483" t="str">
        <f t="shared" si="21"/>
        <v>Rossetti Francois</v>
      </c>
      <c r="AY18" s="483">
        <f t="shared" si="22"/>
        <v>0</v>
      </c>
      <c r="AZ18" s="483">
        <f t="shared" si="23"/>
        <v>0</v>
      </c>
      <c r="BA18" s="483" t="str">
        <f t="shared" si="24"/>
        <v/>
      </c>
      <c r="BB18" s="483">
        <f t="shared" si="25"/>
        <v>0</v>
      </c>
      <c r="BC18" s="483">
        <f t="shared" si="26"/>
        <v>0</v>
      </c>
      <c r="BD18" s="483" t="str">
        <f t="shared" si="27"/>
        <v/>
      </c>
    </row>
    <row r="19" spans="1:56" ht="16.5" customHeight="1" thickBot="1" x14ac:dyDescent="0.35">
      <c r="A19" s="467">
        <v>14</v>
      </c>
      <c r="B19" s="468" t="str">
        <f t="shared" si="0"/>
        <v>Marcais Xavier</v>
      </c>
      <c r="C19" s="469" t="str">
        <f t="shared" si="0"/>
        <v>H</v>
      </c>
      <c r="D19" s="470" t="str">
        <f t="shared" si="0"/>
        <v>ASGAF</v>
      </c>
      <c r="E19" s="458">
        <f t="shared" si="0"/>
        <v>14</v>
      </c>
      <c r="F19" s="471">
        <f t="shared" si="31"/>
        <v>18</v>
      </c>
      <c r="H19" s="494">
        <v>14</v>
      </c>
      <c r="I19" s="468" t="str">
        <f t="shared" si="2"/>
        <v>Andre Patrick</v>
      </c>
      <c r="J19" s="469" t="str">
        <f t="shared" si="2"/>
        <v>H</v>
      </c>
      <c r="K19" s="469" t="str">
        <f t="shared" si="2"/>
        <v>Chevannes</v>
      </c>
      <c r="L19" s="458">
        <f t="shared" si="3"/>
        <v>28.6</v>
      </c>
      <c r="M19" s="471">
        <f t="shared" si="32"/>
        <v>18</v>
      </c>
      <c r="Q19" s="445"/>
      <c r="R19" s="501" t="s">
        <v>64</v>
      </c>
      <c r="S19" s="502">
        <f>SUM(S7:S18)</f>
        <v>64</v>
      </c>
      <c r="T19" s="503"/>
      <c r="W19" s="504" t="str">
        <f t="shared" si="35"/>
        <v>Réveillon</v>
      </c>
      <c r="X19" s="497">
        <f>AF36</f>
        <v>234</v>
      </c>
      <c r="Y19" s="505">
        <f>AL36</f>
        <v>206</v>
      </c>
      <c r="Z19" s="506">
        <f>SUM(X19:Y19)</f>
        <v>440</v>
      </c>
      <c r="AB19" s="465">
        <f t="shared" si="10"/>
        <v>18</v>
      </c>
      <c r="AC19" s="465" t="str">
        <f t="shared" si="4"/>
        <v/>
      </c>
      <c r="AD19" s="465" t="str">
        <f t="shared" si="5"/>
        <v/>
      </c>
      <c r="AE19" s="465" t="str">
        <f t="shared" si="11"/>
        <v/>
      </c>
      <c r="AF19" s="465" t="str">
        <f t="shared" si="11"/>
        <v/>
      </c>
      <c r="AH19" s="466" t="str">
        <f t="shared" si="36"/>
        <v/>
      </c>
      <c r="AI19" s="466">
        <f t="shared" si="12"/>
        <v>18</v>
      </c>
      <c r="AJ19" s="466" t="str">
        <f t="shared" si="13"/>
        <v/>
      </c>
      <c r="AK19" s="466" t="str">
        <f t="shared" si="14"/>
        <v/>
      </c>
      <c r="AL19" s="466" t="str">
        <f t="shared" si="14"/>
        <v/>
      </c>
      <c r="AM19" s="511"/>
      <c r="AN19" s="511"/>
      <c r="AP19" s="917" t="s">
        <v>29</v>
      </c>
      <c r="AQ19" s="915"/>
      <c r="AR19" s="915"/>
      <c r="AS19" s="915"/>
      <c r="AT19" s="915"/>
      <c r="AV19" s="483">
        <f t="shared" si="19"/>
        <v>18</v>
      </c>
      <c r="AW19" s="483">
        <f t="shared" si="20"/>
        <v>3</v>
      </c>
      <c r="AX19" s="483" t="str">
        <f t="shared" si="21"/>
        <v>Henry Michel</v>
      </c>
      <c r="AY19" s="483">
        <f t="shared" si="22"/>
        <v>0</v>
      </c>
      <c r="AZ19" s="483">
        <f t="shared" si="23"/>
        <v>0</v>
      </c>
      <c r="BA19" s="483" t="str">
        <f t="shared" si="24"/>
        <v/>
      </c>
      <c r="BB19" s="483">
        <f t="shared" si="25"/>
        <v>0</v>
      </c>
      <c r="BC19" s="483">
        <f t="shared" si="26"/>
        <v>0</v>
      </c>
      <c r="BD19" s="483" t="str">
        <f t="shared" si="27"/>
        <v/>
      </c>
    </row>
    <row r="20" spans="1:56" ht="16.5" customHeight="1" thickBot="1" x14ac:dyDescent="0.3">
      <c r="A20" s="507">
        <v>15</v>
      </c>
      <c r="B20" s="468" t="str">
        <f t="shared" si="0"/>
        <v>Savoye Pierre</v>
      </c>
      <c r="C20" s="469" t="str">
        <f t="shared" si="0"/>
        <v>H</v>
      </c>
      <c r="D20" s="470" t="str">
        <f t="shared" si="0"/>
        <v>ASGAF</v>
      </c>
      <c r="E20" s="458">
        <f t="shared" si="0"/>
        <v>22.9</v>
      </c>
      <c r="F20" s="471">
        <f>+F19-2</f>
        <v>16</v>
      </c>
      <c r="H20" s="494">
        <v>15</v>
      </c>
      <c r="I20" s="468" t="str">
        <f t="shared" si="2"/>
        <v>Benalioua Karim</v>
      </c>
      <c r="J20" s="469" t="str">
        <f t="shared" si="2"/>
        <v>H</v>
      </c>
      <c r="K20" s="469" t="str">
        <f t="shared" si="2"/>
        <v>Réveillon</v>
      </c>
      <c r="L20" s="458">
        <f t="shared" si="3"/>
        <v>23.6</v>
      </c>
      <c r="M20" s="471">
        <f>+M19-2</f>
        <v>16</v>
      </c>
      <c r="W20" s="484" t="str">
        <f t="shared" si="35"/>
        <v>Total</v>
      </c>
      <c r="X20" s="508">
        <f>SUM(X15:X19)</f>
        <v>480</v>
      </c>
      <c r="Y20" s="509">
        <f t="shared" ref="Y20:Z20" si="37">SUM(Y15:Y19)</f>
        <v>480</v>
      </c>
      <c r="Z20" s="510">
        <f t="shared" si="37"/>
        <v>960</v>
      </c>
      <c r="AB20" s="465">
        <f t="shared" si="10"/>
        <v>16</v>
      </c>
      <c r="AC20" s="465" t="str">
        <f t="shared" si="4"/>
        <v/>
      </c>
      <c r="AD20" s="465" t="str">
        <f t="shared" si="5"/>
        <v/>
      </c>
      <c r="AE20" s="465" t="str">
        <f t="shared" si="11"/>
        <v/>
      </c>
      <c r="AF20" s="465" t="str">
        <f t="shared" si="11"/>
        <v/>
      </c>
      <c r="AH20" s="466" t="str">
        <f t="shared" si="36"/>
        <v/>
      </c>
      <c r="AI20" s="466" t="str">
        <f t="shared" si="12"/>
        <v/>
      </c>
      <c r="AJ20" s="466" t="str">
        <f t="shared" si="13"/>
        <v/>
      </c>
      <c r="AK20" s="466" t="str">
        <f t="shared" si="14"/>
        <v/>
      </c>
      <c r="AL20" s="466">
        <f t="shared" si="14"/>
        <v>16</v>
      </c>
      <c r="AM20" s="511"/>
      <c r="AN20" s="511"/>
      <c r="AP20" s="511"/>
      <c r="AQ20" s="511"/>
      <c r="AR20" s="511"/>
      <c r="AS20" s="511"/>
      <c r="AT20" s="511"/>
      <c r="AU20" s="511"/>
      <c r="AV20" s="483">
        <f t="shared" si="19"/>
        <v>0</v>
      </c>
      <c r="AW20" s="483">
        <f t="shared" si="20"/>
        <v>0</v>
      </c>
      <c r="AX20" s="483" t="str">
        <f t="shared" si="21"/>
        <v/>
      </c>
      <c r="AY20" s="483">
        <f t="shared" si="22"/>
        <v>0</v>
      </c>
      <c r="AZ20" s="483">
        <f t="shared" si="23"/>
        <v>0</v>
      </c>
      <c r="BA20" s="483" t="str">
        <f t="shared" si="24"/>
        <v/>
      </c>
      <c r="BB20" s="483">
        <f t="shared" si="25"/>
        <v>18</v>
      </c>
      <c r="BC20" s="483">
        <f t="shared" si="26"/>
        <v>9</v>
      </c>
      <c r="BD20" s="483" t="str">
        <f t="shared" si="27"/>
        <v>Andre Patrick</v>
      </c>
    </row>
    <row r="21" spans="1:56" ht="16.5" customHeight="1" x14ac:dyDescent="0.3">
      <c r="A21" s="467">
        <v>16</v>
      </c>
      <c r="B21" s="468" t="str">
        <f t="shared" si="0"/>
        <v>Sompare Wotème</v>
      </c>
      <c r="C21" s="469" t="str">
        <f t="shared" si="0"/>
        <v>H</v>
      </c>
      <c r="D21" s="470" t="str">
        <f t="shared" si="0"/>
        <v>ASGAF</v>
      </c>
      <c r="E21" s="458">
        <f t="shared" si="0"/>
        <v>13.3</v>
      </c>
      <c r="F21" s="471">
        <f t="shared" si="31"/>
        <v>16</v>
      </c>
      <c r="H21" s="494">
        <v>16</v>
      </c>
      <c r="I21" s="468" t="str">
        <f t="shared" si="2"/>
        <v>Retif Didier</v>
      </c>
      <c r="J21" s="469" t="str">
        <f t="shared" si="2"/>
        <v>H</v>
      </c>
      <c r="K21" s="469" t="str">
        <f t="shared" si="2"/>
        <v>Réveillon</v>
      </c>
      <c r="L21" s="458">
        <f t="shared" si="3"/>
        <v>12.7</v>
      </c>
      <c r="M21" s="471">
        <f t="shared" si="32"/>
        <v>16</v>
      </c>
      <c r="O21" s="936" t="s">
        <v>51</v>
      </c>
      <c r="P21" s="937"/>
      <c r="Q21" s="937"/>
      <c r="R21" s="937"/>
      <c r="S21" s="512"/>
      <c r="Y21" s="291">
        <f>X20+Y20</f>
        <v>960</v>
      </c>
      <c r="AB21" s="465">
        <f t="shared" si="10"/>
        <v>16</v>
      </c>
      <c r="AC21" s="465" t="str">
        <f t="shared" si="4"/>
        <v/>
      </c>
      <c r="AD21" s="465" t="str">
        <f t="shared" si="5"/>
        <v/>
      </c>
      <c r="AE21" s="465" t="str">
        <f t="shared" si="11"/>
        <v/>
      </c>
      <c r="AF21" s="465" t="str">
        <f t="shared" si="11"/>
        <v/>
      </c>
      <c r="AH21" s="466" t="str">
        <f t="shared" si="36"/>
        <v/>
      </c>
      <c r="AI21" s="466" t="str">
        <f t="shared" si="12"/>
        <v/>
      </c>
      <c r="AJ21" s="466" t="str">
        <f t="shared" si="13"/>
        <v/>
      </c>
      <c r="AK21" s="466" t="str">
        <f t="shared" si="14"/>
        <v/>
      </c>
      <c r="AL21" s="466">
        <f t="shared" si="14"/>
        <v>16</v>
      </c>
      <c r="AM21" s="511"/>
      <c r="AN21" s="511"/>
      <c r="AP21" s="511"/>
      <c r="AQ21" s="511"/>
      <c r="AR21" s="511"/>
      <c r="AS21" s="511"/>
      <c r="AT21" s="511"/>
      <c r="AU21" s="511"/>
      <c r="AV21" s="483">
        <f t="shared" si="19"/>
        <v>0</v>
      </c>
      <c r="AW21" s="483">
        <f t="shared" si="20"/>
        <v>0</v>
      </c>
      <c r="AX21" s="483" t="str">
        <f t="shared" si="21"/>
        <v/>
      </c>
      <c r="AY21" s="483">
        <f t="shared" si="22"/>
        <v>0</v>
      </c>
      <c r="AZ21" s="483">
        <f t="shared" si="23"/>
        <v>0</v>
      </c>
      <c r="BA21" s="483" t="str">
        <f t="shared" si="24"/>
        <v/>
      </c>
      <c r="BB21" s="483">
        <f t="shared" si="25"/>
        <v>16</v>
      </c>
      <c r="BC21" s="483">
        <f t="shared" si="26"/>
        <v>10</v>
      </c>
      <c r="BD21" s="483" t="str">
        <f t="shared" si="27"/>
        <v>Benalioua Karim</v>
      </c>
    </row>
    <row r="22" spans="1:56" ht="16.5" customHeight="1" thickBot="1" x14ac:dyDescent="0.3">
      <c r="A22" s="467">
        <v>17</v>
      </c>
      <c r="B22" s="468" t="str">
        <f t="shared" ref="B22:E35" si="38">+B58</f>
        <v>Tamet Assia</v>
      </c>
      <c r="C22" s="469" t="str">
        <f t="shared" si="38"/>
        <v>F</v>
      </c>
      <c r="D22" s="470" t="str">
        <f t="shared" si="38"/>
        <v>Réveillon</v>
      </c>
      <c r="E22" s="458">
        <f t="shared" si="38"/>
        <v>11</v>
      </c>
      <c r="F22" s="471">
        <f>+F21-2</f>
        <v>14</v>
      </c>
      <c r="H22" s="494">
        <v>17</v>
      </c>
      <c r="I22" s="468" t="str">
        <f t="shared" ref="I22:K35" si="39">+I58</f>
        <v>Nicolle Olivier</v>
      </c>
      <c r="J22" s="469" t="str">
        <f t="shared" si="39"/>
        <v>H</v>
      </c>
      <c r="K22" s="469" t="str">
        <f t="shared" si="39"/>
        <v>Chevannes</v>
      </c>
      <c r="L22" s="458">
        <f t="shared" si="3"/>
        <v>17.2</v>
      </c>
      <c r="M22" s="471">
        <f>+M21-2</f>
        <v>14</v>
      </c>
      <c r="O22" s="513" t="s">
        <v>30</v>
      </c>
      <c r="P22" s="514" t="s">
        <v>31</v>
      </c>
      <c r="Q22" s="514" t="s">
        <v>26</v>
      </c>
      <c r="R22" s="514" t="s">
        <v>32</v>
      </c>
      <c r="S22" s="515" t="s">
        <v>8</v>
      </c>
      <c r="AB22" s="465" t="str">
        <f t="shared" si="10"/>
        <v/>
      </c>
      <c r="AC22" s="465" t="str">
        <f t="shared" si="4"/>
        <v/>
      </c>
      <c r="AD22" s="465" t="str">
        <f t="shared" si="10"/>
        <v/>
      </c>
      <c r="AE22" s="465" t="str">
        <f t="shared" si="11"/>
        <v/>
      </c>
      <c r="AF22" s="465">
        <f t="shared" si="11"/>
        <v>14</v>
      </c>
      <c r="AH22" s="466" t="str">
        <f t="shared" si="36"/>
        <v/>
      </c>
      <c r="AI22" s="466">
        <f t="shared" si="12"/>
        <v>14</v>
      </c>
      <c r="AJ22" s="466" t="str">
        <f t="shared" si="13"/>
        <v/>
      </c>
      <c r="AK22" s="466" t="str">
        <f t="shared" si="14"/>
        <v/>
      </c>
      <c r="AL22" s="466" t="str">
        <f t="shared" si="14"/>
        <v/>
      </c>
      <c r="AM22" s="511"/>
      <c r="AN22" s="511"/>
      <c r="AP22" s="511"/>
      <c r="AQ22" s="511"/>
      <c r="AR22" s="511"/>
      <c r="AS22" s="511"/>
      <c r="AT22" s="511"/>
      <c r="AU22" s="511"/>
      <c r="AV22" s="483">
        <f t="shared" si="19"/>
        <v>0</v>
      </c>
      <c r="AW22" s="483">
        <f t="shared" si="20"/>
        <v>0</v>
      </c>
      <c r="AX22" s="483" t="str">
        <f t="shared" si="21"/>
        <v/>
      </c>
      <c r="AY22" s="483">
        <f t="shared" si="22"/>
        <v>0</v>
      </c>
      <c r="AZ22" s="483">
        <f t="shared" si="23"/>
        <v>0</v>
      </c>
      <c r="BA22" s="483" t="str">
        <f t="shared" si="24"/>
        <v/>
      </c>
      <c r="BB22" s="483">
        <f t="shared" si="25"/>
        <v>16</v>
      </c>
      <c r="BC22" s="483">
        <f t="shared" si="26"/>
        <v>10</v>
      </c>
      <c r="BD22" s="483" t="str">
        <f t="shared" si="27"/>
        <v>Retif Didier</v>
      </c>
    </row>
    <row r="23" spans="1:56" ht="16.5" customHeight="1" x14ac:dyDescent="0.3">
      <c r="A23" s="467">
        <v>18</v>
      </c>
      <c r="B23" s="468" t="str">
        <f t="shared" si="38"/>
        <v>Tamet Yves</v>
      </c>
      <c r="C23" s="469" t="str">
        <f t="shared" si="38"/>
        <v>H</v>
      </c>
      <c r="D23" s="470" t="str">
        <f t="shared" si="38"/>
        <v>Réveillon</v>
      </c>
      <c r="E23" s="458">
        <f t="shared" si="38"/>
        <v>20</v>
      </c>
      <c r="F23" s="471">
        <f>+F22</f>
        <v>14</v>
      </c>
      <c r="H23" s="494">
        <v>18</v>
      </c>
      <c r="I23" s="468" t="str">
        <f t="shared" si="39"/>
        <v>Heid Bruno</v>
      </c>
      <c r="J23" s="469" t="str">
        <f t="shared" si="39"/>
        <v>H</v>
      </c>
      <c r="K23" s="469" t="str">
        <f t="shared" si="39"/>
        <v>Chevannes</v>
      </c>
      <c r="L23" s="458">
        <f t="shared" si="3"/>
        <v>15.5</v>
      </c>
      <c r="M23" s="471">
        <f>+M22</f>
        <v>14</v>
      </c>
      <c r="O23" s="516">
        <v>1</v>
      </c>
      <c r="P23" s="517" t="str">
        <f t="shared" ref="P23:P34" si="40">IFERROR(VLOOKUP($O23,$AZ$7:$BA$36,2,0),"")</f>
        <v>Millerant Corine</v>
      </c>
      <c r="Q23" s="473">
        <f t="shared" ref="Q23:Q34" si="41">IFERROR(VLOOKUP($P23,$I$6:$L$35,4,0),"")</f>
        <v>22.1</v>
      </c>
      <c r="R23" s="473" t="str">
        <f t="shared" ref="R23:R34" si="42">IFERROR(VLOOKUP($P23,$I$6:$L$35,3,0),"")</f>
        <v>Réveillon</v>
      </c>
      <c r="S23" s="475">
        <f t="shared" ref="S23:S34" si="43">IFERROR(VLOOKUP($P23,$I$6:$M$35,5,0),"")</f>
        <v>30</v>
      </c>
      <c r="AB23" s="465" t="str">
        <f t="shared" si="10"/>
        <v/>
      </c>
      <c r="AC23" s="465" t="str">
        <f t="shared" si="4"/>
        <v/>
      </c>
      <c r="AD23" s="465" t="str">
        <f t="shared" si="10"/>
        <v/>
      </c>
      <c r="AE23" s="465" t="str">
        <f t="shared" si="11"/>
        <v/>
      </c>
      <c r="AF23" s="465">
        <f t="shared" si="11"/>
        <v>14</v>
      </c>
      <c r="AH23" s="466" t="str">
        <f t="shared" si="36"/>
        <v/>
      </c>
      <c r="AI23" s="466">
        <f t="shared" si="12"/>
        <v>14</v>
      </c>
      <c r="AJ23" s="466" t="str">
        <f t="shared" si="13"/>
        <v/>
      </c>
      <c r="AK23" s="466" t="str">
        <f t="shared" si="14"/>
        <v/>
      </c>
      <c r="AL23" s="466" t="str">
        <f t="shared" si="14"/>
        <v/>
      </c>
      <c r="AM23" s="511"/>
      <c r="AN23" s="511"/>
      <c r="AP23" s="511"/>
      <c r="AQ23" s="511"/>
      <c r="AR23" s="511"/>
      <c r="AS23" s="511"/>
      <c r="AT23" s="511"/>
      <c r="AV23" s="483">
        <f t="shared" si="19"/>
        <v>0</v>
      </c>
      <c r="AW23" s="483">
        <f t="shared" si="20"/>
        <v>0</v>
      </c>
      <c r="AX23" s="483" t="str">
        <f t="shared" si="21"/>
        <v/>
      </c>
      <c r="AY23" s="483">
        <f t="shared" si="22"/>
        <v>0</v>
      </c>
      <c r="AZ23" s="483">
        <f t="shared" si="23"/>
        <v>0</v>
      </c>
      <c r="BA23" s="483" t="str">
        <f t="shared" si="24"/>
        <v/>
      </c>
      <c r="BB23" s="483">
        <f t="shared" si="25"/>
        <v>14</v>
      </c>
      <c r="BC23" s="483">
        <f t="shared" si="26"/>
        <v>12</v>
      </c>
      <c r="BD23" s="483" t="str">
        <f t="shared" si="27"/>
        <v>Nicolle Olivier</v>
      </c>
    </row>
    <row r="24" spans="1:56" ht="16.5" customHeight="1" x14ac:dyDescent="0.25">
      <c r="A24" s="467">
        <v>19</v>
      </c>
      <c r="B24" s="468" t="str">
        <f t="shared" si="38"/>
        <v>Bouvree Guy</v>
      </c>
      <c r="C24" s="469" t="str">
        <f t="shared" si="38"/>
        <v>H</v>
      </c>
      <c r="D24" s="470" t="str">
        <f t="shared" si="38"/>
        <v>Réveillon</v>
      </c>
      <c r="E24" s="458">
        <f t="shared" si="38"/>
        <v>18.399999999999999</v>
      </c>
      <c r="F24" s="471">
        <f>+F23-2</f>
        <v>12</v>
      </c>
      <c r="H24" s="494">
        <v>19</v>
      </c>
      <c r="I24" s="468" t="str">
        <f t="shared" si="39"/>
        <v>Lafaye Jean-Francois</v>
      </c>
      <c r="J24" s="469" t="str">
        <f t="shared" si="39"/>
        <v>H</v>
      </c>
      <c r="K24" s="469" t="str">
        <f t="shared" si="39"/>
        <v>Réveillon</v>
      </c>
      <c r="L24" s="458">
        <f t="shared" si="3"/>
        <v>29.9</v>
      </c>
      <c r="M24" s="471">
        <f>+M23-2</f>
        <v>12</v>
      </c>
      <c r="O24" s="518">
        <v>2</v>
      </c>
      <c r="P24" s="519" t="str">
        <f t="shared" si="40"/>
        <v>Lezervant Sophie</v>
      </c>
      <c r="Q24" s="480">
        <f t="shared" si="41"/>
        <v>24.7</v>
      </c>
      <c r="R24" s="480" t="str">
        <f t="shared" si="42"/>
        <v>ASGAF</v>
      </c>
      <c r="S24" s="482">
        <f t="shared" si="43"/>
        <v>28</v>
      </c>
      <c r="AB24" s="465" t="str">
        <f t="shared" si="10"/>
        <v/>
      </c>
      <c r="AC24" s="465" t="str">
        <f t="shared" si="4"/>
        <v/>
      </c>
      <c r="AD24" s="465" t="str">
        <f t="shared" si="10"/>
        <v/>
      </c>
      <c r="AE24" s="465" t="str">
        <f t="shared" si="11"/>
        <v/>
      </c>
      <c r="AF24" s="465">
        <f t="shared" si="11"/>
        <v>12</v>
      </c>
      <c r="AH24" s="466" t="str">
        <f t="shared" si="36"/>
        <v/>
      </c>
      <c r="AI24" s="466" t="str">
        <f t="shared" si="12"/>
        <v/>
      </c>
      <c r="AJ24" s="466" t="str">
        <f t="shared" si="13"/>
        <v/>
      </c>
      <c r="AK24" s="466" t="str">
        <f t="shared" si="14"/>
        <v/>
      </c>
      <c r="AL24" s="466">
        <f t="shared" si="14"/>
        <v>12</v>
      </c>
      <c r="AM24" s="511"/>
      <c r="AN24" s="511"/>
      <c r="AP24" s="511"/>
      <c r="AQ24" s="511"/>
      <c r="AR24" s="511"/>
      <c r="AS24" s="511"/>
      <c r="AT24" s="511"/>
      <c r="AV24" s="483">
        <f t="shared" si="19"/>
        <v>0</v>
      </c>
      <c r="AW24" s="483">
        <f t="shared" si="20"/>
        <v>0</v>
      </c>
      <c r="AX24" s="483" t="str">
        <f t="shared" si="21"/>
        <v/>
      </c>
      <c r="AY24" s="483">
        <f t="shared" si="22"/>
        <v>0</v>
      </c>
      <c r="AZ24" s="483">
        <f t="shared" si="23"/>
        <v>0</v>
      </c>
      <c r="BA24" s="483" t="str">
        <f t="shared" si="24"/>
        <v/>
      </c>
      <c r="BB24" s="483">
        <f t="shared" si="25"/>
        <v>14</v>
      </c>
      <c r="BC24" s="483">
        <f t="shared" si="26"/>
        <v>12</v>
      </c>
      <c r="BD24" s="483" t="str">
        <f t="shared" si="27"/>
        <v>Heid Bruno</v>
      </c>
    </row>
    <row r="25" spans="1:56" ht="16.5" customHeight="1" x14ac:dyDescent="0.3">
      <c r="A25" s="467">
        <v>20</v>
      </c>
      <c r="B25" s="468" t="str">
        <f t="shared" si="38"/>
        <v>Lafaye Jean-Francois</v>
      </c>
      <c r="C25" s="469" t="str">
        <f t="shared" si="38"/>
        <v>H</v>
      </c>
      <c r="D25" s="470" t="str">
        <f t="shared" si="38"/>
        <v>Réveillon</v>
      </c>
      <c r="E25" s="458">
        <f t="shared" si="38"/>
        <v>29.9</v>
      </c>
      <c r="F25" s="471">
        <f t="shared" ref="F25:F35" si="44">+F24</f>
        <v>12</v>
      </c>
      <c r="H25" s="494">
        <v>20</v>
      </c>
      <c r="I25" s="468" t="str">
        <f t="shared" si="39"/>
        <v>Bouvree Guy</v>
      </c>
      <c r="J25" s="469" t="str">
        <f t="shared" si="39"/>
        <v>H</v>
      </c>
      <c r="K25" s="469" t="str">
        <f t="shared" si="39"/>
        <v>Réveillon</v>
      </c>
      <c r="L25" s="458">
        <f t="shared" si="3"/>
        <v>18.399999999999999</v>
      </c>
      <c r="M25" s="471">
        <f t="shared" ref="M25:M35" si="45">+M24</f>
        <v>12</v>
      </c>
      <c r="O25" s="520">
        <v>3</v>
      </c>
      <c r="P25" s="519" t="str">
        <f t="shared" si="40"/>
        <v/>
      </c>
      <c r="Q25" s="480" t="str">
        <f t="shared" si="41"/>
        <v/>
      </c>
      <c r="R25" s="480" t="str">
        <f t="shared" si="42"/>
        <v/>
      </c>
      <c r="S25" s="482" t="str">
        <f t="shared" si="43"/>
        <v/>
      </c>
      <c r="AB25" s="465" t="str">
        <f t="shared" si="10"/>
        <v/>
      </c>
      <c r="AC25" s="465" t="str">
        <f t="shared" si="4"/>
        <v/>
      </c>
      <c r="AD25" s="465" t="str">
        <f t="shared" si="10"/>
        <v/>
      </c>
      <c r="AE25" s="465" t="str">
        <f t="shared" si="11"/>
        <v/>
      </c>
      <c r="AF25" s="465">
        <f t="shared" si="11"/>
        <v>12</v>
      </c>
      <c r="AH25" s="466" t="str">
        <f t="shared" si="36"/>
        <v/>
      </c>
      <c r="AI25" s="466" t="str">
        <f t="shared" si="12"/>
        <v/>
      </c>
      <c r="AJ25" s="466" t="str">
        <f t="shared" si="13"/>
        <v/>
      </c>
      <c r="AK25" s="466" t="str">
        <f t="shared" si="14"/>
        <v/>
      </c>
      <c r="AL25" s="466">
        <f t="shared" si="14"/>
        <v>12</v>
      </c>
      <c r="AM25" s="511"/>
      <c r="AN25" s="511"/>
      <c r="AP25" s="511"/>
      <c r="AQ25" s="511"/>
      <c r="AR25" s="511"/>
      <c r="AS25" s="511"/>
      <c r="AT25" s="511"/>
      <c r="AV25" s="483">
        <f t="shared" si="19"/>
        <v>0</v>
      </c>
      <c r="AW25" s="483">
        <f t="shared" si="20"/>
        <v>0</v>
      </c>
      <c r="AX25" s="483" t="str">
        <f t="shared" si="21"/>
        <v/>
      </c>
      <c r="AY25" s="483">
        <f t="shared" si="22"/>
        <v>0</v>
      </c>
      <c r="AZ25" s="483">
        <f t="shared" si="23"/>
        <v>0</v>
      </c>
      <c r="BA25" s="483" t="str">
        <f t="shared" si="24"/>
        <v/>
      </c>
      <c r="BB25" s="483">
        <f t="shared" si="25"/>
        <v>12</v>
      </c>
      <c r="BC25" s="483">
        <f t="shared" si="26"/>
        <v>14</v>
      </c>
      <c r="BD25" s="483" t="str">
        <f t="shared" si="27"/>
        <v>Lafaye Jean-Francois</v>
      </c>
    </row>
    <row r="26" spans="1:56" ht="16.5" customHeight="1" x14ac:dyDescent="0.25">
      <c r="A26" s="467">
        <v>21</v>
      </c>
      <c r="B26" s="468" t="str">
        <f t="shared" si="38"/>
        <v>Crignon Vongsavanh Manichanh</v>
      </c>
      <c r="C26" s="469" t="str">
        <f t="shared" si="38"/>
        <v>H</v>
      </c>
      <c r="D26" s="470" t="str">
        <f t="shared" si="38"/>
        <v>ASGAF</v>
      </c>
      <c r="E26" s="458">
        <f t="shared" si="38"/>
        <v>25.8</v>
      </c>
      <c r="F26" s="471">
        <f>+F25-2</f>
        <v>10</v>
      </c>
      <c r="H26" s="494">
        <v>21</v>
      </c>
      <c r="I26" s="468" t="str">
        <f t="shared" si="39"/>
        <v>Marcais Xavier</v>
      </c>
      <c r="J26" s="469" t="str">
        <f t="shared" si="39"/>
        <v>H</v>
      </c>
      <c r="K26" s="469" t="str">
        <f t="shared" si="39"/>
        <v>ASGAF</v>
      </c>
      <c r="L26" s="458">
        <f t="shared" si="3"/>
        <v>14</v>
      </c>
      <c r="M26" s="471">
        <f>+M25-2</f>
        <v>10</v>
      </c>
      <c r="O26" s="518">
        <v>4</v>
      </c>
      <c r="P26" s="519" t="str">
        <f t="shared" si="40"/>
        <v/>
      </c>
      <c r="Q26" s="480" t="str">
        <f t="shared" si="41"/>
        <v/>
      </c>
      <c r="R26" s="480" t="str">
        <f t="shared" si="42"/>
        <v/>
      </c>
      <c r="S26" s="482" t="str">
        <f t="shared" si="43"/>
        <v/>
      </c>
      <c r="AB26" s="465">
        <f t="shared" si="10"/>
        <v>10</v>
      </c>
      <c r="AC26" s="465" t="str">
        <f t="shared" si="4"/>
        <v/>
      </c>
      <c r="AD26" s="465" t="str">
        <f t="shared" si="10"/>
        <v/>
      </c>
      <c r="AE26" s="465" t="str">
        <f t="shared" si="11"/>
        <v/>
      </c>
      <c r="AF26" s="465" t="str">
        <f t="shared" si="11"/>
        <v/>
      </c>
      <c r="AH26" s="466">
        <f t="shared" ref="AH26:AH35" si="46">IF(LEFT($K26,5)=AH$5,$M26,"")</f>
        <v>10</v>
      </c>
      <c r="AI26" s="466" t="str">
        <f t="shared" si="12"/>
        <v/>
      </c>
      <c r="AJ26" s="466" t="str">
        <f t="shared" si="13"/>
        <v/>
      </c>
      <c r="AK26" s="466" t="str">
        <f t="shared" si="14"/>
        <v/>
      </c>
      <c r="AL26" s="466" t="str">
        <f t="shared" si="14"/>
        <v/>
      </c>
      <c r="AM26" s="511"/>
      <c r="AN26" s="511"/>
      <c r="AP26" s="511"/>
      <c r="AQ26" s="511"/>
      <c r="AR26" s="511"/>
      <c r="AS26" s="511"/>
      <c r="AT26" s="511"/>
      <c r="AV26" s="483">
        <f t="shared" si="19"/>
        <v>0</v>
      </c>
      <c r="AW26" s="483">
        <f t="shared" si="20"/>
        <v>0</v>
      </c>
      <c r="AX26" s="483" t="str">
        <f t="shared" si="21"/>
        <v/>
      </c>
      <c r="AY26" s="483">
        <f t="shared" si="22"/>
        <v>0</v>
      </c>
      <c r="AZ26" s="483">
        <f t="shared" si="23"/>
        <v>0</v>
      </c>
      <c r="BA26" s="483" t="str">
        <f t="shared" si="24"/>
        <v/>
      </c>
      <c r="BB26" s="483">
        <f t="shared" si="25"/>
        <v>12</v>
      </c>
      <c r="BC26" s="483">
        <f t="shared" si="26"/>
        <v>14</v>
      </c>
      <c r="BD26" s="483" t="str">
        <f t="shared" si="27"/>
        <v>Bouvree Guy</v>
      </c>
    </row>
    <row r="27" spans="1:56" ht="16.5" customHeight="1" x14ac:dyDescent="0.3">
      <c r="A27" s="467">
        <v>22</v>
      </c>
      <c r="B27" s="468" t="str">
        <f t="shared" si="38"/>
        <v>Visouthiphongs Kittiphone</v>
      </c>
      <c r="C27" s="469" t="str">
        <f t="shared" si="38"/>
        <v>H</v>
      </c>
      <c r="D27" s="470" t="str">
        <f t="shared" si="38"/>
        <v>ASGAF</v>
      </c>
      <c r="E27" s="458">
        <f t="shared" si="38"/>
        <v>12.1</v>
      </c>
      <c r="F27" s="471">
        <f t="shared" si="44"/>
        <v>10</v>
      </c>
      <c r="H27" s="494">
        <v>22</v>
      </c>
      <c r="I27" s="468" t="str">
        <f t="shared" si="39"/>
        <v>Balley Jean Marc</v>
      </c>
      <c r="J27" s="469" t="str">
        <f t="shared" si="39"/>
        <v>H</v>
      </c>
      <c r="K27" s="469" t="str">
        <f t="shared" si="39"/>
        <v>ASGAF</v>
      </c>
      <c r="L27" s="458">
        <f t="shared" si="3"/>
        <v>13</v>
      </c>
      <c r="M27" s="471">
        <f t="shared" si="45"/>
        <v>10</v>
      </c>
      <c r="O27" s="520">
        <v>5</v>
      </c>
      <c r="P27" s="519" t="str">
        <f t="shared" si="40"/>
        <v/>
      </c>
      <c r="Q27" s="480" t="str">
        <f t="shared" si="41"/>
        <v/>
      </c>
      <c r="R27" s="480" t="str">
        <f t="shared" si="42"/>
        <v/>
      </c>
      <c r="S27" s="482" t="str">
        <f t="shared" si="43"/>
        <v/>
      </c>
      <c r="AB27" s="465">
        <f t="shared" si="10"/>
        <v>10</v>
      </c>
      <c r="AC27" s="465" t="str">
        <f t="shared" si="4"/>
        <v/>
      </c>
      <c r="AD27" s="465" t="str">
        <f t="shared" si="10"/>
        <v/>
      </c>
      <c r="AE27" s="465" t="str">
        <f t="shared" si="11"/>
        <v/>
      </c>
      <c r="AF27" s="465" t="str">
        <f t="shared" si="11"/>
        <v/>
      </c>
      <c r="AH27" s="466">
        <f t="shared" si="46"/>
        <v>10</v>
      </c>
      <c r="AI27" s="466" t="str">
        <f t="shared" si="12"/>
        <v/>
      </c>
      <c r="AJ27" s="466" t="str">
        <f t="shared" si="13"/>
        <v/>
      </c>
      <c r="AK27" s="466" t="str">
        <f t="shared" si="14"/>
        <v/>
      </c>
      <c r="AL27" s="466" t="str">
        <f t="shared" si="14"/>
        <v/>
      </c>
      <c r="AM27" s="511"/>
      <c r="AN27" s="511"/>
      <c r="AP27" s="511"/>
      <c r="AQ27" s="511"/>
      <c r="AR27" s="511"/>
      <c r="AS27" s="511"/>
      <c r="AT27" s="511"/>
      <c r="AV27" s="483">
        <f t="shared" si="19"/>
        <v>0</v>
      </c>
      <c r="AW27" s="483">
        <f t="shared" si="20"/>
        <v>0</v>
      </c>
      <c r="AX27" s="483" t="str">
        <f t="shared" si="21"/>
        <v/>
      </c>
      <c r="AY27" s="483">
        <f t="shared" si="22"/>
        <v>0</v>
      </c>
      <c r="AZ27" s="483">
        <f t="shared" si="23"/>
        <v>0</v>
      </c>
      <c r="BA27" s="483" t="str">
        <f t="shared" si="24"/>
        <v/>
      </c>
      <c r="BB27" s="483">
        <f t="shared" si="25"/>
        <v>10</v>
      </c>
      <c r="BC27" s="483">
        <f t="shared" si="26"/>
        <v>16</v>
      </c>
      <c r="BD27" s="483" t="str">
        <f t="shared" si="27"/>
        <v>Marcais Xavier</v>
      </c>
    </row>
    <row r="28" spans="1:56" ht="16.5" customHeight="1" x14ac:dyDescent="0.25">
      <c r="A28" s="467">
        <v>23</v>
      </c>
      <c r="B28" s="468" t="str">
        <f t="shared" si="38"/>
        <v>De La Gorce Catherine</v>
      </c>
      <c r="C28" s="469" t="str">
        <f t="shared" si="38"/>
        <v>H</v>
      </c>
      <c r="D28" s="470" t="str">
        <f t="shared" si="38"/>
        <v>Réveillon</v>
      </c>
      <c r="E28" s="458">
        <f t="shared" si="38"/>
        <v>27.1</v>
      </c>
      <c r="F28" s="471">
        <f>+F27-2</f>
        <v>8</v>
      </c>
      <c r="H28" s="494">
        <v>23</v>
      </c>
      <c r="I28" s="468" t="str">
        <f t="shared" si="39"/>
        <v>Esmenard Remy</v>
      </c>
      <c r="J28" s="469" t="str">
        <f t="shared" si="39"/>
        <v>H</v>
      </c>
      <c r="K28" s="469" t="str">
        <f t="shared" ref="K28" si="47">+K64</f>
        <v>Réveillon</v>
      </c>
      <c r="L28" s="458">
        <f t="shared" si="3"/>
        <v>22</v>
      </c>
      <c r="M28" s="471">
        <f>+M27-2</f>
        <v>8</v>
      </c>
      <c r="O28" s="518">
        <v>6</v>
      </c>
      <c r="P28" s="519" t="str">
        <f t="shared" si="40"/>
        <v/>
      </c>
      <c r="Q28" s="480" t="str">
        <f t="shared" si="41"/>
        <v/>
      </c>
      <c r="R28" s="480" t="str">
        <f t="shared" si="42"/>
        <v/>
      </c>
      <c r="S28" s="482" t="str">
        <f t="shared" si="43"/>
        <v/>
      </c>
      <c r="AB28" s="465" t="str">
        <f t="shared" si="10"/>
        <v/>
      </c>
      <c r="AC28" s="465" t="str">
        <f t="shared" si="4"/>
        <v/>
      </c>
      <c r="AD28" s="465" t="str">
        <f t="shared" si="10"/>
        <v/>
      </c>
      <c r="AE28" s="465" t="str">
        <f t="shared" si="11"/>
        <v/>
      </c>
      <c r="AF28" s="465">
        <f t="shared" si="11"/>
        <v>8</v>
      </c>
      <c r="AH28" s="466" t="str">
        <f t="shared" si="46"/>
        <v/>
      </c>
      <c r="AI28" s="466" t="str">
        <f t="shared" si="12"/>
        <v/>
      </c>
      <c r="AJ28" s="466" t="str">
        <f t="shared" si="13"/>
        <v/>
      </c>
      <c r="AK28" s="466" t="str">
        <f t="shared" si="14"/>
        <v/>
      </c>
      <c r="AL28" s="466">
        <f t="shared" si="14"/>
        <v>8</v>
      </c>
      <c r="AM28" s="511"/>
      <c r="AN28" s="511"/>
      <c r="AP28" s="511"/>
      <c r="AQ28" s="511"/>
      <c r="AR28" s="511"/>
      <c r="AS28" s="511"/>
      <c r="AT28" s="511"/>
      <c r="AV28" s="483">
        <f t="shared" si="19"/>
        <v>0</v>
      </c>
      <c r="AW28" s="483">
        <f t="shared" si="20"/>
        <v>0</v>
      </c>
      <c r="AX28" s="483" t="str">
        <f t="shared" si="21"/>
        <v/>
      </c>
      <c r="AY28" s="483">
        <f t="shared" si="22"/>
        <v>0</v>
      </c>
      <c r="AZ28" s="483">
        <f t="shared" si="23"/>
        <v>0</v>
      </c>
      <c r="BA28" s="483" t="str">
        <f t="shared" si="24"/>
        <v/>
      </c>
      <c r="BB28" s="483">
        <f t="shared" si="25"/>
        <v>10</v>
      </c>
      <c r="BC28" s="483">
        <f t="shared" si="26"/>
        <v>16</v>
      </c>
      <c r="BD28" s="483" t="str">
        <f t="shared" si="27"/>
        <v>Balley Jean Marc</v>
      </c>
    </row>
    <row r="29" spans="1:56" ht="16.5" customHeight="1" x14ac:dyDescent="0.3">
      <c r="A29" s="467">
        <v>24</v>
      </c>
      <c r="B29" s="468" t="str">
        <f t="shared" si="38"/>
        <v>Rousselot Lionel</v>
      </c>
      <c r="C29" s="469" t="str">
        <f t="shared" si="38"/>
        <v>H</v>
      </c>
      <c r="D29" s="470" t="str">
        <f t="shared" si="38"/>
        <v>Réveillon</v>
      </c>
      <c r="E29" s="458">
        <f t="shared" si="38"/>
        <v>13.6</v>
      </c>
      <c r="F29" s="471">
        <f t="shared" si="44"/>
        <v>8</v>
      </c>
      <c r="H29" s="494">
        <v>24</v>
      </c>
      <c r="I29" s="468" t="str">
        <f t="shared" si="39"/>
        <v>Pensuet Christine</v>
      </c>
      <c r="J29" s="469" t="str">
        <f t="shared" si="39"/>
        <v>H</v>
      </c>
      <c r="K29" s="469" t="str">
        <f t="shared" ref="K29" si="48">+K65</f>
        <v>Réveillon</v>
      </c>
      <c r="L29" s="458">
        <f t="shared" si="3"/>
        <v>30.7</v>
      </c>
      <c r="M29" s="471">
        <f t="shared" si="45"/>
        <v>8</v>
      </c>
      <c r="O29" s="520">
        <v>7</v>
      </c>
      <c r="P29" s="519" t="str">
        <f t="shared" si="40"/>
        <v/>
      </c>
      <c r="Q29" s="480" t="str">
        <f t="shared" si="41"/>
        <v/>
      </c>
      <c r="R29" s="480" t="str">
        <f t="shared" si="42"/>
        <v/>
      </c>
      <c r="S29" s="482" t="str">
        <f t="shared" si="43"/>
        <v/>
      </c>
      <c r="AB29" s="465" t="str">
        <f t="shared" si="10"/>
        <v/>
      </c>
      <c r="AC29" s="465" t="str">
        <f t="shared" si="4"/>
        <v/>
      </c>
      <c r="AD29" s="465" t="str">
        <f t="shared" si="10"/>
        <v/>
      </c>
      <c r="AE29" s="465" t="str">
        <f t="shared" si="11"/>
        <v/>
      </c>
      <c r="AF29" s="465">
        <f t="shared" si="11"/>
        <v>8</v>
      </c>
      <c r="AH29" s="466" t="str">
        <f t="shared" si="46"/>
        <v/>
      </c>
      <c r="AI29" s="466" t="str">
        <f t="shared" si="12"/>
        <v/>
      </c>
      <c r="AJ29" s="466" t="str">
        <f t="shared" si="13"/>
        <v/>
      </c>
      <c r="AK29" s="466" t="str">
        <f t="shared" si="14"/>
        <v/>
      </c>
      <c r="AL29" s="466">
        <f t="shared" si="14"/>
        <v>8</v>
      </c>
      <c r="AM29" s="511"/>
      <c r="AN29" s="511"/>
      <c r="AP29" s="511"/>
      <c r="AQ29" s="511"/>
      <c r="AR29" s="511"/>
      <c r="AS29" s="511"/>
      <c r="AT29" s="511"/>
      <c r="AV29" s="483">
        <f t="shared" si="19"/>
        <v>0</v>
      </c>
      <c r="AW29" s="483">
        <f t="shared" si="20"/>
        <v>0</v>
      </c>
      <c r="AX29" s="483" t="str">
        <f t="shared" si="21"/>
        <v/>
      </c>
      <c r="AY29" s="483">
        <f t="shared" si="22"/>
        <v>0</v>
      </c>
      <c r="AZ29" s="483">
        <f t="shared" si="23"/>
        <v>0</v>
      </c>
      <c r="BA29" s="483" t="str">
        <f t="shared" si="24"/>
        <v/>
      </c>
      <c r="BB29" s="483">
        <f t="shared" si="25"/>
        <v>8</v>
      </c>
      <c r="BC29" s="483">
        <f t="shared" si="26"/>
        <v>18</v>
      </c>
      <c r="BD29" s="483" t="str">
        <f t="shared" si="27"/>
        <v>Esmenard Remy</v>
      </c>
    </row>
    <row r="30" spans="1:56" ht="16.5" customHeight="1" x14ac:dyDescent="0.25">
      <c r="A30" s="467">
        <v>25</v>
      </c>
      <c r="B30" s="468" t="str">
        <f t="shared" si="38"/>
        <v>Lapeyre Jean-Louis</v>
      </c>
      <c r="C30" s="469" t="str">
        <f t="shared" si="38"/>
        <v>H</v>
      </c>
      <c r="D30" s="470" t="str">
        <f t="shared" si="38"/>
        <v>ASGAF</v>
      </c>
      <c r="E30" s="458">
        <f t="shared" si="38"/>
        <v>37.6</v>
      </c>
      <c r="F30" s="471">
        <f>+F29-2</f>
        <v>6</v>
      </c>
      <c r="H30" s="494">
        <v>25</v>
      </c>
      <c r="I30" s="468" t="str">
        <f t="shared" si="39"/>
        <v>Savoye Pierre</v>
      </c>
      <c r="J30" s="469" t="str">
        <f t="shared" si="39"/>
        <v>H</v>
      </c>
      <c r="K30" s="469" t="str">
        <f t="shared" ref="K30" si="49">+K66</f>
        <v>ASGAF</v>
      </c>
      <c r="L30" s="458">
        <f t="shared" si="3"/>
        <v>22.9</v>
      </c>
      <c r="M30" s="471">
        <f>+M29-2</f>
        <v>6</v>
      </c>
      <c r="O30" s="518">
        <v>8</v>
      </c>
      <c r="P30" s="519" t="str">
        <f t="shared" si="40"/>
        <v/>
      </c>
      <c r="Q30" s="480" t="str">
        <f t="shared" si="41"/>
        <v/>
      </c>
      <c r="R30" s="480" t="str">
        <f t="shared" si="42"/>
        <v/>
      </c>
      <c r="S30" s="482" t="str">
        <f t="shared" si="43"/>
        <v/>
      </c>
      <c r="AB30" s="465">
        <f t="shared" si="10"/>
        <v>6</v>
      </c>
      <c r="AC30" s="465" t="str">
        <f t="shared" si="4"/>
        <v/>
      </c>
      <c r="AD30" s="465" t="str">
        <f t="shared" si="10"/>
        <v/>
      </c>
      <c r="AE30" s="465" t="str">
        <f t="shared" si="11"/>
        <v/>
      </c>
      <c r="AF30" s="465" t="str">
        <f t="shared" si="11"/>
        <v/>
      </c>
      <c r="AH30" s="466">
        <f t="shared" si="46"/>
        <v>6</v>
      </c>
      <c r="AI30" s="466" t="str">
        <f t="shared" si="12"/>
        <v/>
      </c>
      <c r="AJ30" s="466" t="str">
        <f t="shared" si="13"/>
        <v/>
      </c>
      <c r="AK30" s="466" t="str">
        <f t="shared" si="14"/>
        <v/>
      </c>
      <c r="AL30" s="466" t="str">
        <f t="shared" si="14"/>
        <v/>
      </c>
      <c r="AM30" s="511"/>
      <c r="AN30" s="511"/>
      <c r="AP30" s="511"/>
      <c r="AQ30" s="511"/>
      <c r="AR30" s="511"/>
      <c r="AS30" s="511"/>
      <c r="AT30" s="511"/>
      <c r="AV30" s="483">
        <f t="shared" si="19"/>
        <v>0</v>
      </c>
      <c r="AW30" s="483">
        <f t="shared" si="20"/>
        <v>0</v>
      </c>
      <c r="AX30" s="483" t="str">
        <f t="shared" si="21"/>
        <v/>
      </c>
      <c r="AY30" s="483">
        <f t="shared" si="22"/>
        <v>0</v>
      </c>
      <c r="AZ30" s="483">
        <f t="shared" si="23"/>
        <v>0</v>
      </c>
      <c r="BA30" s="483" t="str">
        <f t="shared" si="24"/>
        <v/>
      </c>
      <c r="BB30" s="483">
        <f t="shared" si="25"/>
        <v>8</v>
      </c>
      <c r="BC30" s="483">
        <f t="shared" si="26"/>
        <v>18</v>
      </c>
      <c r="BD30" s="483" t="str">
        <f t="shared" si="27"/>
        <v>Pensuet Christine</v>
      </c>
    </row>
    <row r="31" spans="1:56" ht="16.5" customHeight="1" x14ac:dyDescent="0.3">
      <c r="A31" s="467">
        <v>26</v>
      </c>
      <c r="B31" s="468" t="str">
        <f t="shared" si="38"/>
        <v>Sejour Christian</v>
      </c>
      <c r="C31" s="469" t="str">
        <f t="shared" si="38"/>
        <v>H</v>
      </c>
      <c r="D31" s="470" t="str">
        <f t="shared" si="38"/>
        <v>Réveillon</v>
      </c>
      <c r="E31" s="458">
        <f t="shared" si="38"/>
        <v>37.5</v>
      </c>
      <c r="F31" s="471">
        <f t="shared" si="44"/>
        <v>6</v>
      </c>
      <c r="H31" s="494">
        <v>26</v>
      </c>
      <c r="I31" s="468" t="str">
        <f t="shared" si="39"/>
        <v>Sompare Wotème</v>
      </c>
      <c r="J31" s="469" t="str">
        <f t="shared" si="39"/>
        <v>H</v>
      </c>
      <c r="K31" s="469" t="str">
        <f t="shared" ref="K31" si="50">+K67</f>
        <v>ASGAF</v>
      </c>
      <c r="L31" s="458">
        <f t="shared" si="3"/>
        <v>13.3</v>
      </c>
      <c r="M31" s="471">
        <f t="shared" si="45"/>
        <v>6</v>
      </c>
      <c r="O31" s="520">
        <v>9</v>
      </c>
      <c r="P31" s="519" t="str">
        <f t="shared" si="40"/>
        <v/>
      </c>
      <c r="Q31" s="480" t="str">
        <f t="shared" si="41"/>
        <v/>
      </c>
      <c r="R31" s="480" t="str">
        <f t="shared" si="42"/>
        <v/>
      </c>
      <c r="S31" s="482" t="str">
        <f t="shared" si="43"/>
        <v/>
      </c>
      <c r="AB31" s="465" t="str">
        <f t="shared" si="10"/>
        <v/>
      </c>
      <c r="AC31" s="465" t="str">
        <f t="shared" si="4"/>
        <v/>
      </c>
      <c r="AD31" s="465" t="str">
        <f t="shared" si="10"/>
        <v/>
      </c>
      <c r="AE31" s="465" t="str">
        <f t="shared" si="11"/>
        <v/>
      </c>
      <c r="AF31" s="465">
        <f t="shared" si="11"/>
        <v>6</v>
      </c>
      <c r="AH31" s="466">
        <f t="shared" si="46"/>
        <v>6</v>
      </c>
      <c r="AI31" s="466" t="str">
        <f t="shared" si="12"/>
        <v/>
      </c>
      <c r="AJ31" s="466" t="str">
        <f t="shared" si="13"/>
        <v/>
      </c>
      <c r="AK31" s="466" t="str">
        <f t="shared" si="14"/>
        <v/>
      </c>
      <c r="AL31" s="466" t="str">
        <f t="shared" si="14"/>
        <v/>
      </c>
      <c r="AM31" s="511"/>
      <c r="AN31" s="511"/>
      <c r="AP31" s="511"/>
      <c r="AQ31" s="511"/>
      <c r="AR31" s="511"/>
      <c r="AS31" s="511"/>
      <c r="AT31" s="511"/>
      <c r="AV31" s="483">
        <f t="shared" si="19"/>
        <v>0</v>
      </c>
      <c r="AW31" s="483">
        <f t="shared" si="20"/>
        <v>0</v>
      </c>
      <c r="AX31" s="483" t="str">
        <f t="shared" si="21"/>
        <v/>
      </c>
      <c r="AY31" s="483">
        <f t="shared" si="22"/>
        <v>0</v>
      </c>
      <c r="AZ31" s="483">
        <f t="shared" si="23"/>
        <v>0</v>
      </c>
      <c r="BA31" s="483" t="str">
        <f t="shared" si="24"/>
        <v/>
      </c>
      <c r="BB31" s="483">
        <f t="shared" si="25"/>
        <v>6</v>
      </c>
      <c r="BC31" s="483">
        <f t="shared" si="26"/>
        <v>20</v>
      </c>
      <c r="BD31" s="483" t="str">
        <f t="shared" si="27"/>
        <v>Savoye Pierre</v>
      </c>
    </row>
    <row r="32" spans="1:56" ht="16.5" customHeight="1" x14ac:dyDescent="0.25">
      <c r="A32" s="467">
        <v>27</v>
      </c>
      <c r="B32" s="468" t="str">
        <f t="shared" si="38"/>
        <v>Esmenard Remy</v>
      </c>
      <c r="C32" s="469" t="str">
        <f t="shared" si="38"/>
        <v>H</v>
      </c>
      <c r="D32" s="470" t="str">
        <f t="shared" si="38"/>
        <v>Réveillon</v>
      </c>
      <c r="E32" s="458">
        <f t="shared" si="38"/>
        <v>22</v>
      </c>
      <c r="F32" s="471">
        <f>+F31-2</f>
        <v>4</v>
      </c>
      <c r="H32" s="494">
        <v>27</v>
      </c>
      <c r="I32" s="468" t="str">
        <f t="shared" si="39"/>
        <v>Zuffelato Stéphane</v>
      </c>
      <c r="J32" s="469" t="str">
        <f t="shared" si="39"/>
        <v>H</v>
      </c>
      <c r="K32" s="469" t="str">
        <f t="shared" ref="K32" si="51">+K68</f>
        <v>ASGAF</v>
      </c>
      <c r="L32" s="458">
        <f t="shared" si="3"/>
        <v>18.100000000000001</v>
      </c>
      <c r="M32" s="471">
        <f>+M31-2</f>
        <v>4</v>
      </c>
      <c r="O32" s="518">
        <v>10</v>
      </c>
      <c r="P32" s="519" t="str">
        <f t="shared" si="40"/>
        <v/>
      </c>
      <c r="Q32" s="480" t="str">
        <f t="shared" si="41"/>
        <v/>
      </c>
      <c r="R32" s="480" t="str">
        <f t="shared" si="42"/>
        <v/>
      </c>
      <c r="S32" s="482" t="str">
        <f t="shared" si="43"/>
        <v/>
      </c>
      <c r="AB32" s="465" t="str">
        <f t="shared" si="10"/>
        <v/>
      </c>
      <c r="AC32" s="465" t="str">
        <f t="shared" si="4"/>
        <v/>
      </c>
      <c r="AD32" s="465" t="str">
        <f t="shared" si="10"/>
        <v/>
      </c>
      <c r="AE32" s="465" t="str">
        <f t="shared" si="11"/>
        <v/>
      </c>
      <c r="AF32" s="465">
        <f t="shared" si="11"/>
        <v>4</v>
      </c>
      <c r="AH32" s="466">
        <f t="shared" si="46"/>
        <v>4</v>
      </c>
      <c r="AI32" s="466" t="str">
        <f t="shared" si="12"/>
        <v/>
      </c>
      <c r="AJ32" s="466" t="str">
        <f t="shared" si="13"/>
        <v/>
      </c>
      <c r="AK32" s="466" t="str">
        <f t="shared" si="14"/>
        <v/>
      </c>
      <c r="AL32" s="466" t="str">
        <f t="shared" si="14"/>
        <v/>
      </c>
      <c r="AM32" s="511"/>
      <c r="AN32" s="511"/>
      <c r="AP32" s="511"/>
      <c r="AQ32" s="511"/>
      <c r="AR32" s="511"/>
      <c r="AS32" s="511"/>
      <c r="AT32" s="511"/>
      <c r="AV32" s="483">
        <f t="shared" si="19"/>
        <v>0</v>
      </c>
      <c r="AW32" s="483">
        <f t="shared" si="20"/>
        <v>0</v>
      </c>
      <c r="AX32" s="483" t="str">
        <f t="shared" si="21"/>
        <v/>
      </c>
      <c r="AY32" s="483">
        <f t="shared" si="22"/>
        <v>0</v>
      </c>
      <c r="AZ32" s="483">
        <f t="shared" si="23"/>
        <v>0</v>
      </c>
      <c r="BA32" s="483" t="str">
        <f t="shared" si="24"/>
        <v/>
      </c>
      <c r="BB32" s="483">
        <f t="shared" si="25"/>
        <v>6</v>
      </c>
      <c r="BC32" s="483">
        <f t="shared" si="26"/>
        <v>20</v>
      </c>
      <c r="BD32" s="483" t="str">
        <f t="shared" si="27"/>
        <v>Sompare Wotème</v>
      </c>
    </row>
    <row r="33" spans="1:56" ht="16.5" customHeight="1" x14ac:dyDescent="0.3">
      <c r="A33" s="467">
        <v>28</v>
      </c>
      <c r="B33" s="468" t="str">
        <f t="shared" si="38"/>
        <v>Pensuet Christine</v>
      </c>
      <c r="C33" s="469" t="str">
        <f t="shared" si="38"/>
        <v>H</v>
      </c>
      <c r="D33" s="470" t="str">
        <f t="shared" si="38"/>
        <v>Réveillon</v>
      </c>
      <c r="E33" s="458">
        <f t="shared" si="38"/>
        <v>30.7</v>
      </c>
      <c r="F33" s="471">
        <f t="shared" si="44"/>
        <v>4</v>
      </c>
      <c r="H33" s="494">
        <v>28</v>
      </c>
      <c r="I33" s="468" t="str">
        <f t="shared" si="39"/>
        <v>Heiles Frédéric</v>
      </c>
      <c r="J33" s="469" t="str">
        <f t="shared" si="39"/>
        <v>H</v>
      </c>
      <c r="K33" s="469" t="str">
        <f t="shared" ref="K33" si="52">+K69</f>
        <v>ASGAF</v>
      </c>
      <c r="L33" s="458">
        <f t="shared" si="3"/>
        <v>52.3</v>
      </c>
      <c r="M33" s="471">
        <f t="shared" si="45"/>
        <v>4</v>
      </c>
      <c r="O33" s="520">
        <v>11</v>
      </c>
      <c r="P33" s="519" t="str">
        <f t="shared" si="40"/>
        <v/>
      </c>
      <c r="Q33" s="480" t="str">
        <f t="shared" si="41"/>
        <v/>
      </c>
      <c r="R33" s="480" t="str">
        <f t="shared" si="42"/>
        <v/>
      </c>
      <c r="S33" s="482" t="str">
        <f t="shared" si="43"/>
        <v/>
      </c>
      <c r="AB33" s="465" t="str">
        <f t="shared" si="10"/>
        <v/>
      </c>
      <c r="AC33" s="465" t="str">
        <f t="shared" si="4"/>
        <v/>
      </c>
      <c r="AD33" s="465" t="str">
        <f t="shared" si="10"/>
        <v/>
      </c>
      <c r="AE33" s="465" t="str">
        <f t="shared" si="11"/>
        <v/>
      </c>
      <c r="AF33" s="465">
        <f t="shared" si="11"/>
        <v>4</v>
      </c>
      <c r="AH33" s="466">
        <f t="shared" si="46"/>
        <v>4</v>
      </c>
      <c r="AI33" s="466" t="str">
        <f t="shared" si="12"/>
        <v/>
      </c>
      <c r="AJ33" s="466" t="str">
        <f t="shared" si="13"/>
        <v/>
      </c>
      <c r="AK33" s="466" t="str">
        <f t="shared" si="14"/>
        <v/>
      </c>
      <c r="AL33" s="466" t="str">
        <f t="shared" si="14"/>
        <v/>
      </c>
      <c r="AM33" s="511"/>
      <c r="AN33" s="511"/>
      <c r="AP33" s="511"/>
      <c r="AQ33" s="511"/>
      <c r="AR33" s="511"/>
      <c r="AS33" s="511"/>
      <c r="AT33" s="511"/>
      <c r="AV33" s="483">
        <f t="shared" si="19"/>
        <v>0</v>
      </c>
      <c r="AW33" s="483">
        <f t="shared" si="20"/>
        <v>0</v>
      </c>
      <c r="AX33" s="483" t="str">
        <f t="shared" si="21"/>
        <v/>
      </c>
      <c r="AY33" s="483">
        <f t="shared" si="22"/>
        <v>0</v>
      </c>
      <c r="AZ33" s="483">
        <f t="shared" si="23"/>
        <v>0</v>
      </c>
      <c r="BA33" s="483" t="str">
        <f t="shared" si="24"/>
        <v/>
      </c>
      <c r="BB33" s="483">
        <f t="shared" si="25"/>
        <v>4</v>
      </c>
      <c r="BC33" s="483">
        <f t="shared" si="26"/>
        <v>22</v>
      </c>
      <c r="BD33" s="483" t="str">
        <f t="shared" si="27"/>
        <v>Zuffelato Stéphane</v>
      </c>
    </row>
    <row r="34" spans="1:56" ht="16.5" customHeight="1" thickBot="1" x14ac:dyDescent="0.3">
      <c r="A34" s="467">
        <v>29</v>
      </c>
      <c r="B34" s="468" t="str">
        <f t="shared" si="38"/>
        <v>Heiles Frédéric</v>
      </c>
      <c r="C34" s="469" t="str">
        <f t="shared" si="38"/>
        <v>H</v>
      </c>
      <c r="D34" s="470" t="str">
        <f t="shared" si="38"/>
        <v>ASGAF</v>
      </c>
      <c r="E34" s="458">
        <f t="shared" si="38"/>
        <v>52.3</v>
      </c>
      <c r="F34" s="471">
        <f>+F33-2</f>
        <v>2</v>
      </c>
      <c r="H34" s="494">
        <v>29</v>
      </c>
      <c r="I34" s="468" t="str">
        <f t="shared" si="39"/>
        <v>Delage Jean-Pierre</v>
      </c>
      <c r="J34" s="469" t="str">
        <f t="shared" si="39"/>
        <v>H</v>
      </c>
      <c r="K34" s="469" t="str">
        <f t="shared" ref="K34" si="53">+K70</f>
        <v>Réveillon</v>
      </c>
      <c r="L34" s="458">
        <f t="shared" si="3"/>
        <v>28.3</v>
      </c>
      <c r="M34" s="471">
        <f>+M33-2</f>
        <v>2</v>
      </c>
      <c r="O34" s="521">
        <v>12</v>
      </c>
      <c r="P34" s="522" t="str">
        <f t="shared" si="40"/>
        <v/>
      </c>
      <c r="Q34" s="496" t="str">
        <f t="shared" si="41"/>
        <v/>
      </c>
      <c r="R34" s="496" t="str">
        <f t="shared" si="42"/>
        <v/>
      </c>
      <c r="S34" s="498" t="str">
        <f t="shared" si="43"/>
        <v/>
      </c>
      <c r="AB34" s="465">
        <f t="shared" si="10"/>
        <v>2</v>
      </c>
      <c r="AC34" s="465" t="str">
        <f t="shared" si="4"/>
        <v/>
      </c>
      <c r="AD34" s="465" t="str">
        <f t="shared" si="10"/>
        <v/>
      </c>
      <c r="AE34" s="465" t="str">
        <f t="shared" si="11"/>
        <v/>
      </c>
      <c r="AF34" s="465" t="str">
        <f t="shared" si="11"/>
        <v/>
      </c>
      <c r="AH34" s="466" t="str">
        <f t="shared" si="46"/>
        <v/>
      </c>
      <c r="AI34" s="466" t="str">
        <f t="shared" si="12"/>
        <v/>
      </c>
      <c r="AJ34" s="466" t="str">
        <f t="shared" si="13"/>
        <v/>
      </c>
      <c r="AK34" s="466" t="str">
        <f t="shared" si="14"/>
        <v/>
      </c>
      <c r="AL34" s="466">
        <f t="shared" si="14"/>
        <v>2</v>
      </c>
      <c r="AM34" s="511"/>
      <c r="AN34" s="511"/>
      <c r="AP34" s="511"/>
      <c r="AQ34" s="511"/>
      <c r="AR34" s="511"/>
      <c r="AS34" s="511"/>
      <c r="AT34" s="511"/>
      <c r="AV34" s="483">
        <f t="shared" si="19"/>
        <v>4</v>
      </c>
      <c r="AW34" s="483">
        <f t="shared" si="20"/>
        <v>4</v>
      </c>
      <c r="AX34" s="483" t="str">
        <f t="shared" si="21"/>
        <v>Heiles Frédéric</v>
      </c>
      <c r="AY34" s="483">
        <f t="shared" si="22"/>
        <v>0</v>
      </c>
      <c r="AZ34" s="483">
        <f t="shared" si="23"/>
        <v>0</v>
      </c>
      <c r="BA34" s="483" t="str">
        <f t="shared" si="24"/>
        <v/>
      </c>
      <c r="BB34" s="483">
        <f t="shared" si="25"/>
        <v>0</v>
      </c>
      <c r="BC34" s="483">
        <f t="shared" si="26"/>
        <v>0</v>
      </c>
      <c r="BD34" s="483" t="str">
        <f t="shared" si="27"/>
        <v/>
      </c>
    </row>
    <row r="35" spans="1:56" ht="16.5" customHeight="1" thickBot="1" x14ac:dyDescent="0.3">
      <c r="A35" s="523">
        <v>30</v>
      </c>
      <c r="B35" s="468" t="str">
        <f t="shared" si="38"/>
        <v>Zuffelato Stéphane</v>
      </c>
      <c r="C35" s="469" t="str">
        <f t="shared" si="38"/>
        <v>H</v>
      </c>
      <c r="D35" s="470" t="str">
        <f t="shared" si="38"/>
        <v>ASGAF</v>
      </c>
      <c r="E35" s="458">
        <f t="shared" si="38"/>
        <v>18.100000000000001</v>
      </c>
      <c r="F35" s="471">
        <f t="shared" si="44"/>
        <v>2</v>
      </c>
      <c r="H35" s="524">
        <v>30</v>
      </c>
      <c r="I35" s="525" t="str">
        <f t="shared" si="39"/>
        <v>Gonzalez Alain</v>
      </c>
      <c r="J35" s="526" t="str">
        <f t="shared" si="39"/>
        <v>H</v>
      </c>
      <c r="K35" s="469" t="str">
        <f t="shared" ref="K35" si="54">+K71</f>
        <v>Réveillon</v>
      </c>
      <c r="L35" s="527">
        <f t="shared" si="3"/>
        <v>22.7</v>
      </c>
      <c r="M35" s="471">
        <f t="shared" si="45"/>
        <v>2</v>
      </c>
      <c r="Q35" s="445"/>
      <c r="R35" s="501" t="s">
        <v>64</v>
      </c>
      <c r="S35" s="502">
        <f>SUM(S23:S34)</f>
        <v>58</v>
      </c>
      <c r="AB35" s="465">
        <f t="shared" si="10"/>
        <v>2</v>
      </c>
      <c r="AC35" s="465" t="str">
        <f t="shared" si="4"/>
        <v/>
      </c>
      <c r="AD35" s="465" t="str">
        <f t="shared" si="10"/>
        <v/>
      </c>
      <c r="AE35" s="465" t="str">
        <f>IF(LEFT($D35,9)=AE$5,$F35,"")</f>
        <v/>
      </c>
      <c r="AF35" s="465" t="str">
        <f t="shared" ref="AF35" si="55">IF(LEFT($D35,9)=AF$5,$F35,"")</f>
        <v/>
      </c>
      <c r="AH35" s="466" t="str">
        <f t="shared" si="46"/>
        <v/>
      </c>
      <c r="AI35" s="466" t="str">
        <f t="shared" si="12"/>
        <v/>
      </c>
      <c r="AJ35" s="466" t="str">
        <f t="shared" si="13"/>
        <v/>
      </c>
      <c r="AK35" s="466" t="str">
        <f t="shared" si="14"/>
        <v/>
      </c>
      <c r="AL35" s="466">
        <f t="shared" si="14"/>
        <v>2</v>
      </c>
      <c r="AM35" s="511"/>
      <c r="AN35" s="511"/>
      <c r="AP35" s="511"/>
      <c r="AQ35" s="511"/>
      <c r="AR35" s="511"/>
      <c r="AS35" s="511"/>
      <c r="AT35" s="511"/>
      <c r="AV35" s="483">
        <f t="shared" si="19"/>
        <v>0</v>
      </c>
      <c r="AW35" s="483">
        <f t="shared" si="20"/>
        <v>0</v>
      </c>
      <c r="AX35" s="483" t="str">
        <f t="shared" si="21"/>
        <v/>
      </c>
      <c r="AY35" s="483">
        <f t="shared" si="22"/>
        <v>0</v>
      </c>
      <c r="AZ35" s="483">
        <f t="shared" si="23"/>
        <v>0</v>
      </c>
      <c r="BA35" s="483" t="str">
        <f t="shared" si="24"/>
        <v/>
      </c>
      <c r="BB35" s="483">
        <f t="shared" si="25"/>
        <v>2</v>
      </c>
      <c r="BC35" s="483">
        <f t="shared" si="26"/>
        <v>23</v>
      </c>
      <c r="BD35" s="483" t="str">
        <f t="shared" si="27"/>
        <v>Delage Jean-Pierre</v>
      </c>
    </row>
    <row r="36" spans="1:56" ht="13.8" thickBot="1" x14ac:dyDescent="0.3">
      <c r="A36" s="528"/>
      <c r="B36" s="442"/>
      <c r="F36" s="291">
        <f>SUM(F6:F35)-F37</f>
        <v>416</v>
      </c>
      <c r="M36" s="529">
        <f>SUM(M6:M35)-M37</f>
        <v>354</v>
      </c>
      <c r="Z36" s="291">
        <f>SUM(AB36:AF36)</f>
        <v>480</v>
      </c>
      <c r="AB36" s="499">
        <f t="shared" ref="AB36:AF36" si="56">SUM(AB6:AB35)</f>
        <v>146</v>
      </c>
      <c r="AC36" s="500">
        <f t="shared" si="56"/>
        <v>40</v>
      </c>
      <c r="AD36" s="500">
        <f t="shared" si="56"/>
        <v>0</v>
      </c>
      <c r="AE36" s="500">
        <f t="shared" si="56"/>
        <v>60</v>
      </c>
      <c r="AF36" s="500">
        <f t="shared" si="56"/>
        <v>234</v>
      </c>
      <c r="AH36" s="499">
        <f>SUM(AH6:AH35)</f>
        <v>122</v>
      </c>
      <c r="AI36" s="500">
        <f>SUM(AI6:AI35)</f>
        <v>64</v>
      </c>
      <c r="AJ36" s="500">
        <f>SUM(AJ6:AJ35)</f>
        <v>40</v>
      </c>
      <c r="AK36" s="500">
        <f>SUM(AK6:AK35)</f>
        <v>48</v>
      </c>
      <c r="AL36" s="500">
        <f>SUM(AL6:AL35)</f>
        <v>206</v>
      </c>
      <c r="AM36" s="511"/>
      <c r="AN36" s="511">
        <f>SUM(AH36:AM36)</f>
        <v>480</v>
      </c>
      <c r="AV36" s="483">
        <f t="shared" si="19"/>
        <v>0</v>
      </c>
      <c r="AW36" s="483">
        <f t="shared" si="20"/>
        <v>0</v>
      </c>
      <c r="AX36" s="483" t="str">
        <f t="shared" si="21"/>
        <v/>
      </c>
      <c r="AY36" s="483">
        <f t="shared" si="22"/>
        <v>0</v>
      </c>
      <c r="AZ36" s="483">
        <f t="shared" si="23"/>
        <v>0</v>
      </c>
      <c r="BA36" s="483" t="str">
        <f t="shared" si="24"/>
        <v/>
      </c>
      <c r="BB36" s="483">
        <f t="shared" si="25"/>
        <v>2</v>
      </c>
      <c r="BC36" s="483">
        <f t="shared" si="26"/>
        <v>23</v>
      </c>
      <c r="BD36" s="483" t="str">
        <f t="shared" si="27"/>
        <v>Gonzalez Alain</v>
      </c>
    </row>
    <row r="37" spans="1:56" ht="13.8" thickBot="1" x14ac:dyDescent="0.3">
      <c r="B37" s="442"/>
      <c r="F37" s="530">
        <f>F11+F13+F22</f>
        <v>64</v>
      </c>
      <c r="M37" s="156">
        <f>SUM(AV37:AY37)</f>
        <v>126</v>
      </c>
      <c r="Q37" s="529"/>
      <c r="R37" s="529"/>
      <c r="S37" s="529"/>
      <c r="T37" s="529"/>
      <c r="AB37" s="917" t="s">
        <v>27</v>
      </c>
      <c r="AC37" s="915"/>
      <c r="AD37" s="915"/>
      <c r="AE37" s="915"/>
      <c r="AF37" s="915"/>
      <c r="AH37" s="917" t="s">
        <v>28</v>
      </c>
      <c r="AI37" s="915"/>
      <c r="AJ37" s="915"/>
      <c r="AK37" s="915"/>
      <c r="AL37" s="915"/>
      <c r="AM37" s="445"/>
      <c r="AN37" s="445"/>
      <c r="AV37" s="529">
        <f>SUM(AV7:AV36)</f>
        <v>68</v>
      </c>
      <c r="AW37" s="529"/>
      <c r="AX37" s="529"/>
      <c r="AY37" s="529">
        <f>SUM(AY7:AY36)</f>
        <v>58</v>
      </c>
      <c r="AZ37" s="529"/>
      <c r="BA37" s="529"/>
      <c r="BB37" s="529">
        <f>SUM(BB7:BB36)</f>
        <v>354</v>
      </c>
      <c r="BC37" s="529"/>
      <c r="BD37" s="529"/>
    </row>
    <row r="38" spans="1:56" ht="13.8" thickBot="1" x14ac:dyDescent="0.3">
      <c r="B38" s="442"/>
      <c r="Q38" s="529"/>
      <c r="R38" s="529"/>
      <c r="S38" s="529"/>
      <c r="T38" s="529"/>
      <c r="AH38" s="291">
        <f>+AB36+AH36</f>
        <v>268</v>
      </c>
      <c r="AI38" s="291">
        <f t="shared" ref="AI38:AL38" si="57">+AC36+AI36</f>
        <v>104</v>
      </c>
      <c r="AJ38" s="291">
        <f t="shared" si="57"/>
        <v>40</v>
      </c>
      <c r="AK38" s="291">
        <f t="shared" si="57"/>
        <v>108</v>
      </c>
      <c r="AL38" s="291">
        <f t="shared" si="57"/>
        <v>440</v>
      </c>
    </row>
    <row r="39" spans="1:56" ht="13.8" thickBot="1" x14ac:dyDescent="0.3">
      <c r="A39" s="914" t="s">
        <v>49</v>
      </c>
      <c r="B39" s="915"/>
      <c r="C39" s="915"/>
      <c r="D39" s="915"/>
      <c r="E39" s="915"/>
      <c r="F39" s="916"/>
      <c r="H39" s="914" t="s">
        <v>50</v>
      </c>
      <c r="I39" s="915"/>
      <c r="J39" s="915"/>
      <c r="K39" s="915"/>
      <c r="L39" s="915"/>
      <c r="M39" s="916"/>
      <c r="Q39" s="529"/>
      <c r="R39" s="529"/>
      <c r="S39" s="529"/>
      <c r="T39" s="529"/>
      <c r="AB39" s="933" t="s">
        <v>35</v>
      </c>
      <c r="AC39" s="934"/>
      <c r="AD39" s="934"/>
      <c r="AE39" s="934"/>
      <c r="AF39" s="935"/>
    </row>
    <row r="40" spans="1:56" s="528" customFormat="1" ht="13.8" thickBot="1" x14ac:dyDescent="0.3">
      <c r="A40" s="922" t="s">
        <v>34</v>
      </c>
      <c r="B40" s="923"/>
      <c r="C40" s="923"/>
      <c r="D40" s="923"/>
      <c r="E40" s="923"/>
      <c r="F40" s="924"/>
      <c r="H40" s="922" t="s">
        <v>33</v>
      </c>
      <c r="I40" s="923"/>
      <c r="J40" s="923"/>
      <c r="K40" s="923"/>
      <c r="L40" s="923"/>
      <c r="M40" s="924"/>
      <c r="N40" s="291"/>
      <c r="O40" s="291"/>
      <c r="P40" s="291"/>
      <c r="Q40" s="529"/>
      <c r="R40" s="529"/>
      <c r="S40" s="529"/>
      <c r="T40" s="529"/>
      <c r="V40" s="291"/>
      <c r="W40" s="291"/>
      <c r="X40" s="445"/>
      <c r="Y40" s="291"/>
      <c r="Z40" s="291"/>
      <c r="AB40" s="925" t="s">
        <v>22</v>
      </c>
      <c r="AC40" s="926"/>
      <c r="AD40" s="926"/>
      <c r="AE40" s="926"/>
      <c r="AF40" s="927"/>
      <c r="AI40" s="291"/>
      <c r="AJ40" s="291"/>
      <c r="AK40" s="291"/>
      <c r="AL40" s="291"/>
      <c r="AM40" s="291"/>
      <c r="AN40" s="291"/>
    </row>
    <row r="41" spans="1:56" ht="15" thickBot="1" x14ac:dyDescent="0.3">
      <c r="A41" s="531" t="s">
        <v>30</v>
      </c>
      <c r="B41" s="532" t="s">
        <v>31</v>
      </c>
      <c r="C41" s="533"/>
      <c r="D41" s="532" t="s">
        <v>32</v>
      </c>
      <c r="E41" s="533" t="s">
        <v>48</v>
      </c>
      <c r="F41" s="534" t="s">
        <v>8</v>
      </c>
      <c r="H41" s="531" t="s">
        <v>30</v>
      </c>
      <c r="I41" s="533" t="s">
        <v>31</v>
      </c>
      <c r="J41" s="533"/>
      <c r="K41" s="533" t="s">
        <v>32</v>
      </c>
      <c r="L41" s="533"/>
      <c r="M41" s="534" t="s">
        <v>8</v>
      </c>
      <c r="Q41" s="529"/>
      <c r="R41" s="529"/>
      <c r="S41" s="529"/>
      <c r="T41" s="529"/>
      <c r="AB41" s="486" t="str">
        <f t="shared" ref="AB41:AF41" si="58">+AB5</f>
        <v>ASGAF</v>
      </c>
      <c r="AC41" s="487" t="str">
        <f t="shared" si="58"/>
        <v>Chevannes</v>
      </c>
      <c r="AD41" s="487" t="str">
        <f t="shared" si="58"/>
        <v>Chevry</v>
      </c>
      <c r="AE41" s="487" t="str">
        <f t="shared" si="58"/>
        <v>Corbuches</v>
      </c>
      <c r="AF41" s="535" t="str">
        <f t="shared" si="58"/>
        <v>Réveillon</v>
      </c>
    </row>
    <row r="42" spans="1:56" ht="15" thickBot="1" x14ac:dyDescent="0.35">
      <c r="A42" s="536">
        <f>+A125</f>
        <v>1</v>
      </c>
      <c r="B42" s="537" t="str">
        <f>+C125</f>
        <v>Colmerauer Denis</v>
      </c>
      <c r="C42" s="503" t="str">
        <f>IFERROR(VLOOKUP(B42,Liste_J!$C$7:$G$261,5,0),"???")</f>
        <v>H</v>
      </c>
      <c r="D42" s="538" t="str">
        <f>IFERROR(VLOOKUP(B42,Liste_J!$C$7:$F$261,4,0),"???")</f>
        <v>Corbuches</v>
      </c>
      <c r="E42" s="503">
        <f>+D125</f>
        <v>11.6</v>
      </c>
      <c r="F42" s="539">
        <f>+F125</f>
        <v>38</v>
      </c>
      <c r="G42" s="503"/>
      <c r="H42" s="536">
        <f>+A224</f>
        <v>1</v>
      </c>
      <c r="I42" s="503" t="str">
        <f>+C224</f>
        <v>Martin Georges</v>
      </c>
      <c r="J42" s="503" t="str">
        <f>IFERROR(VLOOKUP(I42,Liste_J!$C$7:$G$261,5,0),"???")</f>
        <v>H</v>
      </c>
      <c r="K42" s="503" t="str">
        <f>IFERROR(VLOOKUP(I42,Liste_J!$C$7:$F$261,4,0),"???")</f>
        <v>Réveillon</v>
      </c>
      <c r="L42" s="503">
        <f>+D224</f>
        <v>24.5</v>
      </c>
      <c r="M42" s="539">
        <f>+F224</f>
        <v>45</v>
      </c>
      <c r="Q42" s="529"/>
      <c r="R42" s="529"/>
      <c r="S42" s="529"/>
      <c r="T42" s="529"/>
      <c r="U42" s="503" t="e">
        <f>#REF!</f>
        <v>#REF!</v>
      </c>
      <c r="AB42" s="540">
        <f>IF(LEFT($K42,5)=AB$41,1,0)</f>
        <v>0</v>
      </c>
      <c r="AC42" s="489">
        <f>IF(LEFT($K42,9)=AC$41,1,0)</f>
        <v>0</v>
      </c>
      <c r="AD42" s="489">
        <f>IF(LEFT($K42,6)=AD$41,1,0)</f>
        <v>0</v>
      </c>
      <c r="AE42" s="489">
        <f>IF(LEFT($K42,9)=AE$41,1,0)</f>
        <v>0</v>
      </c>
      <c r="AF42" s="541">
        <f>IF(LEFT($K42,9)=AF$41,1,0)</f>
        <v>1</v>
      </c>
      <c r="AG42" s="529"/>
      <c r="AH42" s="529"/>
    </row>
    <row r="43" spans="1:56" ht="15" thickBot="1" x14ac:dyDescent="0.35">
      <c r="A43" s="536">
        <f t="shared" ref="A43:A105" si="59">+A126</f>
        <v>0</v>
      </c>
      <c r="B43" s="537" t="str">
        <f t="shared" ref="B43:B105" si="60">+C126</f>
        <v>Delaunay Olivier</v>
      </c>
      <c r="C43" s="503" t="str">
        <f>IFERROR(VLOOKUP(B43,Liste_J!$C$7:$G$261,5,0),"???")</f>
        <v>H</v>
      </c>
      <c r="D43" s="538" t="str">
        <f>IFERROR(VLOOKUP(B43,Liste_J!$C$7:$F$261,4,0),"???")</f>
        <v>Corbuches</v>
      </c>
      <c r="E43" s="503">
        <f t="shared" ref="E43:E105" si="61">+D126</f>
        <v>11.8</v>
      </c>
      <c r="F43" s="539">
        <f t="shared" ref="F43:F105" si="62">+F126</f>
        <v>38</v>
      </c>
      <c r="H43" s="536">
        <f t="shared" ref="H43:H105" si="63">+A225</f>
        <v>0</v>
      </c>
      <c r="I43" s="503" t="str">
        <f t="shared" ref="I43:I105" si="64">+C225</f>
        <v>Millerant Corine</v>
      </c>
      <c r="J43" s="503" t="str">
        <f>IFERROR(VLOOKUP(I43,Liste_J!$C$7:$G$261,5,0),"???")</f>
        <v>F</v>
      </c>
      <c r="K43" s="503" t="str">
        <f>IFERROR(VLOOKUP(I43,Liste_J!$C$7:$F$261,4,0),"???")</f>
        <v>Réveillon</v>
      </c>
      <c r="L43" s="503">
        <f t="shared" ref="L43:L105" si="65">+D225</f>
        <v>22.1</v>
      </c>
      <c r="M43" s="539">
        <f t="shared" ref="M43:M105" si="66">+F225</f>
        <v>45</v>
      </c>
      <c r="Q43" s="529"/>
      <c r="R43" s="529"/>
      <c r="S43" s="529"/>
      <c r="T43" s="529"/>
      <c r="AB43" s="465">
        <f t="shared" ref="AB43:AB106" si="67">IF(LEFT($K43,5)=AB$41,1,0)</f>
        <v>0</v>
      </c>
      <c r="AC43" s="489">
        <f t="shared" ref="AC43:AC106" si="68">IF(LEFT($K43,9)=AC$41,1,0)</f>
        <v>0</v>
      </c>
      <c r="AD43" s="489">
        <f t="shared" ref="AD43:AD106" si="69">IF(LEFT($K43,6)=AD$41,1,0)</f>
        <v>0</v>
      </c>
      <c r="AE43" s="489">
        <f t="shared" ref="AE43:AF74" si="70">IF(LEFT($K43,9)=AE$41,1,0)</f>
        <v>0</v>
      </c>
      <c r="AF43" s="541">
        <f t="shared" si="70"/>
        <v>1</v>
      </c>
      <c r="AG43" s="529"/>
      <c r="AH43" s="529"/>
    </row>
    <row r="44" spans="1:56" ht="15" thickBot="1" x14ac:dyDescent="0.35">
      <c r="A44" s="536">
        <f t="shared" si="59"/>
        <v>2</v>
      </c>
      <c r="B44" s="537" t="str">
        <f t="shared" si="60"/>
        <v>Lapatrie Gilles</v>
      </c>
      <c r="C44" s="503" t="str">
        <f>IFERROR(VLOOKUP(B44,Liste_J!$C$7:$G$261,5,0),"???")</f>
        <v>H</v>
      </c>
      <c r="D44" s="538" t="str">
        <f>IFERROR(VLOOKUP(B44,Liste_J!$C$7:$F$261,4,0),"???")</f>
        <v>Réveillon</v>
      </c>
      <c r="E44" s="503">
        <f t="shared" si="61"/>
        <v>11.6</v>
      </c>
      <c r="F44" s="539">
        <f t="shared" si="62"/>
        <v>36</v>
      </c>
      <c r="H44" s="536">
        <f t="shared" si="63"/>
        <v>2</v>
      </c>
      <c r="I44" s="503" t="str">
        <f t="shared" si="64"/>
        <v>Lezervant Frédéric</v>
      </c>
      <c r="J44" s="503" t="str">
        <f>IFERROR(VLOOKUP(I44,Liste_J!$C$7:$G$261,5,0),"???")</f>
        <v>H</v>
      </c>
      <c r="K44" s="503" t="str">
        <f>IFERROR(VLOOKUP(I44,Liste_J!$C$7:$F$261,4,0),"???")</f>
        <v>ASGAF</v>
      </c>
      <c r="L44" s="503">
        <f t="shared" si="65"/>
        <v>20</v>
      </c>
      <c r="M44" s="539">
        <f t="shared" si="66"/>
        <v>44</v>
      </c>
      <c r="Q44" s="529"/>
      <c r="R44" s="529"/>
      <c r="S44" s="529"/>
      <c r="T44" s="529"/>
      <c r="AB44" s="465">
        <f t="shared" si="67"/>
        <v>1</v>
      </c>
      <c r="AC44" s="489">
        <f t="shared" si="68"/>
        <v>0</v>
      </c>
      <c r="AD44" s="489">
        <f t="shared" si="69"/>
        <v>0</v>
      </c>
      <c r="AE44" s="489">
        <f t="shared" si="70"/>
        <v>0</v>
      </c>
      <c r="AF44" s="541">
        <f t="shared" si="70"/>
        <v>0</v>
      </c>
      <c r="AG44" s="529"/>
      <c r="AH44" s="529"/>
    </row>
    <row r="45" spans="1:56" ht="15" thickBot="1" x14ac:dyDescent="0.35">
      <c r="A45" s="536">
        <f t="shared" si="59"/>
        <v>0</v>
      </c>
      <c r="B45" s="537" t="str">
        <f t="shared" si="60"/>
        <v>Lutz Dominique</v>
      </c>
      <c r="C45" s="503" t="str">
        <f>IFERROR(VLOOKUP(B45,Liste_J!$C$7:$G$261,5,0),"???")</f>
        <v>H</v>
      </c>
      <c r="D45" s="538" t="str">
        <f>IFERROR(VLOOKUP(B45,Liste_J!$C$7:$F$261,4,0),"???")</f>
        <v>Réveillon</v>
      </c>
      <c r="E45" s="503">
        <f t="shared" si="61"/>
        <v>10.1</v>
      </c>
      <c r="F45" s="539">
        <f t="shared" si="62"/>
        <v>36</v>
      </c>
      <c r="H45" s="536">
        <f t="shared" si="63"/>
        <v>0</v>
      </c>
      <c r="I45" s="503" t="str">
        <f t="shared" si="64"/>
        <v>Lezervant Sophie</v>
      </c>
      <c r="J45" s="503" t="str">
        <f>IFERROR(VLOOKUP(I45,Liste_J!$C$7:$G$261,5,0),"???")</f>
        <v>F</v>
      </c>
      <c r="K45" s="503" t="str">
        <f>IFERROR(VLOOKUP(I45,Liste_J!$C$7:$F$261,4,0),"???")</f>
        <v>ASGAF</v>
      </c>
      <c r="L45" s="503">
        <f t="shared" si="65"/>
        <v>24.7</v>
      </c>
      <c r="M45" s="539">
        <f t="shared" si="66"/>
        <v>44</v>
      </c>
      <c r="Q45" s="529"/>
      <c r="R45" s="529"/>
      <c r="S45" s="529"/>
      <c r="T45" s="529"/>
      <c r="X45" s="291"/>
      <c r="AB45" s="465">
        <f t="shared" si="67"/>
        <v>1</v>
      </c>
      <c r="AC45" s="489">
        <f t="shared" si="68"/>
        <v>0</v>
      </c>
      <c r="AD45" s="489">
        <f t="shared" si="69"/>
        <v>0</v>
      </c>
      <c r="AE45" s="489">
        <f t="shared" si="70"/>
        <v>0</v>
      </c>
      <c r="AF45" s="541">
        <f t="shared" si="70"/>
        <v>0</v>
      </c>
      <c r="AG45" s="529"/>
      <c r="AH45" s="529"/>
    </row>
    <row r="46" spans="1:56" ht="15" thickBot="1" x14ac:dyDescent="0.35">
      <c r="A46" s="536">
        <f t="shared" si="59"/>
        <v>3</v>
      </c>
      <c r="B46" s="537" t="str">
        <f t="shared" si="60"/>
        <v>Martin Georges</v>
      </c>
      <c r="C46" s="503" t="str">
        <f>IFERROR(VLOOKUP(B46,Liste_J!$C$7:$G$261,5,0),"???")</f>
        <v>H</v>
      </c>
      <c r="D46" s="538" t="str">
        <f>IFERROR(VLOOKUP(B46,Liste_J!$C$7:$F$261,4,0),"???")</f>
        <v>Réveillon</v>
      </c>
      <c r="E46" s="503">
        <f t="shared" si="61"/>
        <v>24.5</v>
      </c>
      <c r="F46" s="539">
        <f t="shared" si="62"/>
        <v>35</v>
      </c>
      <c r="H46" s="536">
        <f t="shared" si="63"/>
        <v>3</v>
      </c>
      <c r="I46" s="503" t="str">
        <f t="shared" si="64"/>
        <v>Lapeyre Jean-Louis</v>
      </c>
      <c r="J46" s="503" t="str">
        <f>IFERROR(VLOOKUP(I46,Liste_J!$C$7:$G$261,5,0),"???")</f>
        <v>H</v>
      </c>
      <c r="K46" s="503" t="str">
        <f>IFERROR(VLOOKUP(I46,Liste_J!$C$7:$F$261,4,0),"???")</f>
        <v>ASGAF</v>
      </c>
      <c r="L46" s="503">
        <f t="shared" si="65"/>
        <v>37.6</v>
      </c>
      <c r="M46" s="539">
        <f t="shared" si="66"/>
        <v>43</v>
      </c>
      <c r="Q46" s="529"/>
      <c r="R46" s="529"/>
      <c r="S46" s="529"/>
      <c r="T46" s="529"/>
      <c r="V46" s="503"/>
      <c r="X46" s="291"/>
      <c r="AB46" s="465">
        <f t="shared" si="67"/>
        <v>1</v>
      </c>
      <c r="AC46" s="489">
        <f t="shared" si="68"/>
        <v>0</v>
      </c>
      <c r="AD46" s="489">
        <f t="shared" si="69"/>
        <v>0</v>
      </c>
      <c r="AE46" s="489">
        <f t="shared" si="70"/>
        <v>0</v>
      </c>
      <c r="AF46" s="541">
        <f t="shared" si="70"/>
        <v>0</v>
      </c>
      <c r="AG46" s="529"/>
      <c r="AH46" s="529"/>
    </row>
    <row r="47" spans="1:56" ht="15" thickBot="1" x14ac:dyDescent="0.35">
      <c r="A47" s="536">
        <f t="shared" si="59"/>
        <v>0</v>
      </c>
      <c r="B47" s="537" t="str">
        <f t="shared" si="60"/>
        <v>Millerant Corine</v>
      </c>
      <c r="C47" s="503" t="str">
        <f>IFERROR(VLOOKUP(B47,Liste_J!$C$7:$G$261,5,0),"???")</f>
        <v>F</v>
      </c>
      <c r="D47" s="538" t="str">
        <f>IFERROR(VLOOKUP(B47,Liste_J!$C$7:$F$261,4,0),"???")</f>
        <v>Réveillon</v>
      </c>
      <c r="E47" s="503">
        <f t="shared" si="61"/>
        <v>22.1</v>
      </c>
      <c r="F47" s="539">
        <f t="shared" si="62"/>
        <v>35</v>
      </c>
      <c r="H47" s="536">
        <f t="shared" si="63"/>
        <v>0</v>
      </c>
      <c r="I47" s="503" t="str">
        <f t="shared" si="64"/>
        <v>Sejour Christian</v>
      </c>
      <c r="J47" s="503" t="str">
        <f>IFERROR(VLOOKUP(I47,Liste_J!$C$7:$G$261,5,0),"???")</f>
        <v>H</v>
      </c>
      <c r="K47" s="503" t="str">
        <f>IFERROR(VLOOKUP(I47,Liste_J!$C$7:$F$261,4,0),"???")</f>
        <v>Réveillon</v>
      </c>
      <c r="L47" s="503">
        <f t="shared" si="65"/>
        <v>30</v>
      </c>
      <c r="M47" s="539">
        <f t="shared" si="66"/>
        <v>43</v>
      </c>
      <c r="Q47" s="529"/>
      <c r="R47" s="529"/>
      <c r="S47" s="529"/>
      <c r="T47" s="529"/>
      <c r="X47" s="291"/>
      <c r="AB47" s="465">
        <f t="shared" si="67"/>
        <v>0</v>
      </c>
      <c r="AC47" s="489">
        <f t="shared" si="68"/>
        <v>0</v>
      </c>
      <c r="AD47" s="489">
        <f t="shared" si="69"/>
        <v>0</v>
      </c>
      <c r="AE47" s="489">
        <f t="shared" si="70"/>
        <v>0</v>
      </c>
      <c r="AF47" s="541">
        <f t="shared" si="70"/>
        <v>1</v>
      </c>
      <c r="AG47" s="529"/>
      <c r="AH47" s="529"/>
    </row>
    <row r="48" spans="1:56" ht="15" thickBot="1" x14ac:dyDescent="0.35">
      <c r="A48" s="536">
        <f t="shared" si="59"/>
        <v>4</v>
      </c>
      <c r="B48" s="537" t="str">
        <f t="shared" si="60"/>
        <v>Lezervant Frédéric</v>
      </c>
      <c r="C48" s="503" t="str">
        <f>IFERROR(VLOOKUP(B48,Liste_J!$C$7:$G$261,5,0),"???")</f>
        <v>H</v>
      </c>
      <c r="D48" s="538" t="str">
        <f>IFERROR(VLOOKUP(B48,Liste_J!$C$7:$F$261,4,0),"???")</f>
        <v>ASGAF</v>
      </c>
      <c r="E48" s="503">
        <f t="shared" si="61"/>
        <v>20</v>
      </c>
      <c r="F48" s="539">
        <f t="shared" si="62"/>
        <v>34</v>
      </c>
      <c r="H48" s="536">
        <f t="shared" si="63"/>
        <v>4</v>
      </c>
      <c r="I48" s="503" t="str">
        <f t="shared" si="64"/>
        <v>Delaunay Olivier</v>
      </c>
      <c r="J48" s="503" t="str">
        <f>IFERROR(VLOOKUP(I48,Liste_J!$C$7:$G$261,5,0),"???")</f>
        <v>H</v>
      </c>
      <c r="K48" s="503" t="str">
        <f>IFERROR(VLOOKUP(I48,Liste_J!$C$7:$F$261,4,0),"???")</f>
        <v>Corbuches</v>
      </c>
      <c r="L48" s="503">
        <f t="shared" si="65"/>
        <v>11.8</v>
      </c>
      <c r="M48" s="539">
        <f t="shared" si="66"/>
        <v>43</v>
      </c>
      <c r="Q48" s="529"/>
      <c r="R48" s="529"/>
      <c r="S48" s="529"/>
      <c r="T48" s="529"/>
      <c r="V48" s="503"/>
      <c r="X48" s="291"/>
      <c r="AB48" s="465">
        <f t="shared" si="67"/>
        <v>0</v>
      </c>
      <c r="AC48" s="489">
        <f t="shared" si="68"/>
        <v>0</v>
      </c>
      <c r="AD48" s="489">
        <f t="shared" si="69"/>
        <v>0</v>
      </c>
      <c r="AE48" s="489">
        <f t="shared" si="70"/>
        <v>1</v>
      </c>
      <c r="AF48" s="541">
        <f t="shared" si="70"/>
        <v>0</v>
      </c>
      <c r="AG48" s="529"/>
      <c r="AH48" s="529"/>
    </row>
    <row r="49" spans="1:34" ht="15" thickBot="1" x14ac:dyDescent="0.35">
      <c r="A49" s="536">
        <f t="shared" si="59"/>
        <v>0</v>
      </c>
      <c r="B49" s="537" t="str">
        <f t="shared" si="60"/>
        <v>Lezervant Sophie</v>
      </c>
      <c r="C49" s="503" t="str">
        <f>IFERROR(VLOOKUP(B49,Liste_J!$C$7:$G$261,5,0),"???")</f>
        <v>F</v>
      </c>
      <c r="D49" s="538" t="str">
        <f>IFERROR(VLOOKUP(B49,Liste_J!$C$7:$F$261,4,0),"???")</f>
        <v>ASGAF</v>
      </c>
      <c r="E49" s="503">
        <f t="shared" si="61"/>
        <v>24.7</v>
      </c>
      <c r="F49" s="539">
        <f t="shared" si="62"/>
        <v>34</v>
      </c>
      <c r="H49" s="536">
        <f t="shared" si="63"/>
        <v>0</v>
      </c>
      <c r="I49" s="503" t="str">
        <f t="shared" si="64"/>
        <v>Colmerauer Denis</v>
      </c>
      <c r="J49" s="503" t="str">
        <f>IFERROR(VLOOKUP(I49,Liste_J!$C$7:$G$261,5,0),"???")</f>
        <v>H</v>
      </c>
      <c r="K49" s="503" t="str">
        <f>IFERROR(VLOOKUP(I49,Liste_J!$C$7:$F$261,4,0),"???")</f>
        <v>Corbuches</v>
      </c>
      <c r="L49" s="503">
        <f t="shared" si="65"/>
        <v>11.6</v>
      </c>
      <c r="M49" s="539">
        <f t="shared" si="66"/>
        <v>43</v>
      </c>
      <c r="N49" s="503"/>
      <c r="X49" s="291"/>
      <c r="AB49" s="465">
        <f t="shared" si="67"/>
        <v>0</v>
      </c>
      <c r="AC49" s="489">
        <f t="shared" si="68"/>
        <v>0</v>
      </c>
      <c r="AD49" s="489">
        <f t="shared" si="69"/>
        <v>0</v>
      </c>
      <c r="AE49" s="489">
        <f t="shared" si="70"/>
        <v>1</v>
      </c>
      <c r="AF49" s="541">
        <f t="shared" si="70"/>
        <v>0</v>
      </c>
      <c r="AG49" s="529"/>
      <c r="AH49" s="529"/>
    </row>
    <row r="50" spans="1:34" ht="15" thickBot="1" x14ac:dyDescent="0.35">
      <c r="A50" s="536">
        <f t="shared" si="59"/>
        <v>5</v>
      </c>
      <c r="B50" s="537" t="str">
        <f t="shared" si="60"/>
        <v>Benalioua Karim</v>
      </c>
      <c r="C50" s="503" t="str">
        <f>IFERROR(VLOOKUP(B50,Liste_J!$C$7:$G$261,5,0),"???")</f>
        <v>H</v>
      </c>
      <c r="D50" s="538" t="str">
        <f>IFERROR(VLOOKUP(B50,Liste_J!$C$7:$F$261,4,0),"???")</f>
        <v>Réveillon</v>
      </c>
      <c r="E50" s="503">
        <f t="shared" si="61"/>
        <v>23.6</v>
      </c>
      <c r="F50" s="539">
        <f t="shared" si="62"/>
        <v>33</v>
      </c>
      <c r="H50" s="536">
        <f t="shared" si="63"/>
        <v>5</v>
      </c>
      <c r="I50" s="503" t="str">
        <f t="shared" si="64"/>
        <v>Lapatrie Gilles</v>
      </c>
      <c r="J50" s="503" t="str">
        <f>IFERROR(VLOOKUP(I50,Liste_J!$C$7:$G$261,5,0),"???")</f>
        <v>H</v>
      </c>
      <c r="K50" s="503" t="str">
        <f>IFERROR(VLOOKUP(I50,Liste_J!$C$7:$F$261,4,0),"???")</f>
        <v>Réveillon</v>
      </c>
      <c r="L50" s="503">
        <f t="shared" si="65"/>
        <v>11.6</v>
      </c>
      <c r="M50" s="539">
        <f t="shared" si="66"/>
        <v>40</v>
      </c>
      <c r="N50" s="503"/>
      <c r="V50" s="503"/>
      <c r="X50" s="291"/>
      <c r="AB50" s="465">
        <f t="shared" si="67"/>
        <v>0</v>
      </c>
      <c r="AC50" s="489">
        <f t="shared" si="68"/>
        <v>0</v>
      </c>
      <c r="AD50" s="489">
        <f t="shared" si="69"/>
        <v>0</v>
      </c>
      <c r="AE50" s="489">
        <f t="shared" si="70"/>
        <v>0</v>
      </c>
      <c r="AF50" s="541">
        <f t="shared" si="70"/>
        <v>1</v>
      </c>
      <c r="AG50" s="529"/>
      <c r="AH50" s="529"/>
    </row>
    <row r="51" spans="1:34" ht="15" thickBot="1" x14ac:dyDescent="0.35">
      <c r="A51" s="536">
        <f t="shared" si="59"/>
        <v>0</v>
      </c>
      <c r="B51" s="537" t="str">
        <f t="shared" si="60"/>
        <v>Retif Didier</v>
      </c>
      <c r="C51" s="503" t="str">
        <f>IFERROR(VLOOKUP(B51,Liste_J!$C$7:$G$261,5,0),"???")</f>
        <v>H</v>
      </c>
      <c r="D51" s="538" t="str">
        <f>IFERROR(VLOOKUP(B51,Liste_J!$C$7:$F$261,4,0),"???")</f>
        <v>Réveillon</v>
      </c>
      <c r="E51" s="503">
        <f t="shared" si="61"/>
        <v>12.7</v>
      </c>
      <c r="F51" s="539">
        <f t="shared" si="62"/>
        <v>33</v>
      </c>
      <c r="H51" s="536">
        <f t="shared" si="63"/>
        <v>0</v>
      </c>
      <c r="I51" s="503" t="str">
        <f t="shared" si="64"/>
        <v>Lutz Dominique</v>
      </c>
      <c r="J51" s="503" t="str">
        <f>IFERROR(VLOOKUP(I51,Liste_J!$C$7:$G$261,5,0),"???")</f>
        <v>H</v>
      </c>
      <c r="K51" s="503" t="str">
        <f>IFERROR(VLOOKUP(I51,Liste_J!$C$7:$F$261,4,0),"???")</f>
        <v>Réveillon</v>
      </c>
      <c r="L51" s="503">
        <f t="shared" si="65"/>
        <v>10.1</v>
      </c>
      <c r="M51" s="539">
        <f t="shared" si="66"/>
        <v>40</v>
      </c>
      <c r="N51" s="503"/>
      <c r="X51" s="291"/>
      <c r="AB51" s="465">
        <f t="shared" si="67"/>
        <v>0</v>
      </c>
      <c r="AC51" s="489">
        <f t="shared" si="68"/>
        <v>0</v>
      </c>
      <c r="AD51" s="489">
        <f t="shared" si="69"/>
        <v>0</v>
      </c>
      <c r="AE51" s="489">
        <f t="shared" si="70"/>
        <v>0</v>
      </c>
      <c r="AF51" s="541">
        <f t="shared" si="70"/>
        <v>1</v>
      </c>
      <c r="AG51" s="529"/>
      <c r="AH51" s="529"/>
    </row>
    <row r="52" spans="1:34" ht="15" thickBot="1" x14ac:dyDescent="0.35">
      <c r="A52" s="536">
        <f t="shared" si="59"/>
        <v>6</v>
      </c>
      <c r="B52" s="537" t="str">
        <f t="shared" si="60"/>
        <v>Heid Bruno</v>
      </c>
      <c r="C52" s="503" t="str">
        <f>IFERROR(VLOOKUP(B52,Liste_J!$C$7:$G$261,5,0),"???")</f>
        <v>H</v>
      </c>
      <c r="D52" s="538" t="str">
        <f>IFERROR(VLOOKUP(B52,Liste_J!$C$7:$F$261,4,0),"???")</f>
        <v>Chevannes</v>
      </c>
      <c r="E52" s="503">
        <f t="shared" si="61"/>
        <v>15.5</v>
      </c>
      <c r="F52" s="539">
        <f t="shared" si="62"/>
        <v>32</v>
      </c>
      <c r="H52" s="536">
        <f t="shared" si="63"/>
        <v>6</v>
      </c>
      <c r="I52" s="503" t="str">
        <f t="shared" si="64"/>
        <v>Combrisson Jean-Luc</v>
      </c>
      <c r="J52" s="503" t="str">
        <f>IFERROR(VLOOKUP(I52,Liste_J!$C$7:$G$261,5,0),"???")</f>
        <v>H</v>
      </c>
      <c r="K52" s="503" t="str">
        <f>IFERROR(VLOOKUP(I52,Liste_J!$C$7:$F$261,4,0),"???")</f>
        <v>Chevry</v>
      </c>
      <c r="L52" s="503">
        <f t="shared" si="65"/>
        <v>34</v>
      </c>
      <c r="M52" s="539">
        <f t="shared" si="66"/>
        <v>40</v>
      </c>
      <c r="N52" s="503"/>
      <c r="V52" s="503"/>
      <c r="X52" s="291"/>
      <c r="AB52" s="465">
        <f t="shared" si="67"/>
        <v>0</v>
      </c>
      <c r="AC52" s="489">
        <f t="shared" si="68"/>
        <v>0</v>
      </c>
      <c r="AD52" s="489">
        <f t="shared" si="69"/>
        <v>1</v>
      </c>
      <c r="AE52" s="489">
        <f t="shared" si="70"/>
        <v>0</v>
      </c>
      <c r="AF52" s="541">
        <f t="shared" si="70"/>
        <v>0</v>
      </c>
      <c r="AG52" s="529"/>
      <c r="AH52" s="529"/>
    </row>
    <row r="53" spans="1:34" ht="15" thickBot="1" x14ac:dyDescent="0.35">
      <c r="A53" s="536">
        <f t="shared" si="59"/>
        <v>0</v>
      </c>
      <c r="B53" s="537" t="str">
        <f t="shared" si="60"/>
        <v>Nicolle Olivier</v>
      </c>
      <c r="C53" s="503" t="str">
        <f>IFERROR(VLOOKUP(B53,Liste_J!$C$7:$G$261,5,0),"???")</f>
        <v>H</v>
      </c>
      <c r="D53" s="538" t="str">
        <f>IFERROR(VLOOKUP(B53,Liste_J!$C$7:$F$261,4,0),"???")</f>
        <v>Chevannes</v>
      </c>
      <c r="E53" s="503">
        <f t="shared" si="61"/>
        <v>17.2</v>
      </c>
      <c r="F53" s="539">
        <f t="shared" si="62"/>
        <v>32</v>
      </c>
      <c r="H53" s="536">
        <f t="shared" si="63"/>
        <v>0</v>
      </c>
      <c r="I53" s="503" t="str">
        <f t="shared" si="64"/>
        <v>Rossetti Francois</v>
      </c>
      <c r="J53" s="503" t="str">
        <f>IFERROR(VLOOKUP(I53,Liste_J!$C$7:$G$261,5,0),"???")</f>
        <v>H</v>
      </c>
      <c r="K53" s="503" t="str">
        <f>IFERROR(VLOOKUP(I53,Liste_J!$C$7:$F$261,4,0),"???")</f>
        <v>Chevry</v>
      </c>
      <c r="L53" s="503">
        <f t="shared" si="65"/>
        <v>54</v>
      </c>
      <c r="M53" s="539">
        <f t="shared" si="66"/>
        <v>40</v>
      </c>
      <c r="N53" s="503"/>
      <c r="X53" s="291"/>
      <c r="AB53" s="465">
        <f t="shared" si="67"/>
        <v>0</v>
      </c>
      <c r="AC53" s="489">
        <f t="shared" si="68"/>
        <v>0</v>
      </c>
      <c r="AD53" s="489">
        <f t="shared" si="69"/>
        <v>1</v>
      </c>
      <c r="AE53" s="489">
        <f t="shared" si="70"/>
        <v>0</v>
      </c>
      <c r="AF53" s="541">
        <f t="shared" si="70"/>
        <v>0</v>
      </c>
      <c r="AG53" s="529"/>
      <c r="AH53" s="529"/>
    </row>
    <row r="54" spans="1:34" ht="15" thickBot="1" x14ac:dyDescent="0.35">
      <c r="A54" s="536">
        <f t="shared" si="59"/>
        <v>7</v>
      </c>
      <c r="B54" s="537" t="str">
        <f t="shared" si="60"/>
        <v>Balley Jean Marc</v>
      </c>
      <c r="C54" s="503" t="str">
        <f>IFERROR(VLOOKUP(B54,Liste_J!$C$7:$G$261,5,0),"???")</f>
        <v>H</v>
      </c>
      <c r="D54" s="538" t="str">
        <f>IFERROR(VLOOKUP(B54,Liste_J!$C$7:$F$261,4,0),"???")</f>
        <v>ASGAF</v>
      </c>
      <c r="E54" s="503">
        <f t="shared" si="61"/>
        <v>13</v>
      </c>
      <c r="F54" s="539">
        <f t="shared" si="62"/>
        <v>32</v>
      </c>
      <c r="H54" s="536">
        <f t="shared" si="63"/>
        <v>7</v>
      </c>
      <c r="I54" s="503" t="str">
        <f t="shared" si="64"/>
        <v>Henry Michel</v>
      </c>
      <c r="J54" s="503" t="str">
        <f>IFERROR(VLOOKUP(I54,Liste_J!$C$7:$G$261,5,0),"???")</f>
        <v>H</v>
      </c>
      <c r="K54" s="503" t="str">
        <f>IFERROR(VLOOKUP(I54,Liste_J!$C$7:$F$261,4,0),"???")</f>
        <v>Chevannes</v>
      </c>
      <c r="L54" s="503">
        <f t="shared" si="65"/>
        <v>54</v>
      </c>
      <c r="M54" s="539">
        <f t="shared" si="66"/>
        <v>40</v>
      </c>
      <c r="N54" s="503"/>
      <c r="V54" s="503"/>
      <c r="Y54" s="529"/>
      <c r="AB54" s="465">
        <f t="shared" si="67"/>
        <v>0</v>
      </c>
      <c r="AC54" s="489">
        <f t="shared" si="68"/>
        <v>1</v>
      </c>
      <c r="AD54" s="489">
        <f t="shared" si="69"/>
        <v>0</v>
      </c>
      <c r="AE54" s="489">
        <f t="shared" si="70"/>
        <v>0</v>
      </c>
      <c r="AF54" s="541">
        <f t="shared" si="70"/>
        <v>0</v>
      </c>
      <c r="AG54" s="529"/>
      <c r="AH54" s="529"/>
    </row>
    <row r="55" spans="1:34" ht="15" thickBot="1" x14ac:dyDescent="0.35">
      <c r="A55" s="536">
        <f t="shared" si="59"/>
        <v>0</v>
      </c>
      <c r="B55" s="537" t="str">
        <f t="shared" si="60"/>
        <v>Marcais Xavier</v>
      </c>
      <c r="C55" s="503" t="str">
        <f>IFERROR(VLOOKUP(B55,Liste_J!$C$7:$G$261,5,0),"???")</f>
        <v>H</v>
      </c>
      <c r="D55" s="538" t="str">
        <f>IFERROR(VLOOKUP(B55,Liste_J!$C$7:$F$261,4,0),"???")</f>
        <v>ASGAF</v>
      </c>
      <c r="E55" s="503">
        <f t="shared" si="61"/>
        <v>14</v>
      </c>
      <c r="F55" s="539">
        <f t="shared" si="62"/>
        <v>32</v>
      </c>
      <c r="H55" s="536">
        <f t="shared" si="63"/>
        <v>0</v>
      </c>
      <c r="I55" s="503" t="str">
        <f t="shared" si="64"/>
        <v>Andre Patrick</v>
      </c>
      <c r="J55" s="503" t="str">
        <f>IFERROR(VLOOKUP(I55,Liste_J!$C$7:$G$261,5,0),"???")</f>
        <v>H</v>
      </c>
      <c r="K55" s="503" t="str">
        <f>IFERROR(VLOOKUP(I55,Liste_J!$C$7:$F$261,4,0),"???")</f>
        <v>Chevannes</v>
      </c>
      <c r="L55" s="503">
        <f t="shared" si="65"/>
        <v>28.6</v>
      </c>
      <c r="M55" s="539">
        <f t="shared" si="66"/>
        <v>40</v>
      </c>
      <c r="N55" s="503"/>
      <c r="O55" s="503"/>
      <c r="P55" s="503"/>
      <c r="Q55" s="503"/>
      <c r="R55" s="503"/>
      <c r="S55" s="503"/>
      <c r="T55" s="503"/>
      <c r="AB55" s="465">
        <f t="shared" si="67"/>
        <v>0</v>
      </c>
      <c r="AC55" s="489">
        <f t="shared" si="68"/>
        <v>1</v>
      </c>
      <c r="AD55" s="489">
        <f t="shared" si="69"/>
        <v>0</v>
      </c>
      <c r="AE55" s="489">
        <f t="shared" si="70"/>
        <v>0</v>
      </c>
      <c r="AF55" s="541">
        <f t="shared" si="70"/>
        <v>0</v>
      </c>
      <c r="AG55" s="529"/>
      <c r="AH55" s="529"/>
    </row>
    <row r="56" spans="1:34" ht="15" thickBot="1" x14ac:dyDescent="0.35">
      <c r="A56" s="536">
        <f t="shared" si="59"/>
        <v>8</v>
      </c>
      <c r="B56" s="537" t="str">
        <f t="shared" si="60"/>
        <v>Savoye Pierre</v>
      </c>
      <c r="C56" s="503" t="str">
        <f>IFERROR(VLOOKUP(B56,Liste_J!$C$7:$G$261,5,0),"???")</f>
        <v>H</v>
      </c>
      <c r="D56" s="538" t="str">
        <f>IFERROR(VLOOKUP(B56,Liste_J!$C$7:$F$261,4,0),"???")</f>
        <v>ASGAF</v>
      </c>
      <c r="E56" s="503">
        <f t="shared" si="61"/>
        <v>22.9</v>
      </c>
      <c r="F56" s="539">
        <f t="shared" si="62"/>
        <v>30</v>
      </c>
      <c r="H56" s="536">
        <f t="shared" si="63"/>
        <v>8</v>
      </c>
      <c r="I56" s="503" t="str">
        <f t="shared" si="64"/>
        <v>Benalioua Karim</v>
      </c>
      <c r="J56" s="503" t="str">
        <f>IFERROR(VLOOKUP(I56,Liste_J!$C$7:$G$261,5,0),"???")</f>
        <v>H</v>
      </c>
      <c r="K56" s="503" t="str">
        <f>IFERROR(VLOOKUP(I56,Liste_J!$C$7:$F$261,4,0),"???")</f>
        <v>Réveillon</v>
      </c>
      <c r="L56" s="503">
        <f t="shared" si="65"/>
        <v>23.6</v>
      </c>
      <c r="M56" s="539">
        <f t="shared" si="66"/>
        <v>40</v>
      </c>
      <c r="N56" s="503"/>
      <c r="O56" s="503"/>
      <c r="P56" s="503"/>
      <c r="Q56" s="503"/>
      <c r="R56" s="503"/>
      <c r="S56" s="503"/>
      <c r="T56" s="503"/>
      <c r="AB56" s="465">
        <f t="shared" si="67"/>
        <v>0</v>
      </c>
      <c r="AC56" s="489">
        <f t="shared" si="68"/>
        <v>0</v>
      </c>
      <c r="AD56" s="489">
        <f t="shared" si="69"/>
        <v>0</v>
      </c>
      <c r="AE56" s="489">
        <f t="shared" si="70"/>
        <v>0</v>
      </c>
      <c r="AF56" s="541">
        <f t="shared" si="70"/>
        <v>1</v>
      </c>
      <c r="AG56" s="529"/>
      <c r="AH56" s="529"/>
    </row>
    <row r="57" spans="1:34" ht="15" thickBot="1" x14ac:dyDescent="0.35">
      <c r="A57" s="536">
        <f t="shared" si="59"/>
        <v>0</v>
      </c>
      <c r="B57" s="537" t="str">
        <f t="shared" si="60"/>
        <v>Sompare Wotème</v>
      </c>
      <c r="C57" s="503" t="str">
        <f>IFERROR(VLOOKUP(B57,Liste_J!$C$7:$G$261,5,0),"???")</f>
        <v>H</v>
      </c>
      <c r="D57" s="538" t="str">
        <f>IFERROR(VLOOKUP(B57,Liste_J!$C$7:$F$261,4,0),"???")</f>
        <v>ASGAF</v>
      </c>
      <c r="E57" s="503">
        <f t="shared" si="61"/>
        <v>13.3</v>
      </c>
      <c r="F57" s="539">
        <f t="shared" si="62"/>
        <v>30</v>
      </c>
      <c r="H57" s="536">
        <f t="shared" si="63"/>
        <v>0</v>
      </c>
      <c r="I57" s="503" t="str">
        <f t="shared" si="64"/>
        <v>Retif Didier</v>
      </c>
      <c r="J57" s="503" t="str">
        <f>IFERROR(VLOOKUP(I57,Liste_J!$C$7:$G$261,5,0),"???")</f>
        <v>H</v>
      </c>
      <c r="K57" s="503" t="str">
        <f>IFERROR(VLOOKUP(I57,Liste_J!$C$7:$F$261,4,0),"???")</f>
        <v>Réveillon</v>
      </c>
      <c r="L57" s="503">
        <f t="shared" si="65"/>
        <v>12.7</v>
      </c>
      <c r="M57" s="539">
        <f t="shared" si="66"/>
        <v>40</v>
      </c>
      <c r="N57" s="503"/>
      <c r="T57" s="503"/>
      <c r="AB57" s="465">
        <f t="shared" si="67"/>
        <v>0</v>
      </c>
      <c r="AC57" s="489">
        <f t="shared" si="68"/>
        <v>0</v>
      </c>
      <c r="AD57" s="489">
        <f t="shared" si="69"/>
        <v>0</v>
      </c>
      <c r="AE57" s="489">
        <f t="shared" si="70"/>
        <v>0</v>
      </c>
      <c r="AF57" s="541">
        <f t="shared" si="70"/>
        <v>1</v>
      </c>
      <c r="AG57" s="529"/>
      <c r="AH57" s="529"/>
    </row>
    <row r="58" spans="1:34" ht="15" thickBot="1" x14ac:dyDescent="0.35">
      <c r="A58" s="536">
        <f t="shared" si="59"/>
        <v>9</v>
      </c>
      <c r="B58" s="537" t="str">
        <f t="shared" si="60"/>
        <v>Tamet Assia</v>
      </c>
      <c r="C58" s="503" t="str">
        <f>IFERROR(VLOOKUP(B58,Liste_J!$C$7:$G$261,5,0),"???")</f>
        <v>F</v>
      </c>
      <c r="D58" s="538" t="str">
        <f>IFERROR(VLOOKUP(B58,Liste_J!$C$7:$F$261,4,0),"???")</f>
        <v>Réveillon</v>
      </c>
      <c r="E58" s="503">
        <f t="shared" si="61"/>
        <v>11</v>
      </c>
      <c r="F58" s="539">
        <f t="shared" si="62"/>
        <v>30</v>
      </c>
      <c r="H58" s="536">
        <f t="shared" si="63"/>
        <v>9</v>
      </c>
      <c r="I58" s="503" t="str">
        <f t="shared" si="64"/>
        <v>Nicolle Olivier</v>
      </c>
      <c r="J58" s="503" t="str">
        <f>IFERROR(VLOOKUP(I58,Liste_J!$C$7:$G$261,5,0),"???")</f>
        <v>H</v>
      </c>
      <c r="K58" s="503" t="str">
        <f>IFERROR(VLOOKUP(I58,Liste_J!$C$7:$F$261,4,0),"???")</f>
        <v>Chevannes</v>
      </c>
      <c r="L58" s="503">
        <f t="shared" si="65"/>
        <v>17.2</v>
      </c>
      <c r="M58" s="539">
        <f t="shared" si="66"/>
        <v>39</v>
      </c>
      <c r="N58" s="503"/>
      <c r="T58" s="503"/>
      <c r="AB58" s="465">
        <f t="shared" si="67"/>
        <v>0</v>
      </c>
      <c r="AC58" s="489">
        <f t="shared" si="68"/>
        <v>1</v>
      </c>
      <c r="AD58" s="489">
        <f t="shared" si="69"/>
        <v>0</v>
      </c>
      <c r="AE58" s="489">
        <f t="shared" si="70"/>
        <v>0</v>
      </c>
      <c r="AF58" s="541">
        <f t="shared" si="70"/>
        <v>0</v>
      </c>
      <c r="AG58" s="529"/>
      <c r="AH58" s="529"/>
    </row>
    <row r="59" spans="1:34" ht="15" thickBot="1" x14ac:dyDescent="0.35">
      <c r="A59" s="536">
        <f t="shared" si="59"/>
        <v>0</v>
      </c>
      <c r="B59" s="537" t="str">
        <f t="shared" si="60"/>
        <v>Tamet Yves</v>
      </c>
      <c r="C59" s="503" t="str">
        <f>IFERROR(VLOOKUP(B59,Liste_J!$C$7:$G$261,5,0),"???")</f>
        <v>H</v>
      </c>
      <c r="D59" s="538" t="str">
        <f>IFERROR(VLOOKUP(B59,Liste_J!$C$7:$F$261,4,0),"???")</f>
        <v>Réveillon</v>
      </c>
      <c r="E59" s="503">
        <f t="shared" si="61"/>
        <v>20</v>
      </c>
      <c r="F59" s="539">
        <f t="shared" si="62"/>
        <v>30</v>
      </c>
      <c r="H59" s="536">
        <f t="shared" si="63"/>
        <v>0</v>
      </c>
      <c r="I59" s="503" t="str">
        <f t="shared" si="64"/>
        <v>Heid Bruno</v>
      </c>
      <c r="J59" s="503" t="str">
        <f>IFERROR(VLOOKUP(I59,Liste_J!$C$7:$G$261,5,0),"???")</f>
        <v>H</v>
      </c>
      <c r="K59" s="503" t="str">
        <f>IFERROR(VLOOKUP(I59,Liste_J!$C$7:$F$261,4,0),"???")</f>
        <v>Chevannes</v>
      </c>
      <c r="L59" s="503">
        <f t="shared" si="65"/>
        <v>15.5</v>
      </c>
      <c r="M59" s="539">
        <f t="shared" si="66"/>
        <v>39</v>
      </c>
      <c r="N59" s="503"/>
      <c r="T59" s="503"/>
      <c r="AB59" s="465">
        <f t="shared" si="67"/>
        <v>0</v>
      </c>
      <c r="AC59" s="489">
        <f t="shared" si="68"/>
        <v>1</v>
      </c>
      <c r="AD59" s="489">
        <f t="shared" si="69"/>
        <v>0</v>
      </c>
      <c r="AE59" s="489">
        <f t="shared" si="70"/>
        <v>0</v>
      </c>
      <c r="AF59" s="541">
        <f t="shared" si="70"/>
        <v>0</v>
      </c>
      <c r="AG59" s="529"/>
      <c r="AH59" s="529"/>
    </row>
    <row r="60" spans="1:34" ht="15" thickBot="1" x14ac:dyDescent="0.35">
      <c r="A60" s="536">
        <f t="shared" si="59"/>
        <v>10</v>
      </c>
      <c r="B60" s="537" t="str">
        <f t="shared" si="60"/>
        <v>Bouvree Guy</v>
      </c>
      <c r="C60" s="503" t="str">
        <f>IFERROR(VLOOKUP(B60,Liste_J!$C$7:$G$261,5,0),"???")</f>
        <v>H</v>
      </c>
      <c r="D60" s="538" t="str">
        <f>IFERROR(VLOOKUP(B60,Liste_J!$C$7:$F$261,4,0),"???")</f>
        <v>Réveillon</v>
      </c>
      <c r="E60" s="503">
        <f t="shared" si="61"/>
        <v>18.399999999999999</v>
      </c>
      <c r="F60" s="539">
        <f t="shared" si="62"/>
        <v>28</v>
      </c>
      <c r="H60" s="536">
        <f t="shared" si="63"/>
        <v>10</v>
      </c>
      <c r="I60" s="503" t="str">
        <f t="shared" si="64"/>
        <v>Lafaye Jean-Francois</v>
      </c>
      <c r="J60" s="503" t="str">
        <f>IFERROR(VLOOKUP(I60,Liste_J!$C$7:$G$261,5,0),"???")</f>
        <v>H</v>
      </c>
      <c r="K60" s="503" t="str">
        <f>IFERROR(VLOOKUP(I60,Liste_J!$C$7:$F$261,4,0),"???")</f>
        <v>Réveillon</v>
      </c>
      <c r="L60" s="503">
        <f t="shared" si="65"/>
        <v>29.9</v>
      </c>
      <c r="M60" s="539">
        <f t="shared" si="66"/>
        <v>38</v>
      </c>
      <c r="N60" s="503"/>
      <c r="T60" s="503"/>
      <c r="AB60" s="465">
        <f t="shared" si="67"/>
        <v>0</v>
      </c>
      <c r="AC60" s="489">
        <f t="shared" si="68"/>
        <v>0</v>
      </c>
      <c r="AD60" s="489">
        <f t="shared" si="69"/>
        <v>0</v>
      </c>
      <c r="AE60" s="489">
        <f t="shared" si="70"/>
        <v>0</v>
      </c>
      <c r="AF60" s="541">
        <f t="shared" si="70"/>
        <v>1</v>
      </c>
      <c r="AG60" s="529"/>
      <c r="AH60" s="529"/>
    </row>
    <row r="61" spans="1:34" ht="15" thickBot="1" x14ac:dyDescent="0.35">
      <c r="A61" s="536">
        <f t="shared" si="59"/>
        <v>0</v>
      </c>
      <c r="B61" s="537" t="str">
        <f t="shared" si="60"/>
        <v>Lafaye Jean-Francois</v>
      </c>
      <c r="C61" s="503" t="str">
        <f>IFERROR(VLOOKUP(B61,Liste_J!$C$7:$G$261,5,0),"???")</f>
        <v>H</v>
      </c>
      <c r="D61" s="538" t="str">
        <f>IFERROR(VLOOKUP(B61,Liste_J!$C$7:$F$261,4,0),"???")</f>
        <v>Réveillon</v>
      </c>
      <c r="E61" s="503">
        <f t="shared" si="61"/>
        <v>29.9</v>
      </c>
      <c r="F61" s="539">
        <f t="shared" si="62"/>
        <v>28</v>
      </c>
      <c r="H61" s="536">
        <f t="shared" si="63"/>
        <v>0</v>
      </c>
      <c r="I61" s="503" t="str">
        <f t="shared" si="64"/>
        <v>Bouvree Guy</v>
      </c>
      <c r="J61" s="503" t="str">
        <f>IFERROR(VLOOKUP(I61,Liste_J!$C$7:$G$261,5,0),"???")</f>
        <v>H</v>
      </c>
      <c r="K61" s="503" t="str">
        <f>IFERROR(VLOOKUP(I61,Liste_J!$C$7:$F$261,4,0),"???")</f>
        <v>Réveillon</v>
      </c>
      <c r="L61" s="503">
        <f t="shared" si="65"/>
        <v>18.399999999999999</v>
      </c>
      <c r="M61" s="539">
        <f t="shared" si="66"/>
        <v>38</v>
      </c>
      <c r="N61" s="503"/>
      <c r="T61" s="503"/>
      <c r="AB61" s="465">
        <f t="shared" si="67"/>
        <v>0</v>
      </c>
      <c r="AC61" s="489">
        <f t="shared" si="68"/>
        <v>0</v>
      </c>
      <c r="AD61" s="489">
        <f t="shared" si="69"/>
        <v>0</v>
      </c>
      <c r="AE61" s="489">
        <f t="shared" si="70"/>
        <v>0</v>
      </c>
      <c r="AF61" s="541">
        <f t="shared" si="70"/>
        <v>1</v>
      </c>
      <c r="AG61" s="529"/>
      <c r="AH61" s="529"/>
    </row>
    <row r="62" spans="1:34" ht="15" thickBot="1" x14ac:dyDescent="0.35">
      <c r="A62" s="536">
        <f t="shared" si="59"/>
        <v>11</v>
      </c>
      <c r="B62" s="537" t="str">
        <f t="shared" si="60"/>
        <v>Crignon Vongsavanh Manichanh</v>
      </c>
      <c r="C62" s="503" t="str">
        <f>IFERROR(VLOOKUP(B62,Liste_J!$C$7:$G$261,5,0),"???")</f>
        <v>H</v>
      </c>
      <c r="D62" s="538" t="str">
        <f>IFERROR(VLOOKUP(B62,Liste_J!$C$7:$F$261,4,0),"???")</f>
        <v>ASGAF</v>
      </c>
      <c r="E62" s="503">
        <f t="shared" si="61"/>
        <v>25.8</v>
      </c>
      <c r="F62" s="539">
        <f t="shared" si="62"/>
        <v>27</v>
      </c>
      <c r="H62" s="536">
        <f t="shared" si="63"/>
        <v>11</v>
      </c>
      <c r="I62" s="503" t="str">
        <f t="shared" si="64"/>
        <v>Marcais Xavier</v>
      </c>
      <c r="J62" s="503" t="str">
        <f>IFERROR(VLOOKUP(I62,Liste_J!$C$7:$G$261,5,0),"???")</f>
        <v>H</v>
      </c>
      <c r="K62" s="503" t="str">
        <f>IFERROR(VLOOKUP(I62,Liste_J!$C$7:$F$261,4,0),"???")</f>
        <v>ASGAF</v>
      </c>
      <c r="L62" s="503">
        <f t="shared" si="65"/>
        <v>14</v>
      </c>
      <c r="M62" s="539">
        <f t="shared" si="66"/>
        <v>38</v>
      </c>
      <c r="N62" s="503"/>
      <c r="T62" s="503"/>
      <c r="AB62" s="465">
        <f t="shared" si="67"/>
        <v>1</v>
      </c>
      <c r="AC62" s="489">
        <f t="shared" si="68"/>
        <v>0</v>
      </c>
      <c r="AD62" s="489">
        <f t="shared" si="69"/>
        <v>0</v>
      </c>
      <c r="AE62" s="489">
        <f t="shared" si="70"/>
        <v>0</v>
      </c>
      <c r="AF62" s="541">
        <f t="shared" si="70"/>
        <v>0</v>
      </c>
      <c r="AG62" s="529"/>
      <c r="AH62" s="529"/>
    </row>
    <row r="63" spans="1:34" ht="15" thickBot="1" x14ac:dyDescent="0.35">
      <c r="A63" s="536">
        <f t="shared" si="59"/>
        <v>0</v>
      </c>
      <c r="B63" s="537" t="str">
        <f t="shared" si="60"/>
        <v>Visouthiphongs Kittiphone</v>
      </c>
      <c r="C63" s="503" t="str">
        <f>IFERROR(VLOOKUP(B63,Liste_J!$C$7:$G$261,5,0),"???")</f>
        <v>H</v>
      </c>
      <c r="D63" s="538" t="str">
        <f>IFERROR(VLOOKUP(B63,Liste_J!$C$7:$F$261,4,0),"???")</f>
        <v>ASGAF</v>
      </c>
      <c r="E63" s="503">
        <f t="shared" si="61"/>
        <v>12.1</v>
      </c>
      <c r="F63" s="539">
        <f t="shared" si="62"/>
        <v>27</v>
      </c>
      <c r="H63" s="536">
        <f t="shared" si="63"/>
        <v>0</v>
      </c>
      <c r="I63" s="503" t="str">
        <f t="shared" si="64"/>
        <v>Balley Jean Marc</v>
      </c>
      <c r="J63" s="503" t="str">
        <f>IFERROR(VLOOKUP(I63,Liste_J!$C$7:$G$261,5,0),"???")</f>
        <v>H</v>
      </c>
      <c r="K63" s="503" t="str">
        <f>IFERROR(VLOOKUP(I63,Liste_J!$C$7:$F$261,4,0),"???")</f>
        <v>ASGAF</v>
      </c>
      <c r="L63" s="503">
        <f t="shared" si="65"/>
        <v>13</v>
      </c>
      <c r="M63" s="539">
        <f t="shared" si="66"/>
        <v>38</v>
      </c>
      <c r="N63" s="503"/>
      <c r="T63" s="503"/>
      <c r="AB63" s="465">
        <f t="shared" si="67"/>
        <v>1</v>
      </c>
      <c r="AC63" s="489">
        <f t="shared" si="68"/>
        <v>0</v>
      </c>
      <c r="AD63" s="489">
        <f t="shared" si="69"/>
        <v>0</v>
      </c>
      <c r="AE63" s="489">
        <f t="shared" si="70"/>
        <v>0</v>
      </c>
      <c r="AF63" s="541">
        <f t="shared" si="70"/>
        <v>0</v>
      </c>
      <c r="AG63" s="529"/>
      <c r="AH63" s="529"/>
    </row>
    <row r="64" spans="1:34" ht="15" thickBot="1" x14ac:dyDescent="0.35">
      <c r="A64" s="536">
        <f t="shared" si="59"/>
        <v>12</v>
      </c>
      <c r="B64" s="537" t="str">
        <f t="shared" si="60"/>
        <v>De La Gorce Catherine</v>
      </c>
      <c r="C64" s="503" t="str">
        <f>IFERROR(VLOOKUP(B64,Liste_J!$C$7:$G$261,5,0),"???")</f>
        <v>H</v>
      </c>
      <c r="D64" s="538" t="str">
        <f>IFERROR(VLOOKUP(B64,Liste_J!$C$7:$F$261,4,0),"???")</f>
        <v>Réveillon</v>
      </c>
      <c r="E64" s="503">
        <f t="shared" si="61"/>
        <v>27.1</v>
      </c>
      <c r="F64" s="539">
        <f t="shared" si="62"/>
        <v>27</v>
      </c>
      <c r="H64" s="536">
        <f t="shared" si="63"/>
        <v>12</v>
      </c>
      <c r="I64" s="503" t="str">
        <f t="shared" si="64"/>
        <v>Esmenard Remy</v>
      </c>
      <c r="J64" s="503" t="str">
        <f>IFERROR(VLOOKUP(I64,Liste_J!$C$7:$G$261,5,0),"???")</f>
        <v>H</v>
      </c>
      <c r="K64" s="503" t="str">
        <f>IFERROR(VLOOKUP(I64,Liste_J!$C$7:$F$261,4,0),"???")</f>
        <v>Réveillon</v>
      </c>
      <c r="L64" s="503">
        <f t="shared" si="65"/>
        <v>22</v>
      </c>
      <c r="M64" s="539">
        <f t="shared" si="66"/>
        <v>38</v>
      </c>
      <c r="N64" s="503"/>
      <c r="T64" s="503"/>
      <c r="AB64" s="465">
        <f t="shared" si="67"/>
        <v>0</v>
      </c>
      <c r="AC64" s="489">
        <f t="shared" si="68"/>
        <v>0</v>
      </c>
      <c r="AD64" s="489">
        <f t="shared" si="69"/>
        <v>0</v>
      </c>
      <c r="AE64" s="489">
        <f t="shared" si="70"/>
        <v>0</v>
      </c>
      <c r="AF64" s="541">
        <f t="shared" si="70"/>
        <v>1</v>
      </c>
      <c r="AG64" s="529"/>
      <c r="AH64" s="529"/>
    </row>
    <row r="65" spans="1:34" ht="15" thickBot="1" x14ac:dyDescent="0.35">
      <c r="A65" s="536">
        <f t="shared" si="59"/>
        <v>0</v>
      </c>
      <c r="B65" s="537" t="str">
        <f t="shared" si="60"/>
        <v>Rousselot Lionel</v>
      </c>
      <c r="C65" s="503" t="str">
        <f>IFERROR(VLOOKUP(B65,Liste_J!$C$7:$G$261,5,0),"???")</f>
        <v>H</v>
      </c>
      <c r="D65" s="538" t="str">
        <f>IFERROR(VLOOKUP(B65,Liste_J!$C$7:$F$261,4,0),"???")</f>
        <v>Réveillon</v>
      </c>
      <c r="E65" s="503">
        <f t="shared" si="61"/>
        <v>13.6</v>
      </c>
      <c r="F65" s="539">
        <f t="shared" si="62"/>
        <v>27</v>
      </c>
      <c r="H65" s="536">
        <f t="shared" si="63"/>
        <v>0</v>
      </c>
      <c r="I65" s="503" t="str">
        <f t="shared" si="64"/>
        <v>Pensuet Christine</v>
      </c>
      <c r="J65" s="503" t="str">
        <f>IFERROR(VLOOKUP(I65,Liste_J!$C$7:$G$261,5,0),"???")</f>
        <v>H</v>
      </c>
      <c r="K65" s="503" t="str">
        <f>IFERROR(VLOOKUP(I65,Liste_J!$C$7:$F$261,4,0),"???")</f>
        <v>Réveillon</v>
      </c>
      <c r="L65" s="503">
        <f t="shared" si="65"/>
        <v>30.7</v>
      </c>
      <c r="M65" s="539">
        <f t="shared" si="66"/>
        <v>38</v>
      </c>
      <c r="N65" s="503"/>
      <c r="T65" s="503"/>
      <c r="AB65" s="465">
        <f t="shared" si="67"/>
        <v>0</v>
      </c>
      <c r="AC65" s="489">
        <f t="shared" si="68"/>
        <v>0</v>
      </c>
      <c r="AD65" s="489">
        <f t="shared" si="69"/>
        <v>0</v>
      </c>
      <c r="AE65" s="489">
        <f t="shared" si="70"/>
        <v>0</v>
      </c>
      <c r="AF65" s="541">
        <f t="shared" si="70"/>
        <v>1</v>
      </c>
      <c r="AG65" s="529"/>
      <c r="AH65" s="529"/>
    </row>
    <row r="66" spans="1:34" ht="15" thickBot="1" x14ac:dyDescent="0.35">
      <c r="A66" s="536">
        <f t="shared" si="59"/>
        <v>13</v>
      </c>
      <c r="B66" s="537" t="str">
        <f t="shared" si="60"/>
        <v>Lapeyre Jean-Louis</v>
      </c>
      <c r="C66" s="503" t="str">
        <f>IFERROR(VLOOKUP(B66,Liste_J!$C$7:$G$261,5,0),"???")</f>
        <v>H</v>
      </c>
      <c r="D66" s="538" t="str">
        <f>IFERROR(VLOOKUP(B66,Liste_J!$C$7:$F$261,4,0),"???")</f>
        <v>ASGAF</v>
      </c>
      <c r="E66" s="503">
        <f t="shared" si="61"/>
        <v>37.6</v>
      </c>
      <c r="F66" s="539">
        <f t="shared" si="62"/>
        <v>26</v>
      </c>
      <c r="H66" s="536">
        <f t="shared" si="63"/>
        <v>13</v>
      </c>
      <c r="I66" s="503" t="str">
        <f t="shared" si="64"/>
        <v>Savoye Pierre</v>
      </c>
      <c r="J66" s="503" t="str">
        <f>IFERROR(VLOOKUP(I66,Liste_J!$C$7:$G$261,5,0),"???")</f>
        <v>H</v>
      </c>
      <c r="K66" s="503" t="str">
        <f>IFERROR(VLOOKUP(I66,Liste_J!$C$7:$F$261,4,0),"???")</f>
        <v>ASGAF</v>
      </c>
      <c r="L66" s="503">
        <f t="shared" si="65"/>
        <v>22.9</v>
      </c>
      <c r="M66" s="539">
        <f t="shared" si="66"/>
        <v>37</v>
      </c>
      <c r="N66" s="503"/>
      <c r="T66" s="503"/>
      <c r="AB66" s="465">
        <f t="shared" si="67"/>
        <v>1</v>
      </c>
      <c r="AC66" s="489">
        <f t="shared" si="68"/>
        <v>0</v>
      </c>
      <c r="AD66" s="489">
        <f t="shared" si="69"/>
        <v>0</v>
      </c>
      <c r="AE66" s="489">
        <f t="shared" si="70"/>
        <v>0</v>
      </c>
      <c r="AF66" s="541">
        <f t="shared" si="70"/>
        <v>0</v>
      </c>
      <c r="AG66" s="529"/>
      <c r="AH66" s="529"/>
    </row>
    <row r="67" spans="1:34" ht="15" thickBot="1" x14ac:dyDescent="0.35">
      <c r="A67" s="536">
        <f t="shared" si="59"/>
        <v>0</v>
      </c>
      <c r="B67" s="537" t="str">
        <f t="shared" si="60"/>
        <v>Sejour Christian</v>
      </c>
      <c r="C67" s="503" t="str">
        <f>IFERROR(VLOOKUP(B67,Liste_J!$C$7:$G$261,5,0),"???")</f>
        <v>H</v>
      </c>
      <c r="D67" s="538" t="str">
        <f>IFERROR(VLOOKUP(B67,Liste_J!$C$7:$F$261,4,0),"???")</f>
        <v>Réveillon</v>
      </c>
      <c r="E67" s="503">
        <f t="shared" si="61"/>
        <v>37.5</v>
      </c>
      <c r="F67" s="539">
        <f t="shared" si="62"/>
        <v>26</v>
      </c>
      <c r="H67" s="536">
        <f t="shared" si="63"/>
        <v>0</v>
      </c>
      <c r="I67" s="503" t="str">
        <f t="shared" si="64"/>
        <v>Sompare Wotème</v>
      </c>
      <c r="J67" s="503" t="str">
        <f>IFERROR(VLOOKUP(I67,Liste_J!$C$7:$G$261,5,0),"???")</f>
        <v>H</v>
      </c>
      <c r="K67" s="503" t="str">
        <f>IFERROR(VLOOKUP(I67,Liste_J!$C$7:$F$261,4,0),"???")</f>
        <v>ASGAF</v>
      </c>
      <c r="L67" s="503">
        <f t="shared" si="65"/>
        <v>13.3</v>
      </c>
      <c r="M67" s="539">
        <f t="shared" si="66"/>
        <v>37</v>
      </c>
      <c r="N67" s="503"/>
      <c r="T67" s="503"/>
      <c r="AB67" s="465">
        <f t="shared" si="67"/>
        <v>1</v>
      </c>
      <c r="AC67" s="489">
        <f t="shared" si="68"/>
        <v>0</v>
      </c>
      <c r="AD67" s="489">
        <f t="shared" si="69"/>
        <v>0</v>
      </c>
      <c r="AE67" s="489">
        <f t="shared" si="70"/>
        <v>0</v>
      </c>
      <c r="AF67" s="541">
        <f t="shared" si="70"/>
        <v>0</v>
      </c>
      <c r="AG67" s="529"/>
      <c r="AH67" s="529"/>
    </row>
    <row r="68" spans="1:34" ht="15" thickBot="1" x14ac:dyDescent="0.35">
      <c r="A68" s="536">
        <f t="shared" si="59"/>
        <v>14</v>
      </c>
      <c r="B68" s="537" t="str">
        <f t="shared" si="60"/>
        <v>Esmenard Remy</v>
      </c>
      <c r="C68" s="503" t="str">
        <f>IFERROR(VLOOKUP(B68,Liste_J!$C$7:$G$261,5,0),"???")</f>
        <v>H</v>
      </c>
      <c r="D68" s="538" t="str">
        <f>IFERROR(VLOOKUP(B68,Liste_J!$C$7:$F$261,4,0),"???")</f>
        <v>Réveillon</v>
      </c>
      <c r="E68" s="503">
        <f t="shared" si="61"/>
        <v>22</v>
      </c>
      <c r="F68" s="539">
        <f t="shared" si="62"/>
        <v>26</v>
      </c>
      <c r="H68" s="536">
        <f t="shared" si="63"/>
        <v>14</v>
      </c>
      <c r="I68" s="503" t="str">
        <f t="shared" si="64"/>
        <v>Zuffelato Stéphane</v>
      </c>
      <c r="J68" s="503" t="str">
        <f>IFERROR(VLOOKUP(I68,Liste_J!$C$7:$G$261,5,0),"???")</f>
        <v>H</v>
      </c>
      <c r="K68" s="503" t="str">
        <f>IFERROR(VLOOKUP(I68,Liste_J!$C$7:$F$261,4,0),"???")</f>
        <v>ASGAF</v>
      </c>
      <c r="L68" s="503">
        <f t="shared" si="65"/>
        <v>18.100000000000001</v>
      </c>
      <c r="M68" s="539">
        <f t="shared" si="66"/>
        <v>37</v>
      </c>
      <c r="N68" s="503"/>
      <c r="T68" s="503"/>
      <c r="AB68" s="465">
        <f t="shared" si="67"/>
        <v>1</v>
      </c>
      <c r="AC68" s="489">
        <f t="shared" si="68"/>
        <v>0</v>
      </c>
      <c r="AD68" s="489">
        <f t="shared" si="69"/>
        <v>0</v>
      </c>
      <c r="AE68" s="489">
        <f t="shared" si="70"/>
        <v>0</v>
      </c>
      <c r="AF68" s="541">
        <f t="shared" si="70"/>
        <v>0</v>
      </c>
      <c r="AG68" s="529"/>
      <c r="AH68" s="529"/>
    </row>
    <row r="69" spans="1:34" ht="15" thickBot="1" x14ac:dyDescent="0.35">
      <c r="A69" s="536">
        <f t="shared" si="59"/>
        <v>0</v>
      </c>
      <c r="B69" s="537" t="str">
        <f t="shared" si="60"/>
        <v>Pensuet Christine</v>
      </c>
      <c r="C69" s="503" t="str">
        <f>IFERROR(VLOOKUP(B69,Liste_J!$C$7:$G$261,5,0),"???")</f>
        <v>H</v>
      </c>
      <c r="D69" s="538" t="str">
        <f>IFERROR(VLOOKUP(B69,Liste_J!$C$7:$F$261,4,0),"???")</f>
        <v>Réveillon</v>
      </c>
      <c r="E69" s="503">
        <f t="shared" si="61"/>
        <v>30.7</v>
      </c>
      <c r="F69" s="539">
        <f t="shared" si="62"/>
        <v>26</v>
      </c>
      <c r="H69" s="536">
        <f t="shared" si="63"/>
        <v>0</v>
      </c>
      <c r="I69" s="503" t="str">
        <f t="shared" si="64"/>
        <v>Heiles Frédéric</v>
      </c>
      <c r="J69" s="503" t="str">
        <f>IFERROR(VLOOKUP(I69,Liste_J!$C$7:$G$261,5,0),"???")</f>
        <v>H</v>
      </c>
      <c r="K69" s="503" t="str">
        <f>IFERROR(VLOOKUP(I69,Liste_J!$C$7:$F$261,4,0),"???")</f>
        <v>ASGAF</v>
      </c>
      <c r="L69" s="503">
        <f t="shared" si="65"/>
        <v>52.3</v>
      </c>
      <c r="M69" s="539">
        <f t="shared" si="66"/>
        <v>37</v>
      </c>
      <c r="N69" s="503"/>
      <c r="T69" s="503"/>
      <c r="AB69" s="465">
        <f t="shared" si="67"/>
        <v>1</v>
      </c>
      <c r="AC69" s="489">
        <f t="shared" si="68"/>
        <v>0</v>
      </c>
      <c r="AD69" s="489">
        <f t="shared" si="69"/>
        <v>0</v>
      </c>
      <c r="AE69" s="489">
        <f t="shared" si="70"/>
        <v>0</v>
      </c>
      <c r="AF69" s="541">
        <f t="shared" si="70"/>
        <v>0</v>
      </c>
      <c r="AG69" s="529"/>
      <c r="AH69" s="529"/>
    </row>
    <row r="70" spans="1:34" ht="15" thickBot="1" x14ac:dyDescent="0.35">
      <c r="A70" s="536">
        <f t="shared" si="59"/>
        <v>15</v>
      </c>
      <c r="B70" s="537" t="str">
        <f t="shared" si="60"/>
        <v>Heiles Frédéric</v>
      </c>
      <c r="C70" s="503" t="str">
        <f>IFERROR(VLOOKUP(B70,Liste_J!$C$7:$G$261,5,0),"???")</f>
        <v>H</v>
      </c>
      <c r="D70" s="538" t="str">
        <f>IFERROR(VLOOKUP(B70,Liste_J!$C$7:$F$261,4,0),"???")</f>
        <v>ASGAF</v>
      </c>
      <c r="E70" s="503">
        <f t="shared" si="61"/>
        <v>52.3</v>
      </c>
      <c r="F70" s="539">
        <f t="shared" si="62"/>
        <v>26</v>
      </c>
      <c r="H70" s="536">
        <f t="shared" si="63"/>
        <v>15</v>
      </c>
      <c r="I70" s="503" t="str">
        <f t="shared" si="64"/>
        <v>Delage Jean-Pierre</v>
      </c>
      <c r="J70" s="503" t="str">
        <f>IFERROR(VLOOKUP(I70,Liste_J!$C$7:$G$261,5,0),"???")</f>
        <v>H</v>
      </c>
      <c r="K70" s="503" t="str">
        <f>IFERROR(VLOOKUP(I70,Liste_J!$C$7:$F$261,4,0),"???")</f>
        <v>Réveillon</v>
      </c>
      <c r="L70" s="503">
        <f t="shared" si="65"/>
        <v>28.3</v>
      </c>
      <c r="M70" s="539">
        <f t="shared" si="66"/>
        <v>37</v>
      </c>
      <c r="N70" s="503"/>
      <c r="T70" s="503"/>
      <c r="AB70" s="465">
        <f t="shared" si="67"/>
        <v>0</v>
      </c>
      <c r="AC70" s="489">
        <f t="shared" si="68"/>
        <v>0</v>
      </c>
      <c r="AD70" s="489">
        <f t="shared" si="69"/>
        <v>0</v>
      </c>
      <c r="AE70" s="489">
        <f t="shared" si="70"/>
        <v>0</v>
      </c>
      <c r="AF70" s="541">
        <f t="shared" si="70"/>
        <v>1</v>
      </c>
      <c r="AG70" s="529"/>
      <c r="AH70" s="529"/>
    </row>
    <row r="71" spans="1:34" ht="15" thickBot="1" x14ac:dyDescent="0.35">
      <c r="A71" s="536">
        <f t="shared" si="59"/>
        <v>0</v>
      </c>
      <c r="B71" s="537" t="str">
        <f t="shared" si="60"/>
        <v>Zuffelato Stéphane</v>
      </c>
      <c r="C71" s="503" t="str">
        <f>IFERROR(VLOOKUP(B71,Liste_J!$C$7:$G$261,5,0),"???")</f>
        <v>H</v>
      </c>
      <c r="D71" s="538" t="str">
        <f>IFERROR(VLOOKUP(B71,Liste_J!$C$7:$F$261,4,0),"???")</f>
        <v>ASGAF</v>
      </c>
      <c r="E71" s="503">
        <f t="shared" si="61"/>
        <v>18.100000000000001</v>
      </c>
      <c r="F71" s="539">
        <f t="shared" si="62"/>
        <v>26</v>
      </c>
      <c r="H71" s="536">
        <f t="shared" si="63"/>
        <v>0</v>
      </c>
      <c r="I71" s="503" t="str">
        <f t="shared" si="64"/>
        <v>Gonzalez Alain</v>
      </c>
      <c r="J71" s="503" t="str">
        <f>IFERROR(VLOOKUP(I71,Liste_J!$C$7:$G$261,5,0),"???")</f>
        <v>H</v>
      </c>
      <c r="K71" s="503" t="str">
        <f>IFERROR(VLOOKUP(I71,Liste_J!$C$7:$F$261,4,0),"???")</f>
        <v>Réveillon</v>
      </c>
      <c r="L71" s="503">
        <f t="shared" si="65"/>
        <v>22.7</v>
      </c>
      <c r="M71" s="539">
        <f t="shared" si="66"/>
        <v>37</v>
      </c>
      <c r="N71" s="503"/>
      <c r="T71" s="503"/>
      <c r="AB71" s="465">
        <f t="shared" si="67"/>
        <v>0</v>
      </c>
      <c r="AC71" s="489">
        <f t="shared" si="68"/>
        <v>0</v>
      </c>
      <c r="AD71" s="489">
        <f t="shared" si="69"/>
        <v>0</v>
      </c>
      <c r="AE71" s="489">
        <f t="shared" si="70"/>
        <v>0</v>
      </c>
      <c r="AF71" s="541">
        <f t="shared" si="70"/>
        <v>1</v>
      </c>
      <c r="AG71" s="529"/>
      <c r="AH71" s="529"/>
    </row>
    <row r="72" spans="1:34" ht="15" thickBot="1" x14ac:dyDescent="0.35">
      <c r="A72" s="536">
        <f t="shared" si="59"/>
        <v>16</v>
      </c>
      <c r="B72" s="537" t="str">
        <f t="shared" si="60"/>
        <v>Andre Patrick</v>
      </c>
      <c r="C72" s="503" t="str">
        <f>IFERROR(VLOOKUP(B72,Liste_J!$C$7:$G$261,5,0),"???")</f>
        <v>H</v>
      </c>
      <c r="D72" s="538" t="str">
        <f>IFERROR(VLOOKUP(B72,Liste_J!$C$7:$F$261,4,0),"???")</f>
        <v>Chevannes</v>
      </c>
      <c r="E72" s="503">
        <f t="shared" si="61"/>
        <v>28.6</v>
      </c>
      <c r="F72" s="539">
        <f t="shared" si="62"/>
        <v>25</v>
      </c>
      <c r="H72" s="536">
        <f t="shared" si="63"/>
        <v>16</v>
      </c>
      <c r="I72" s="503" t="str">
        <f t="shared" si="64"/>
        <v>Tamet Assia</v>
      </c>
      <c r="J72" s="503" t="str">
        <f>IFERROR(VLOOKUP(I72,Liste_J!$C$7:$G$261,5,0),"???")</f>
        <v>F</v>
      </c>
      <c r="K72" s="503" t="str">
        <f>IFERROR(VLOOKUP(I72,Liste_J!$C$7:$F$261,4,0),"???")</f>
        <v>Réveillon</v>
      </c>
      <c r="L72" s="503">
        <f t="shared" si="65"/>
        <v>11</v>
      </c>
      <c r="M72" s="539">
        <f t="shared" si="66"/>
        <v>36</v>
      </c>
      <c r="N72" s="503"/>
      <c r="O72" s="503"/>
      <c r="P72" s="503"/>
      <c r="Q72" s="503"/>
      <c r="R72" s="503"/>
      <c r="S72" s="503"/>
      <c r="T72" s="503"/>
      <c r="AB72" s="465">
        <f t="shared" si="67"/>
        <v>0</v>
      </c>
      <c r="AC72" s="489">
        <f t="shared" si="68"/>
        <v>0</v>
      </c>
      <c r="AD72" s="489">
        <f t="shared" si="69"/>
        <v>0</v>
      </c>
      <c r="AE72" s="489">
        <f t="shared" si="70"/>
        <v>0</v>
      </c>
      <c r="AF72" s="541">
        <f t="shared" si="70"/>
        <v>1</v>
      </c>
      <c r="AG72" s="529"/>
      <c r="AH72" s="529"/>
    </row>
    <row r="73" spans="1:34" ht="15" thickBot="1" x14ac:dyDescent="0.35">
      <c r="A73" s="536">
        <f t="shared" si="59"/>
        <v>0</v>
      </c>
      <c r="B73" s="537" t="str">
        <f t="shared" si="60"/>
        <v>Henry Michel</v>
      </c>
      <c r="C73" s="503" t="str">
        <f>IFERROR(VLOOKUP(B73,Liste_J!$C$7:$G$261,5,0),"???")</f>
        <v>H</v>
      </c>
      <c r="D73" s="538" t="str">
        <f>IFERROR(VLOOKUP(B73,Liste_J!$C$7:$F$261,4,0),"???")</f>
        <v>Chevannes</v>
      </c>
      <c r="E73" s="503">
        <f t="shared" si="61"/>
        <v>54</v>
      </c>
      <c r="F73" s="539">
        <f t="shared" si="62"/>
        <v>25</v>
      </c>
      <c r="H73" s="536">
        <f t="shared" si="63"/>
        <v>0</v>
      </c>
      <c r="I73" s="503" t="str">
        <f t="shared" si="64"/>
        <v>Tamet Yves</v>
      </c>
      <c r="J73" s="503" t="str">
        <f>IFERROR(VLOOKUP(I73,Liste_J!$C$7:$G$261,5,0),"???")</f>
        <v>H</v>
      </c>
      <c r="K73" s="503" t="str">
        <f>IFERROR(VLOOKUP(I73,Liste_J!$C$7:$F$261,4,0),"???")</f>
        <v>Réveillon</v>
      </c>
      <c r="L73" s="503">
        <f t="shared" si="65"/>
        <v>20</v>
      </c>
      <c r="M73" s="539">
        <f t="shared" si="66"/>
        <v>36</v>
      </c>
      <c r="N73" s="503"/>
      <c r="O73" s="503"/>
      <c r="P73" s="503"/>
      <c r="Q73" s="503"/>
      <c r="R73" s="503"/>
      <c r="S73" s="503"/>
      <c r="T73" s="503"/>
      <c r="AB73" s="465">
        <f t="shared" si="67"/>
        <v>0</v>
      </c>
      <c r="AC73" s="489">
        <f t="shared" si="68"/>
        <v>0</v>
      </c>
      <c r="AD73" s="489">
        <f t="shared" si="69"/>
        <v>0</v>
      </c>
      <c r="AE73" s="489">
        <f t="shared" si="70"/>
        <v>0</v>
      </c>
      <c r="AF73" s="541">
        <f t="shared" si="70"/>
        <v>1</v>
      </c>
      <c r="AG73" s="529"/>
      <c r="AH73" s="529"/>
    </row>
    <row r="74" spans="1:34" ht="15" thickBot="1" x14ac:dyDescent="0.35">
      <c r="A74" s="536">
        <f t="shared" si="59"/>
        <v>17</v>
      </c>
      <c r="B74" s="537" t="str">
        <f t="shared" si="60"/>
        <v>Delage Jean-Pierre</v>
      </c>
      <c r="C74" s="503" t="str">
        <f>IFERROR(VLOOKUP(B74,Liste_J!$C$7:$G$261,5,0),"???")</f>
        <v>H</v>
      </c>
      <c r="D74" s="538" t="str">
        <f>IFERROR(VLOOKUP(B74,Liste_J!$C$7:$F$261,4,0),"???")</f>
        <v>Réveillon</v>
      </c>
      <c r="E74" s="503">
        <f t="shared" si="61"/>
        <v>28.3</v>
      </c>
      <c r="F74" s="539">
        <f t="shared" si="62"/>
        <v>25</v>
      </c>
      <c r="H74" s="536">
        <f t="shared" si="63"/>
        <v>17</v>
      </c>
      <c r="I74" s="503" t="str">
        <f t="shared" si="64"/>
        <v>Chapuy Bruno</v>
      </c>
      <c r="J74" s="503" t="str">
        <f>IFERROR(VLOOKUP(I74,Liste_J!$C$7:$G$261,5,0),"???")</f>
        <v>H</v>
      </c>
      <c r="K74" s="503" t="str">
        <f>IFERROR(VLOOKUP(I74,Liste_J!$C$7:$F$261,4,0),"???")</f>
        <v>Réveillon</v>
      </c>
      <c r="L74" s="503">
        <f t="shared" si="65"/>
        <v>23.1</v>
      </c>
      <c r="M74" s="539">
        <f t="shared" si="66"/>
        <v>36</v>
      </c>
      <c r="N74" s="503"/>
      <c r="O74" s="503"/>
      <c r="P74" s="503"/>
      <c r="Q74" s="503"/>
      <c r="R74" s="503"/>
      <c r="S74" s="503"/>
      <c r="T74" s="503"/>
      <c r="AB74" s="465">
        <f t="shared" si="67"/>
        <v>0</v>
      </c>
      <c r="AC74" s="489">
        <f t="shared" si="68"/>
        <v>0</v>
      </c>
      <c r="AD74" s="489">
        <f t="shared" si="69"/>
        <v>0</v>
      </c>
      <c r="AE74" s="489">
        <f t="shared" si="70"/>
        <v>0</v>
      </c>
      <c r="AF74" s="541">
        <f t="shared" si="70"/>
        <v>1</v>
      </c>
      <c r="AG74" s="529"/>
      <c r="AH74" s="529"/>
    </row>
    <row r="75" spans="1:34" ht="15" thickBot="1" x14ac:dyDescent="0.35">
      <c r="A75" s="536">
        <f t="shared" si="59"/>
        <v>0</v>
      </c>
      <c r="B75" s="537" t="str">
        <f t="shared" si="60"/>
        <v>Gonzalez Alain</v>
      </c>
      <c r="C75" s="503" t="str">
        <f>IFERROR(VLOOKUP(B75,Liste_J!$C$7:$G$261,5,0),"???")</f>
        <v>H</v>
      </c>
      <c r="D75" s="538" t="str">
        <f>IFERROR(VLOOKUP(B75,Liste_J!$C$7:$F$261,4,0),"???")</f>
        <v>Réveillon</v>
      </c>
      <c r="E75" s="503">
        <f t="shared" si="61"/>
        <v>22.7</v>
      </c>
      <c r="F75" s="539">
        <f t="shared" si="62"/>
        <v>25</v>
      </c>
      <c r="H75" s="536">
        <f t="shared" si="63"/>
        <v>0</v>
      </c>
      <c r="I75" s="503" t="str">
        <f t="shared" si="64"/>
        <v>Fanchon Marc</v>
      </c>
      <c r="J75" s="503" t="str">
        <f>IFERROR(VLOOKUP(I75,Liste_J!$C$7:$G$261,5,0),"???")</f>
        <v>H</v>
      </c>
      <c r="K75" s="503" t="str">
        <f>IFERROR(VLOOKUP(I75,Liste_J!$C$7:$F$261,4,0),"???")</f>
        <v>Réveillon</v>
      </c>
      <c r="L75" s="503">
        <f t="shared" si="65"/>
        <v>28.8</v>
      </c>
      <c r="M75" s="539">
        <f t="shared" si="66"/>
        <v>36</v>
      </c>
      <c r="N75" s="503"/>
      <c r="O75" s="503"/>
      <c r="P75" s="503"/>
      <c r="Q75" s="503"/>
      <c r="R75" s="503"/>
      <c r="S75" s="503"/>
      <c r="T75" s="503"/>
      <c r="AB75" s="465">
        <f t="shared" si="67"/>
        <v>0</v>
      </c>
      <c r="AC75" s="489">
        <f t="shared" si="68"/>
        <v>0</v>
      </c>
      <c r="AD75" s="489">
        <f t="shared" si="69"/>
        <v>0</v>
      </c>
      <c r="AE75" s="489">
        <f t="shared" ref="AE75:AF119" si="71">IF(LEFT($K75,9)=AE$41,1,0)</f>
        <v>0</v>
      </c>
      <c r="AF75" s="541">
        <f t="shared" si="71"/>
        <v>1</v>
      </c>
      <c r="AG75" s="529"/>
      <c r="AH75" s="529"/>
    </row>
    <row r="76" spans="1:34" ht="15" thickBot="1" x14ac:dyDescent="0.35">
      <c r="A76" s="536">
        <f t="shared" si="59"/>
        <v>18</v>
      </c>
      <c r="B76" s="537" t="str">
        <f t="shared" si="60"/>
        <v>Parent Suzanne</v>
      </c>
      <c r="C76" s="503" t="str">
        <f>IFERROR(VLOOKUP(B76,Liste_J!$C$7:$G$261,5,0),"???")</f>
        <v>H</v>
      </c>
      <c r="D76" s="538" t="str">
        <f>IFERROR(VLOOKUP(B76,Liste_J!$C$7:$F$261,4,0),"???")</f>
        <v>Réveillon</v>
      </c>
      <c r="E76" s="503">
        <f t="shared" si="61"/>
        <v>19.7</v>
      </c>
      <c r="F76" s="539">
        <f t="shared" si="62"/>
        <v>24</v>
      </c>
      <c r="H76" s="536">
        <f t="shared" si="63"/>
        <v>18</v>
      </c>
      <c r="I76" s="503" t="str">
        <f t="shared" si="64"/>
        <v>De La Gorce Catherine</v>
      </c>
      <c r="J76" s="503" t="str">
        <f>IFERROR(VLOOKUP(I76,Liste_J!$C$7:$G$261,5,0),"???")</f>
        <v>H</v>
      </c>
      <c r="K76" s="503" t="str">
        <f>IFERROR(VLOOKUP(I76,Liste_J!$C$7:$F$261,4,0),"???")</f>
        <v>Réveillon</v>
      </c>
      <c r="L76" s="503">
        <f t="shared" si="65"/>
        <v>27.1</v>
      </c>
      <c r="M76" s="539">
        <f t="shared" si="66"/>
        <v>35</v>
      </c>
      <c r="N76" s="503"/>
      <c r="O76" s="503"/>
      <c r="P76" s="503"/>
      <c r="Q76" s="503"/>
      <c r="R76" s="503"/>
      <c r="S76" s="503"/>
      <c r="T76" s="503"/>
      <c r="AB76" s="465">
        <f t="shared" si="67"/>
        <v>0</v>
      </c>
      <c r="AC76" s="489">
        <f t="shared" si="68"/>
        <v>0</v>
      </c>
      <c r="AD76" s="489">
        <f t="shared" si="69"/>
        <v>0</v>
      </c>
      <c r="AE76" s="489">
        <f t="shared" si="71"/>
        <v>0</v>
      </c>
      <c r="AF76" s="541">
        <f t="shared" si="71"/>
        <v>1</v>
      </c>
      <c r="AG76" s="529"/>
      <c r="AH76" s="529"/>
    </row>
    <row r="77" spans="1:34" ht="15" thickBot="1" x14ac:dyDescent="0.35">
      <c r="A77" s="536">
        <f t="shared" si="59"/>
        <v>0</v>
      </c>
      <c r="B77" s="537" t="str">
        <f t="shared" si="60"/>
        <v>Robic Jean Pierre</v>
      </c>
      <c r="C77" s="503" t="str">
        <f>IFERROR(VLOOKUP(B77,Liste_J!$C$7:$G$261,5,0),"???")</f>
        <v>H</v>
      </c>
      <c r="D77" s="538" t="str">
        <f>IFERROR(VLOOKUP(B77,Liste_J!$C$7:$F$261,4,0),"???")</f>
        <v>Réveillon</v>
      </c>
      <c r="E77" s="503">
        <f t="shared" si="61"/>
        <v>16.2</v>
      </c>
      <c r="F77" s="539">
        <f t="shared" si="62"/>
        <v>24</v>
      </c>
      <c r="H77" s="536">
        <f t="shared" si="63"/>
        <v>0</v>
      </c>
      <c r="I77" s="503" t="str">
        <f t="shared" si="64"/>
        <v>Rousselot Lionel</v>
      </c>
      <c r="J77" s="503" t="str">
        <f>IFERROR(VLOOKUP(I77,Liste_J!$C$7:$G$261,5,0),"???")</f>
        <v>H</v>
      </c>
      <c r="K77" s="503" t="str">
        <f>IFERROR(VLOOKUP(I77,Liste_J!$C$7:$F$261,4,0),"???")</f>
        <v>Réveillon</v>
      </c>
      <c r="L77" s="503">
        <f t="shared" si="65"/>
        <v>13.6</v>
      </c>
      <c r="M77" s="539">
        <f t="shared" si="66"/>
        <v>35</v>
      </c>
      <c r="N77" s="503"/>
      <c r="O77" s="503"/>
      <c r="P77" s="503"/>
      <c r="Q77" s="503"/>
      <c r="R77" s="503"/>
      <c r="S77" s="503"/>
      <c r="T77" s="503"/>
      <c r="AB77" s="465">
        <f t="shared" si="67"/>
        <v>0</v>
      </c>
      <c r="AC77" s="489">
        <f t="shared" si="68"/>
        <v>0</v>
      </c>
      <c r="AD77" s="489">
        <f t="shared" si="69"/>
        <v>0</v>
      </c>
      <c r="AE77" s="489">
        <f t="shared" si="71"/>
        <v>0</v>
      </c>
      <c r="AF77" s="541">
        <f t="shared" si="71"/>
        <v>1</v>
      </c>
      <c r="AG77" s="529"/>
      <c r="AH77" s="529"/>
    </row>
    <row r="78" spans="1:34" ht="15" thickBot="1" x14ac:dyDescent="0.35">
      <c r="A78" s="536">
        <f t="shared" si="59"/>
        <v>19</v>
      </c>
      <c r="B78" s="537" t="str">
        <f t="shared" si="60"/>
        <v>Alexandre Didier</v>
      </c>
      <c r="C78" s="503" t="str">
        <f>IFERROR(VLOOKUP(B78,Liste_J!$C$7:$G$261,5,0),"???")</f>
        <v>H</v>
      </c>
      <c r="D78" s="538" t="str">
        <f>IFERROR(VLOOKUP(B78,Liste_J!$C$7:$F$261,4,0),"???")</f>
        <v>Chevry</v>
      </c>
      <c r="E78" s="503">
        <f t="shared" si="61"/>
        <v>12.5</v>
      </c>
      <c r="F78" s="539">
        <f t="shared" si="62"/>
        <v>24</v>
      </c>
      <c r="H78" s="536">
        <f t="shared" si="63"/>
        <v>19</v>
      </c>
      <c r="I78" s="503" t="str">
        <f t="shared" si="64"/>
        <v>Dubart Christian</v>
      </c>
      <c r="J78" s="503" t="str">
        <f>IFERROR(VLOOKUP(I78,Liste_J!$C$7:$G$261,5,0),"???")</f>
        <v>H</v>
      </c>
      <c r="K78" s="503" t="str">
        <f>IFERROR(VLOOKUP(I78,Liste_J!$C$7:$F$261,4,0),"???")</f>
        <v>Réveillon</v>
      </c>
      <c r="L78" s="503">
        <f t="shared" si="65"/>
        <v>23.4</v>
      </c>
      <c r="M78" s="539">
        <f t="shared" si="66"/>
        <v>34</v>
      </c>
      <c r="N78" s="503"/>
      <c r="O78" s="503"/>
      <c r="P78" s="503"/>
      <c r="Q78" s="503"/>
      <c r="R78" s="503"/>
      <c r="S78" s="503"/>
      <c r="T78" s="503"/>
      <c r="AB78" s="465">
        <f t="shared" si="67"/>
        <v>0</v>
      </c>
      <c r="AC78" s="489">
        <f t="shared" si="68"/>
        <v>0</v>
      </c>
      <c r="AD78" s="489">
        <f t="shared" si="69"/>
        <v>0</v>
      </c>
      <c r="AE78" s="489">
        <f t="shared" si="71"/>
        <v>0</v>
      </c>
      <c r="AF78" s="541">
        <f t="shared" si="71"/>
        <v>1</v>
      </c>
      <c r="AG78" s="529"/>
      <c r="AH78" s="529"/>
    </row>
    <row r="79" spans="1:34" ht="15" thickBot="1" x14ac:dyDescent="0.35">
      <c r="A79" s="536">
        <f t="shared" si="59"/>
        <v>0</v>
      </c>
      <c r="B79" s="537" t="str">
        <f t="shared" si="60"/>
        <v>Alexandre Pascale</v>
      </c>
      <c r="C79" s="503" t="str">
        <f>IFERROR(VLOOKUP(B79,Liste_J!$C$7:$G$261,5,0),"???")</f>
        <v>F</v>
      </c>
      <c r="D79" s="538" t="str">
        <f>IFERROR(VLOOKUP(B79,Liste_J!$C$7:$F$261,4,0),"???")</f>
        <v>Chevry</v>
      </c>
      <c r="E79" s="503">
        <f t="shared" si="61"/>
        <v>24.6</v>
      </c>
      <c r="F79" s="539">
        <f t="shared" si="62"/>
        <v>24</v>
      </c>
      <c r="H79" s="536">
        <f t="shared" si="63"/>
        <v>0</v>
      </c>
      <c r="I79" s="503" t="str">
        <f t="shared" si="64"/>
        <v>Dubart Martine</v>
      </c>
      <c r="J79" s="503" t="str">
        <f>IFERROR(VLOOKUP(I79,Liste_J!$C$7:$G$261,5,0),"???")</f>
        <v>F</v>
      </c>
      <c r="K79" s="503" t="str">
        <f>IFERROR(VLOOKUP(I79,Liste_J!$C$7:$F$261,4,0),"???")</f>
        <v>Réveillon</v>
      </c>
      <c r="L79" s="503">
        <f t="shared" si="65"/>
        <v>20.8</v>
      </c>
      <c r="M79" s="539">
        <f t="shared" si="66"/>
        <v>34</v>
      </c>
      <c r="N79" s="503"/>
      <c r="O79" s="503"/>
      <c r="P79" s="503"/>
      <c r="Q79" s="503"/>
      <c r="R79" s="503"/>
      <c r="S79" s="503"/>
      <c r="T79" s="503"/>
      <c r="AB79" s="465">
        <f t="shared" si="67"/>
        <v>0</v>
      </c>
      <c r="AC79" s="489">
        <f t="shared" si="68"/>
        <v>0</v>
      </c>
      <c r="AD79" s="489">
        <f t="shared" si="69"/>
        <v>0</v>
      </c>
      <c r="AE79" s="489">
        <f t="shared" si="71"/>
        <v>0</v>
      </c>
      <c r="AF79" s="541">
        <f t="shared" si="71"/>
        <v>1</v>
      </c>
      <c r="AG79" s="529"/>
      <c r="AH79" s="529"/>
    </row>
    <row r="80" spans="1:34" ht="15" thickBot="1" x14ac:dyDescent="0.35">
      <c r="A80" s="536">
        <f t="shared" si="59"/>
        <v>20</v>
      </c>
      <c r="B80" s="537" t="str">
        <f t="shared" si="60"/>
        <v>Dubart Christian</v>
      </c>
      <c r="C80" s="503" t="str">
        <f>IFERROR(VLOOKUP(B80,Liste_J!$C$7:$G$261,5,0),"???")</f>
        <v>H</v>
      </c>
      <c r="D80" s="538" t="str">
        <f>IFERROR(VLOOKUP(B80,Liste_J!$C$7:$F$261,4,0),"???")</f>
        <v>Réveillon</v>
      </c>
      <c r="E80" s="503">
        <f t="shared" si="61"/>
        <v>23.4</v>
      </c>
      <c r="F80" s="539">
        <f t="shared" si="62"/>
        <v>24</v>
      </c>
      <c r="H80" s="536">
        <f t="shared" si="63"/>
        <v>20</v>
      </c>
      <c r="I80" s="503" t="str">
        <f t="shared" si="64"/>
        <v>Crignon Vongsavanh Manichanh</v>
      </c>
      <c r="J80" s="503" t="str">
        <f>IFERROR(VLOOKUP(I80,Liste_J!$C$7:$G$261,5,0),"???")</f>
        <v>H</v>
      </c>
      <c r="K80" s="503" t="str">
        <f>IFERROR(VLOOKUP(I80,Liste_J!$C$7:$F$261,4,0),"???")</f>
        <v>ASGAF</v>
      </c>
      <c r="L80" s="503">
        <f t="shared" si="65"/>
        <v>25.8</v>
      </c>
      <c r="M80" s="539">
        <f t="shared" si="66"/>
        <v>34</v>
      </c>
      <c r="N80" s="503"/>
      <c r="O80" s="503"/>
      <c r="P80" s="503"/>
      <c r="Q80" s="503"/>
      <c r="R80" s="503"/>
      <c r="S80" s="503"/>
      <c r="T80" s="503"/>
      <c r="AB80" s="465">
        <f t="shared" si="67"/>
        <v>1</v>
      </c>
      <c r="AC80" s="489">
        <f t="shared" si="68"/>
        <v>0</v>
      </c>
      <c r="AD80" s="489">
        <f t="shared" si="69"/>
        <v>0</v>
      </c>
      <c r="AE80" s="489">
        <f t="shared" si="71"/>
        <v>0</v>
      </c>
      <c r="AF80" s="541">
        <f t="shared" si="71"/>
        <v>0</v>
      </c>
      <c r="AG80" s="529"/>
      <c r="AH80" s="529"/>
    </row>
    <row r="81" spans="1:34" ht="15" thickBot="1" x14ac:dyDescent="0.35">
      <c r="A81" s="536">
        <f t="shared" si="59"/>
        <v>0</v>
      </c>
      <c r="B81" s="537" t="str">
        <f t="shared" si="60"/>
        <v>Dubart Martine</v>
      </c>
      <c r="C81" s="503" t="str">
        <f>IFERROR(VLOOKUP(B81,Liste_J!$C$7:$G$261,5,0),"???")</f>
        <v>F</v>
      </c>
      <c r="D81" s="538" t="str">
        <f>IFERROR(VLOOKUP(B81,Liste_J!$C$7:$F$261,4,0),"???")</f>
        <v>Réveillon</v>
      </c>
      <c r="E81" s="503">
        <f t="shared" si="61"/>
        <v>20.8</v>
      </c>
      <c r="F81" s="539">
        <f t="shared" si="62"/>
        <v>24</v>
      </c>
      <c r="H81" s="536">
        <f t="shared" si="63"/>
        <v>0</v>
      </c>
      <c r="I81" s="503" t="str">
        <f t="shared" si="64"/>
        <v>Visouthiphongs Kittiphone</v>
      </c>
      <c r="J81" s="503" t="str">
        <f>IFERROR(VLOOKUP(I81,Liste_J!$C$7:$G$261,5,0),"???")</f>
        <v>H</v>
      </c>
      <c r="K81" s="503" t="str">
        <f>IFERROR(VLOOKUP(I81,Liste_J!$C$7:$F$261,4,0),"???")</f>
        <v>ASGAF</v>
      </c>
      <c r="L81" s="503">
        <f t="shared" si="65"/>
        <v>12.1</v>
      </c>
      <c r="M81" s="539">
        <f t="shared" si="66"/>
        <v>34</v>
      </c>
      <c r="N81" s="503"/>
      <c r="O81" s="503"/>
      <c r="P81" s="503"/>
      <c r="Q81" s="503"/>
      <c r="R81" s="503"/>
      <c r="S81" s="503"/>
      <c r="T81" s="503"/>
      <c r="AB81" s="465">
        <f t="shared" si="67"/>
        <v>1</v>
      </c>
      <c r="AC81" s="489">
        <f t="shared" si="68"/>
        <v>0</v>
      </c>
      <c r="AD81" s="489">
        <f t="shared" si="69"/>
        <v>0</v>
      </c>
      <c r="AE81" s="489">
        <f t="shared" si="71"/>
        <v>0</v>
      </c>
      <c r="AF81" s="541">
        <f t="shared" si="71"/>
        <v>0</v>
      </c>
      <c r="AG81" s="529"/>
      <c r="AH81" s="529"/>
    </row>
    <row r="82" spans="1:34" ht="15" thickBot="1" x14ac:dyDescent="0.35">
      <c r="A82" s="536">
        <f t="shared" si="59"/>
        <v>21</v>
      </c>
      <c r="B82" s="537" t="str">
        <f t="shared" si="60"/>
        <v>Denaro Noel</v>
      </c>
      <c r="C82" s="503" t="str">
        <f>IFERROR(VLOOKUP(B82,Liste_J!$C$7:$G$261,5,0),"???")</f>
        <v>H</v>
      </c>
      <c r="D82" s="538" t="str">
        <f>IFERROR(VLOOKUP(B82,Liste_J!$C$7:$F$261,4,0),"???")</f>
        <v>Chevannes</v>
      </c>
      <c r="E82" s="503">
        <f t="shared" si="61"/>
        <v>17.8</v>
      </c>
      <c r="F82" s="539">
        <f t="shared" si="62"/>
        <v>24</v>
      </c>
      <c r="H82" s="536">
        <f t="shared" si="63"/>
        <v>21</v>
      </c>
      <c r="I82" s="503" t="str">
        <f t="shared" si="64"/>
        <v>Colas Patrick</v>
      </c>
      <c r="J82" s="503" t="str">
        <f>IFERROR(VLOOKUP(I82,Liste_J!$C$7:$G$261,5,0),"???")</f>
        <v>H</v>
      </c>
      <c r="K82" s="503" t="str">
        <f>IFERROR(VLOOKUP(I82,Liste_J!$C$7:$F$261,4,0),"???")</f>
        <v>ASGAF</v>
      </c>
      <c r="L82" s="503">
        <f t="shared" si="65"/>
        <v>31.2</v>
      </c>
      <c r="M82" s="539">
        <f t="shared" si="66"/>
        <v>33</v>
      </c>
      <c r="N82" s="503"/>
      <c r="O82" s="503"/>
      <c r="P82" s="503"/>
      <c r="Q82" s="503"/>
      <c r="R82" s="503"/>
      <c r="S82" s="503"/>
      <c r="T82" s="503"/>
      <c r="AB82" s="465">
        <f t="shared" si="67"/>
        <v>1</v>
      </c>
      <c r="AC82" s="489">
        <f t="shared" si="68"/>
        <v>0</v>
      </c>
      <c r="AD82" s="489">
        <f t="shared" si="69"/>
        <v>0</v>
      </c>
      <c r="AE82" s="489">
        <f t="shared" si="71"/>
        <v>0</v>
      </c>
      <c r="AF82" s="541">
        <f t="shared" si="71"/>
        <v>0</v>
      </c>
      <c r="AG82" s="529"/>
      <c r="AH82" s="529"/>
    </row>
    <row r="83" spans="1:34" ht="15" thickBot="1" x14ac:dyDescent="0.35">
      <c r="A83" s="536">
        <f t="shared" si="59"/>
        <v>0</v>
      </c>
      <c r="B83" s="537" t="str">
        <f t="shared" si="60"/>
        <v>Foucault Lionel</v>
      </c>
      <c r="C83" s="503" t="str">
        <f>IFERROR(VLOOKUP(B83,Liste_J!$C$7:$G$261,5,0),"???")</f>
        <v>H</v>
      </c>
      <c r="D83" s="538" t="str">
        <f>IFERROR(VLOOKUP(B83,Liste_J!$C$7:$F$261,4,0),"???")</f>
        <v>Chevannes</v>
      </c>
      <c r="E83" s="503">
        <f t="shared" si="61"/>
        <v>14.6</v>
      </c>
      <c r="F83" s="539">
        <f t="shared" si="62"/>
        <v>24</v>
      </c>
      <c r="H83" s="536">
        <f t="shared" si="63"/>
        <v>0</v>
      </c>
      <c r="I83" s="503" t="str">
        <f t="shared" si="64"/>
        <v>Debut Daniel</v>
      </c>
      <c r="J83" s="503" t="str">
        <f>IFERROR(VLOOKUP(I83,Liste_J!$C$7:$G$261,5,0),"???")</f>
        <v>H</v>
      </c>
      <c r="K83" s="503" t="str">
        <f>IFERROR(VLOOKUP(I83,Liste_J!$C$7:$F$261,4,0),"???")</f>
        <v>ASGAF</v>
      </c>
      <c r="L83" s="503">
        <f t="shared" si="65"/>
        <v>20.2</v>
      </c>
      <c r="M83" s="539">
        <f t="shared" si="66"/>
        <v>33</v>
      </c>
      <c r="N83" s="503"/>
      <c r="O83" s="503"/>
      <c r="P83" s="503"/>
      <c r="Q83" s="503"/>
      <c r="R83" s="503"/>
      <c r="S83" s="503"/>
      <c r="T83" s="503"/>
      <c r="AB83" s="465">
        <f t="shared" si="67"/>
        <v>1</v>
      </c>
      <c r="AC83" s="489">
        <f t="shared" si="68"/>
        <v>0</v>
      </c>
      <c r="AD83" s="489">
        <f t="shared" si="69"/>
        <v>0</v>
      </c>
      <c r="AE83" s="489">
        <f t="shared" si="71"/>
        <v>0</v>
      </c>
      <c r="AF83" s="541">
        <f t="shared" si="71"/>
        <v>0</v>
      </c>
      <c r="AG83" s="529"/>
      <c r="AH83" s="529"/>
    </row>
    <row r="84" spans="1:34" ht="15" thickBot="1" x14ac:dyDescent="0.35">
      <c r="A84" s="536">
        <f t="shared" si="59"/>
        <v>22</v>
      </c>
      <c r="B84" s="537" t="str">
        <f t="shared" si="60"/>
        <v>Chapuy Bruno</v>
      </c>
      <c r="C84" s="503" t="str">
        <f>IFERROR(VLOOKUP(B84,Liste_J!$C$7:$G$261,5,0),"???")</f>
        <v>H</v>
      </c>
      <c r="D84" s="538" t="str">
        <f>IFERROR(VLOOKUP(B84,Liste_J!$C$7:$F$261,4,0),"???")</f>
        <v>Réveillon</v>
      </c>
      <c r="E84" s="503">
        <f t="shared" si="61"/>
        <v>23.1</v>
      </c>
      <c r="F84" s="539">
        <f t="shared" si="62"/>
        <v>24</v>
      </c>
      <c r="H84" s="536">
        <f t="shared" si="63"/>
        <v>22</v>
      </c>
      <c r="I84" s="503" t="str">
        <f t="shared" si="64"/>
        <v>Lopez Jean Marie</v>
      </c>
      <c r="J84" s="503" t="str">
        <f>IFERROR(VLOOKUP(I84,Liste_J!$C$7:$G$261,5,0),"???")</f>
        <v>H</v>
      </c>
      <c r="K84" s="503" t="str">
        <f>IFERROR(VLOOKUP(I84,Liste_J!$C$7:$F$261,4,0),"???")</f>
        <v>ASGAF</v>
      </c>
      <c r="L84" s="503">
        <f t="shared" si="65"/>
        <v>25.7</v>
      </c>
      <c r="M84" s="539">
        <f t="shared" si="66"/>
        <v>33</v>
      </c>
      <c r="N84" s="503"/>
      <c r="O84" s="503"/>
      <c r="P84" s="503"/>
      <c r="Q84" s="503"/>
      <c r="R84" s="503"/>
      <c r="S84" s="503"/>
      <c r="T84" s="503"/>
      <c r="AB84" s="465">
        <f t="shared" si="67"/>
        <v>1</v>
      </c>
      <c r="AC84" s="489">
        <f t="shared" si="68"/>
        <v>0</v>
      </c>
      <c r="AD84" s="489">
        <f t="shared" si="69"/>
        <v>0</v>
      </c>
      <c r="AE84" s="489">
        <f t="shared" si="71"/>
        <v>0</v>
      </c>
      <c r="AF84" s="541">
        <f t="shared" si="71"/>
        <v>0</v>
      </c>
      <c r="AG84" s="529"/>
      <c r="AH84" s="529"/>
    </row>
    <row r="85" spans="1:34" ht="15" thickBot="1" x14ac:dyDescent="0.35">
      <c r="A85" s="536">
        <f t="shared" si="59"/>
        <v>0</v>
      </c>
      <c r="B85" s="537" t="str">
        <f t="shared" si="60"/>
        <v>Fanchon Marc</v>
      </c>
      <c r="C85" s="503" t="str">
        <f>IFERROR(VLOOKUP(B85,Liste_J!$C$7:$G$261,5,0),"???")</f>
        <v>H</v>
      </c>
      <c r="D85" s="538" t="str">
        <f>IFERROR(VLOOKUP(B85,Liste_J!$C$7:$F$261,4,0),"???")</f>
        <v>Réveillon</v>
      </c>
      <c r="E85" s="503">
        <f t="shared" si="61"/>
        <v>28.8</v>
      </c>
      <c r="F85" s="539">
        <f t="shared" si="62"/>
        <v>24</v>
      </c>
      <c r="H85" s="536">
        <f t="shared" si="63"/>
        <v>0</v>
      </c>
      <c r="I85" s="503" t="str">
        <f t="shared" si="64"/>
        <v>Kerfourn Dominique</v>
      </c>
      <c r="J85" s="503" t="str">
        <f>IFERROR(VLOOKUP(I85,Liste_J!$C$7:$G$261,5,0),"???")</f>
        <v>H</v>
      </c>
      <c r="K85" s="503" t="str">
        <f>IFERROR(VLOOKUP(I85,Liste_J!$C$7:$F$261,4,0),"???")</f>
        <v>ASGAF</v>
      </c>
      <c r="L85" s="503">
        <f t="shared" si="65"/>
        <v>28</v>
      </c>
      <c r="M85" s="539">
        <f t="shared" si="66"/>
        <v>33</v>
      </c>
      <c r="N85" s="503"/>
      <c r="O85" s="503"/>
      <c r="P85" s="503"/>
      <c r="Q85" s="503"/>
      <c r="R85" s="503"/>
      <c r="S85" s="503"/>
      <c r="T85" s="503"/>
      <c r="AB85" s="465">
        <f t="shared" si="67"/>
        <v>1</v>
      </c>
      <c r="AC85" s="489">
        <f t="shared" si="68"/>
        <v>0</v>
      </c>
      <c r="AD85" s="489">
        <f t="shared" si="69"/>
        <v>0</v>
      </c>
      <c r="AE85" s="489">
        <f t="shared" si="71"/>
        <v>0</v>
      </c>
      <c r="AF85" s="541">
        <f t="shared" si="71"/>
        <v>0</v>
      </c>
      <c r="AG85" s="529"/>
      <c r="AH85" s="529"/>
    </row>
    <row r="86" spans="1:34" ht="15" thickBot="1" x14ac:dyDescent="0.35">
      <c r="A86" s="536">
        <f t="shared" si="59"/>
        <v>23</v>
      </c>
      <c r="B86" s="537" t="str">
        <f t="shared" si="60"/>
        <v>Seret Jean Francois</v>
      </c>
      <c r="C86" s="503" t="str">
        <f>IFERROR(VLOOKUP(B86,Liste_J!$C$7:$G$261,5,0),"???")</f>
        <v>H</v>
      </c>
      <c r="D86" s="538" t="str">
        <f>IFERROR(VLOOKUP(B86,Liste_J!$C$7:$F$261,4,0),"???")</f>
        <v>Corbuches</v>
      </c>
      <c r="E86" s="503">
        <f t="shared" si="61"/>
        <v>18.399999999999999</v>
      </c>
      <c r="F86" s="539">
        <f t="shared" si="62"/>
        <v>24</v>
      </c>
      <c r="H86" s="536">
        <f t="shared" si="63"/>
        <v>23</v>
      </c>
      <c r="I86" s="503" t="str">
        <f t="shared" si="64"/>
        <v>Roulland Jean-François</v>
      </c>
      <c r="J86" s="503" t="str">
        <f>IFERROR(VLOOKUP(I86,Liste_J!$C$7:$G$261,5,0),"???")</f>
        <v>H</v>
      </c>
      <c r="K86" s="503" t="str">
        <f>IFERROR(VLOOKUP(I86,Liste_J!$C$7:$F$261,4,0),"???")</f>
        <v>Chevannes</v>
      </c>
      <c r="L86" s="503">
        <f t="shared" si="65"/>
        <v>33.6</v>
      </c>
      <c r="M86" s="539">
        <f t="shared" si="66"/>
        <v>33</v>
      </c>
      <c r="N86" s="503"/>
      <c r="O86" s="503"/>
      <c r="P86" s="503"/>
      <c r="Q86" s="503"/>
      <c r="R86" s="503"/>
      <c r="S86" s="503"/>
      <c r="T86" s="503"/>
      <c r="AB86" s="465">
        <f t="shared" si="67"/>
        <v>0</v>
      </c>
      <c r="AC86" s="489">
        <f t="shared" si="68"/>
        <v>1</v>
      </c>
      <c r="AD86" s="489">
        <f t="shared" si="69"/>
        <v>0</v>
      </c>
      <c r="AE86" s="489">
        <f t="shared" si="71"/>
        <v>0</v>
      </c>
      <c r="AF86" s="541">
        <f t="shared" si="71"/>
        <v>0</v>
      </c>
      <c r="AG86" s="529"/>
      <c r="AH86" s="529"/>
    </row>
    <row r="87" spans="1:34" ht="15" thickBot="1" x14ac:dyDescent="0.35">
      <c r="A87" s="536">
        <f t="shared" si="59"/>
        <v>0</v>
      </c>
      <c r="B87" s="537" t="str">
        <f t="shared" si="60"/>
        <v>Valetoux Laurent</v>
      </c>
      <c r="C87" s="503" t="str">
        <f>IFERROR(VLOOKUP(B87,Liste_J!$C$7:$G$261,5,0),"???")</f>
        <v>H</v>
      </c>
      <c r="D87" s="538" t="str">
        <f>IFERROR(VLOOKUP(B87,Liste_J!$C$7:$F$261,4,0),"???")</f>
        <v>Corbuches</v>
      </c>
      <c r="E87" s="503">
        <f t="shared" si="61"/>
        <v>18.600000000000001</v>
      </c>
      <c r="F87" s="539">
        <f t="shared" si="62"/>
        <v>24</v>
      </c>
      <c r="H87" s="536">
        <f t="shared" si="63"/>
        <v>0</v>
      </c>
      <c r="I87" s="503" t="str">
        <f t="shared" si="64"/>
        <v>Baffrey Yves</v>
      </c>
      <c r="J87" s="503" t="str">
        <f>IFERROR(VLOOKUP(I87,Liste_J!$C$7:$G$261,5,0),"???")</f>
        <v>H</v>
      </c>
      <c r="K87" s="503" t="str">
        <f>IFERROR(VLOOKUP(I87,Liste_J!$C$7:$F$261,4,0),"???")</f>
        <v>Chevannes</v>
      </c>
      <c r="L87" s="503">
        <f t="shared" si="65"/>
        <v>17.8</v>
      </c>
      <c r="M87" s="539">
        <f t="shared" si="66"/>
        <v>33</v>
      </c>
      <c r="N87" s="503"/>
      <c r="O87" s="503"/>
      <c r="P87" s="503"/>
      <c r="Q87" s="503"/>
      <c r="R87" s="503"/>
      <c r="S87" s="503"/>
      <c r="T87" s="503"/>
      <c r="AB87" s="465">
        <f t="shared" si="67"/>
        <v>0</v>
      </c>
      <c r="AC87" s="489">
        <f t="shared" si="68"/>
        <v>1</v>
      </c>
      <c r="AD87" s="489">
        <f t="shared" si="69"/>
        <v>0</v>
      </c>
      <c r="AE87" s="489">
        <f t="shared" si="71"/>
        <v>0</v>
      </c>
      <c r="AF87" s="541">
        <f t="shared" si="71"/>
        <v>0</v>
      </c>
      <c r="AG87" s="529"/>
      <c r="AH87" s="529"/>
    </row>
    <row r="88" spans="1:34" ht="15" thickBot="1" x14ac:dyDescent="0.35">
      <c r="A88" s="536">
        <f t="shared" si="59"/>
        <v>24</v>
      </c>
      <c r="B88" s="537" t="str">
        <f t="shared" si="60"/>
        <v>Combrisson Jean-Luc</v>
      </c>
      <c r="C88" s="503" t="str">
        <f>IFERROR(VLOOKUP(B88,Liste_J!$C$7:$G$261,5,0),"???")</f>
        <v>H</v>
      </c>
      <c r="D88" s="538" t="str">
        <f>IFERROR(VLOOKUP(B88,Liste_J!$C$7:$F$261,4,0),"???")</f>
        <v>Chevry</v>
      </c>
      <c r="E88" s="503">
        <f t="shared" si="61"/>
        <v>34</v>
      </c>
      <c r="F88" s="539">
        <f t="shared" si="62"/>
        <v>23</v>
      </c>
      <c r="H88" s="536">
        <f t="shared" si="63"/>
        <v>24</v>
      </c>
      <c r="I88" s="503" t="str">
        <f t="shared" si="64"/>
        <v>Seret Jean Francois</v>
      </c>
      <c r="J88" s="503" t="str">
        <f>IFERROR(VLOOKUP(I88,Liste_J!$C$7:$G$261,5,0),"???")</f>
        <v>H</v>
      </c>
      <c r="K88" s="503" t="str">
        <f>IFERROR(VLOOKUP(I88,Liste_J!$C$7:$F$261,4,0),"???")</f>
        <v>Corbuches</v>
      </c>
      <c r="L88" s="503">
        <f t="shared" si="65"/>
        <v>18.399999999999999</v>
      </c>
      <c r="M88" s="539">
        <f t="shared" si="66"/>
        <v>33</v>
      </c>
      <c r="N88" s="503"/>
      <c r="O88" s="503"/>
      <c r="P88" s="503"/>
      <c r="Q88" s="503"/>
      <c r="R88" s="503"/>
      <c r="S88" s="503"/>
      <c r="T88" s="503"/>
      <c r="AB88" s="465">
        <f t="shared" si="67"/>
        <v>0</v>
      </c>
      <c r="AC88" s="489">
        <f t="shared" si="68"/>
        <v>0</v>
      </c>
      <c r="AD88" s="489">
        <f t="shared" si="69"/>
        <v>0</v>
      </c>
      <c r="AE88" s="489">
        <f t="shared" si="71"/>
        <v>1</v>
      </c>
      <c r="AF88" s="541">
        <f t="shared" si="71"/>
        <v>0</v>
      </c>
      <c r="AG88" s="529"/>
      <c r="AH88" s="529"/>
    </row>
    <row r="89" spans="1:34" ht="15" thickBot="1" x14ac:dyDescent="0.35">
      <c r="A89" s="536">
        <f t="shared" si="59"/>
        <v>0</v>
      </c>
      <c r="B89" s="537" t="str">
        <f t="shared" si="60"/>
        <v>Rossetti Francois</v>
      </c>
      <c r="C89" s="503" t="str">
        <f>IFERROR(VLOOKUP(B89,Liste_J!$C$7:$G$261,5,0),"???")</f>
        <v>H</v>
      </c>
      <c r="D89" s="538" t="str">
        <f>IFERROR(VLOOKUP(B89,Liste_J!$C$7:$F$261,4,0),"???")</f>
        <v>Chevry</v>
      </c>
      <c r="E89" s="503">
        <f t="shared" si="61"/>
        <v>54</v>
      </c>
      <c r="F89" s="539">
        <f t="shared" si="62"/>
        <v>23</v>
      </c>
      <c r="H89" s="536">
        <f t="shared" si="63"/>
        <v>0</v>
      </c>
      <c r="I89" s="503" t="str">
        <f t="shared" si="64"/>
        <v>Valetoux Laurent</v>
      </c>
      <c r="J89" s="503" t="str">
        <f>IFERROR(VLOOKUP(I89,Liste_J!$C$7:$G$261,5,0),"???")</f>
        <v>H</v>
      </c>
      <c r="K89" s="503" t="str">
        <f>IFERROR(VLOOKUP(I89,Liste_J!$C$7:$F$261,4,0),"???")</f>
        <v>Corbuches</v>
      </c>
      <c r="L89" s="503">
        <f t="shared" si="65"/>
        <v>18.600000000000001</v>
      </c>
      <c r="M89" s="539">
        <f t="shared" si="66"/>
        <v>33</v>
      </c>
      <c r="N89" s="503"/>
      <c r="O89" s="503"/>
      <c r="P89" s="503"/>
      <c r="Q89" s="503"/>
      <c r="R89" s="503"/>
      <c r="S89" s="503"/>
      <c r="T89" s="503"/>
      <c r="AB89" s="465">
        <f t="shared" si="67"/>
        <v>0</v>
      </c>
      <c r="AC89" s="489">
        <f t="shared" si="68"/>
        <v>0</v>
      </c>
      <c r="AD89" s="489">
        <f t="shared" si="69"/>
        <v>0</v>
      </c>
      <c r="AE89" s="489">
        <f t="shared" si="71"/>
        <v>1</v>
      </c>
      <c r="AF89" s="541">
        <f t="shared" si="71"/>
        <v>0</v>
      </c>
      <c r="AG89" s="529"/>
      <c r="AH89" s="529"/>
    </row>
    <row r="90" spans="1:34" ht="15" thickBot="1" x14ac:dyDescent="0.35">
      <c r="A90" s="536">
        <f t="shared" si="59"/>
        <v>25</v>
      </c>
      <c r="B90" s="537" t="str">
        <f t="shared" si="60"/>
        <v>Sauvadet Dominique</v>
      </c>
      <c r="C90" s="503" t="str">
        <f>IFERROR(VLOOKUP(B90,Liste_J!$C$7:$G$261,5,0),"???")</f>
        <v>H</v>
      </c>
      <c r="D90" s="538" t="str">
        <f>IFERROR(VLOOKUP(B90,Liste_J!$C$7:$F$261,4,0),"???")</f>
        <v>ASGAF</v>
      </c>
      <c r="E90" s="503">
        <f t="shared" si="61"/>
        <v>17.3</v>
      </c>
      <c r="F90" s="539">
        <f t="shared" si="62"/>
        <v>23</v>
      </c>
      <c r="H90" s="536">
        <f t="shared" si="63"/>
        <v>25</v>
      </c>
      <c r="I90" s="503" t="str">
        <f t="shared" si="64"/>
        <v>Mercier Olivier</v>
      </c>
      <c r="J90" s="503" t="str">
        <f>IFERROR(VLOOKUP(I90,Liste_J!$C$7:$G$261,5,0),"???")</f>
        <v>H</v>
      </c>
      <c r="K90" s="503" t="str">
        <f>IFERROR(VLOOKUP(I90,Liste_J!$C$7:$F$261,4,0),"???")</f>
        <v>Chevry</v>
      </c>
      <c r="L90" s="503">
        <f t="shared" si="65"/>
        <v>22</v>
      </c>
      <c r="M90" s="539">
        <f t="shared" si="66"/>
        <v>32</v>
      </c>
      <c r="N90" s="503"/>
      <c r="O90" s="503"/>
      <c r="P90" s="503"/>
      <c r="Q90" s="503"/>
      <c r="R90" s="503"/>
      <c r="S90" s="503"/>
      <c r="T90" s="503"/>
      <c r="AB90" s="465">
        <f t="shared" si="67"/>
        <v>0</v>
      </c>
      <c r="AC90" s="489">
        <f t="shared" si="68"/>
        <v>0</v>
      </c>
      <c r="AD90" s="489">
        <f t="shared" si="69"/>
        <v>1</v>
      </c>
      <c r="AE90" s="489">
        <f t="shared" si="71"/>
        <v>0</v>
      </c>
      <c r="AF90" s="541">
        <f t="shared" si="71"/>
        <v>0</v>
      </c>
      <c r="AG90" s="529"/>
      <c r="AH90" s="529"/>
    </row>
    <row r="91" spans="1:34" ht="15" thickBot="1" x14ac:dyDescent="0.35">
      <c r="A91" s="536">
        <f t="shared" si="59"/>
        <v>0</v>
      </c>
      <c r="B91" s="537" t="str">
        <f t="shared" si="60"/>
        <v>Sauvadet Yannick</v>
      </c>
      <c r="C91" s="503" t="str">
        <f>IFERROR(VLOOKUP(B91,Liste_J!$C$7:$G$261,5,0),"???")</f>
        <v>H</v>
      </c>
      <c r="D91" s="538" t="str">
        <f>IFERROR(VLOOKUP(B91,Liste_J!$C$7:$F$261,4,0),"???")</f>
        <v>ASGAF</v>
      </c>
      <c r="E91" s="503">
        <f t="shared" si="61"/>
        <v>24.2</v>
      </c>
      <c r="F91" s="539">
        <f t="shared" si="62"/>
        <v>23</v>
      </c>
      <c r="H91" s="536">
        <f t="shared" si="63"/>
        <v>0</v>
      </c>
      <c r="I91" s="503" t="str">
        <f t="shared" si="64"/>
        <v>Napoleone Remi</v>
      </c>
      <c r="J91" s="503" t="str">
        <f>IFERROR(VLOOKUP(I91,Liste_J!$C$7:$G$261,5,0),"???")</f>
        <v>H</v>
      </c>
      <c r="K91" s="503" t="str">
        <f>IFERROR(VLOOKUP(I91,Liste_J!$C$7:$F$261,4,0),"???")</f>
        <v>Chevry</v>
      </c>
      <c r="L91" s="503">
        <f t="shared" si="65"/>
        <v>20.3</v>
      </c>
      <c r="M91" s="539">
        <f t="shared" si="66"/>
        <v>32</v>
      </c>
      <c r="N91" s="503"/>
      <c r="O91" s="503"/>
      <c r="P91" s="503"/>
      <c r="Q91" s="503"/>
      <c r="R91" s="503"/>
      <c r="S91" s="503"/>
      <c r="T91" s="503"/>
      <c r="AB91" s="465">
        <f t="shared" si="67"/>
        <v>0</v>
      </c>
      <c r="AC91" s="489">
        <f t="shared" si="68"/>
        <v>0</v>
      </c>
      <c r="AD91" s="489">
        <f t="shared" si="69"/>
        <v>1</v>
      </c>
      <c r="AE91" s="489">
        <f t="shared" si="71"/>
        <v>0</v>
      </c>
      <c r="AF91" s="541">
        <f t="shared" si="71"/>
        <v>0</v>
      </c>
      <c r="AG91" s="529"/>
      <c r="AH91" s="529"/>
    </row>
    <row r="92" spans="1:34" ht="15" thickBot="1" x14ac:dyDescent="0.35">
      <c r="A92" s="536">
        <f t="shared" si="59"/>
        <v>26</v>
      </c>
      <c r="B92" s="537" t="str">
        <f t="shared" si="60"/>
        <v>Colas Patrick</v>
      </c>
      <c r="C92" s="503" t="str">
        <f>IFERROR(VLOOKUP(B92,Liste_J!$C$7:$G$261,5,0),"???")</f>
        <v>H</v>
      </c>
      <c r="D92" s="538" t="str">
        <f>IFERROR(VLOOKUP(B92,Liste_J!$C$7:$F$261,4,0),"???")</f>
        <v>ASGAF</v>
      </c>
      <c r="E92" s="503">
        <f t="shared" si="61"/>
        <v>31.2</v>
      </c>
      <c r="F92" s="539">
        <f t="shared" si="62"/>
        <v>22</v>
      </c>
      <c r="H92" s="536">
        <f t="shared" si="63"/>
        <v>26</v>
      </c>
      <c r="I92" s="503" t="str">
        <f t="shared" si="64"/>
        <v>Sauvadet Dominique</v>
      </c>
      <c r="J92" s="503" t="str">
        <f>IFERROR(VLOOKUP(I92,Liste_J!$C$7:$G$261,5,0),"???")</f>
        <v>H</v>
      </c>
      <c r="K92" s="503" t="str">
        <f>IFERROR(VLOOKUP(I92,Liste_J!$C$7:$F$261,4,0),"???")</f>
        <v>ASGAF</v>
      </c>
      <c r="L92" s="503">
        <f t="shared" si="65"/>
        <v>17.3</v>
      </c>
      <c r="M92" s="539">
        <f t="shared" si="66"/>
        <v>32</v>
      </c>
      <c r="N92" s="503"/>
      <c r="O92" s="503"/>
      <c r="P92" s="503"/>
      <c r="Q92" s="503"/>
      <c r="R92" s="503"/>
      <c r="S92" s="503"/>
      <c r="T92" s="503"/>
      <c r="AB92" s="465">
        <f t="shared" si="67"/>
        <v>1</v>
      </c>
      <c r="AC92" s="489">
        <f t="shared" si="68"/>
        <v>0</v>
      </c>
      <c r="AD92" s="489">
        <f t="shared" si="69"/>
        <v>0</v>
      </c>
      <c r="AE92" s="489">
        <f t="shared" si="71"/>
        <v>0</v>
      </c>
      <c r="AF92" s="541">
        <f t="shared" si="71"/>
        <v>0</v>
      </c>
      <c r="AG92" s="529"/>
      <c r="AH92" s="529"/>
    </row>
    <row r="93" spans="1:34" ht="15" thickBot="1" x14ac:dyDescent="0.35">
      <c r="A93" s="536">
        <f t="shared" si="59"/>
        <v>0</v>
      </c>
      <c r="B93" s="537" t="str">
        <f t="shared" si="60"/>
        <v>Debut Daniel</v>
      </c>
      <c r="C93" s="503" t="str">
        <f>IFERROR(VLOOKUP(B93,Liste_J!$C$7:$G$261,5,0),"???")</f>
        <v>H</v>
      </c>
      <c r="D93" s="538" t="str">
        <f>IFERROR(VLOOKUP(B93,Liste_J!$C$7:$F$261,4,0),"???")</f>
        <v>ASGAF</v>
      </c>
      <c r="E93" s="503">
        <f t="shared" si="61"/>
        <v>20.2</v>
      </c>
      <c r="F93" s="539">
        <f t="shared" si="62"/>
        <v>22</v>
      </c>
      <c r="H93" s="536">
        <f t="shared" si="63"/>
        <v>0</v>
      </c>
      <c r="I93" s="503" t="str">
        <f t="shared" si="64"/>
        <v>Sauvadet Yannick</v>
      </c>
      <c r="J93" s="503" t="str">
        <f>IFERROR(VLOOKUP(I93,Liste_J!$C$7:$G$261,5,0),"???")</f>
        <v>H</v>
      </c>
      <c r="K93" s="503" t="str">
        <f>IFERROR(VLOOKUP(I93,Liste_J!$C$7:$F$261,4,0),"???")</f>
        <v>ASGAF</v>
      </c>
      <c r="L93" s="503">
        <f t="shared" si="65"/>
        <v>24.2</v>
      </c>
      <c r="M93" s="539">
        <f t="shared" si="66"/>
        <v>32</v>
      </c>
      <c r="N93" s="503"/>
      <c r="O93" s="503"/>
      <c r="P93" s="503"/>
      <c r="Q93" s="503"/>
      <c r="R93" s="503"/>
      <c r="S93" s="503"/>
      <c r="T93" s="503"/>
      <c r="AB93" s="465">
        <f t="shared" si="67"/>
        <v>1</v>
      </c>
      <c r="AC93" s="489">
        <f t="shared" si="68"/>
        <v>0</v>
      </c>
      <c r="AD93" s="489">
        <f t="shared" si="69"/>
        <v>0</v>
      </c>
      <c r="AE93" s="489">
        <f t="shared" si="71"/>
        <v>0</v>
      </c>
      <c r="AF93" s="541">
        <f t="shared" si="71"/>
        <v>0</v>
      </c>
      <c r="AG93" s="529"/>
      <c r="AH93" s="529"/>
    </row>
    <row r="94" spans="1:34" ht="15" thickBot="1" x14ac:dyDescent="0.35">
      <c r="A94" s="536">
        <f t="shared" si="59"/>
        <v>27</v>
      </c>
      <c r="B94" s="537" t="str">
        <f t="shared" si="60"/>
        <v>Mercier Olivier</v>
      </c>
      <c r="C94" s="503" t="str">
        <f>IFERROR(VLOOKUP(B94,Liste_J!$C$7:$G$261,5,0),"???")</f>
        <v>H</v>
      </c>
      <c r="D94" s="538" t="str">
        <f>IFERROR(VLOOKUP(B94,Liste_J!$C$7:$F$261,4,0),"???")</f>
        <v>Chevry</v>
      </c>
      <c r="E94" s="503">
        <f t="shared" si="61"/>
        <v>22</v>
      </c>
      <c r="F94" s="539">
        <f t="shared" si="62"/>
        <v>22</v>
      </c>
      <c r="H94" s="536">
        <f t="shared" si="63"/>
        <v>27</v>
      </c>
      <c r="I94" s="503" t="str">
        <f t="shared" si="64"/>
        <v>Alexandre Pascale</v>
      </c>
      <c r="J94" s="503" t="str">
        <f>IFERROR(VLOOKUP(I94,Liste_J!$C$7:$G$261,5,0),"???")</f>
        <v>F</v>
      </c>
      <c r="K94" s="503" t="str">
        <f>IFERROR(VLOOKUP(I94,Liste_J!$C$7:$F$261,4,0),"???")</f>
        <v>Chevry</v>
      </c>
      <c r="L94" s="503">
        <f t="shared" si="65"/>
        <v>24.6</v>
      </c>
      <c r="M94" s="539">
        <f t="shared" si="66"/>
        <v>31</v>
      </c>
      <c r="N94" s="503"/>
      <c r="O94" s="503"/>
      <c r="P94" s="503"/>
      <c r="Q94" s="503"/>
      <c r="R94" s="503"/>
      <c r="S94" s="503"/>
      <c r="T94" s="503"/>
      <c r="AB94" s="465">
        <f t="shared" si="67"/>
        <v>0</v>
      </c>
      <c r="AC94" s="489">
        <f t="shared" si="68"/>
        <v>0</v>
      </c>
      <c r="AD94" s="489">
        <f t="shared" si="69"/>
        <v>1</v>
      </c>
      <c r="AE94" s="489">
        <f t="shared" si="71"/>
        <v>0</v>
      </c>
      <c r="AF94" s="541">
        <f t="shared" si="71"/>
        <v>0</v>
      </c>
      <c r="AG94" s="529"/>
      <c r="AH94" s="529"/>
    </row>
    <row r="95" spans="1:34" ht="15" thickBot="1" x14ac:dyDescent="0.35">
      <c r="A95" s="536">
        <f t="shared" si="59"/>
        <v>0</v>
      </c>
      <c r="B95" s="537" t="str">
        <f t="shared" si="60"/>
        <v>Napoleone Remi</v>
      </c>
      <c r="C95" s="503" t="str">
        <f>IFERROR(VLOOKUP(B95,Liste_J!$C$7:$G$261,5,0),"???")</f>
        <v>H</v>
      </c>
      <c r="D95" s="538" t="str">
        <f>IFERROR(VLOOKUP(B95,Liste_J!$C$7:$F$261,4,0),"???")</f>
        <v>Chevry</v>
      </c>
      <c r="E95" s="503">
        <f t="shared" si="61"/>
        <v>20.3</v>
      </c>
      <c r="F95" s="539">
        <f t="shared" si="62"/>
        <v>22</v>
      </c>
      <c r="H95" s="536">
        <f t="shared" si="63"/>
        <v>0</v>
      </c>
      <c r="I95" s="503" t="str">
        <f t="shared" si="64"/>
        <v>Alexandre Didier</v>
      </c>
      <c r="J95" s="503" t="str">
        <f>IFERROR(VLOOKUP(I95,Liste_J!$C$7:$G$261,5,0),"???")</f>
        <v>H</v>
      </c>
      <c r="K95" s="503" t="str">
        <f>IFERROR(VLOOKUP(I95,Liste_J!$C$7:$F$261,4,0),"???")</f>
        <v>Chevry</v>
      </c>
      <c r="L95" s="503">
        <f t="shared" si="65"/>
        <v>12.5</v>
      </c>
      <c r="M95" s="539">
        <f t="shared" si="66"/>
        <v>31</v>
      </c>
      <c r="N95" s="503"/>
      <c r="O95" s="503"/>
      <c r="P95" s="503"/>
      <c r="Q95" s="503"/>
      <c r="R95" s="503"/>
      <c r="S95" s="503"/>
      <c r="T95" s="503"/>
      <c r="AB95" s="465">
        <f t="shared" si="67"/>
        <v>0</v>
      </c>
      <c r="AC95" s="489">
        <f t="shared" si="68"/>
        <v>0</v>
      </c>
      <c r="AD95" s="489">
        <f t="shared" si="69"/>
        <v>1</v>
      </c>
      <c r="AE95" s="489">
        <f t="shared" si="71"/>
        <v>0</v>
      </c>
      <c r="AF95" s="541">
        <f t="shared" si="71"/>
        <v>0</v>
      </c>
      <c r="AG95" s="529"/>
      <c r="AH95" s="529"/>
    </row>
    <row r="96" spans="1:34" ht="15" thickBot="1" x14ac:dyDescent="0.35">
      <c r="A96" s="536">
        <f t="shared" si="59"/>
        <v>28</v>
      </c>
      <c r="B96" s="537" t="str">
        <f t="shared" si="60"/>
        <v>Baffrey Yves</v>
      </c>
      <c r="C96" s="503" t="str">
        <f>IFERROR(VLOOKUP(B96,Liste_J!$C$7:$G$261,5,0),"???")</f>
        <v>H</v>
      </c>
      <c r="D96" s="538" t="str">
        <f>IFERROR(VLOOKUP(B96,Liste_J!$C$7:$F$261,4,0),"???")</f>
        <v>Chevannes</v>
      </c>
      <c r="E96" s="503">
        <f t="shared" si="61"/>
        <v>17.8</v>
      </c>
      <c r="F96" s="539">
        <f t="shared" si="62"/>
        <v>22</v>
      </c>
      <c r="H96" s="536">
        <f t="shared" si="63"/>
        <v>28</v>
      </c>
      <c r="I96" s="503" t="str">
        <f t="shared" si="64"/>
        <v>Foucault Lionel</v>
      </c>
      <c r="J96" s="503" t="str">
        <f>IFERROR(VLOOKUP(I96,Liste_J!$C$7:$G$261,5,0),"???")</f>
        <v>H</v>
      </c>
      <c r="K96" s="503" t="str">
        <f>IFERROR(VLOOKUP(I96,Liste_J!$C$7:$F$261,4,0),"???")</f>
        <v>Chevannes</v>
      </c>
      <c r="L96" s="503">
        <f t="shared" si="65"/>
        <v>14.6</v>
      </c>
      <c r="M96" s="539">
        <f t="shared" si="66"/>
        <v>31</v>
      </c>
      <c r="N96" s="503"/>
      <c r="O96" s="503"/>
      <c r="P96" s="503"/>
      <c r="Q96" s="503"/>
      <c r="R96" s="503"/>
      <c r="S96" s="503"/>
      <c r="T96" s="503"/>
      <c r="AB96" s="465">
        <f t="shared" si="67"/>
        <v>0</v>
      </c>
      <c r="AC96" s="489">
        <f t="shared" si="68"/>
        <v>1</v>
      </c>
      <c r="AD96" s="489">
        <f t="shared" si="69"/>
        <v>0</v>
      </c>
      <c r="AE96" s="489">
        <f t="shared" si="71"/>
        <v>0</v>
      </c>
      <c r="AF96" s="541">
        <f t="shared" si="71"/>
        <v>0</v>
      </c>
      <c r="AG96" s="529"/>
      <c r="AH96" s="529"/>
    </row>
    <row r="97" spans="1:34" ht="15" thickBot="1" x14ac:dyDescent="0.35">
      <c r="A97" s="536">
        <f t="shared" si="59"/>
        <v>0</v>
      </c>
      <c r="B97" s="537" t="str">
        <f t="shared" si="60"/>
        <v>Roulland Jean-François</v>
      </c>
      <c r="C97" s="503" t="str">
        <f>IFERROR(VLOOKUP(B97,Liste_J!$C$7:$G$261,5,0),"???")</f>
        <v>H</v>
      </c>
      <c r="D97" s="538" t="str">
        <f>IFERROR(VLOOKUP(B97,Liste_J!$C$7:$F$261,4,0),"???")</f>
        <v>Chevannes</v>
      </c>
      <c r="E97" s="503">
        <f t="shared" si="61"/>
        <v>33.6</v>
      </c>
      <c r="F97" s="539">
        <f t="shared" si="62"/>
        <v>22</v>
      </c>
      <c r="H97" s="536">
        <f t="shared" si="63"/>
        <v>0</v>
      </c>
      <c r="I97" s="503" t="str">
        <f t="shared" si="64"/>
        <v>Denaro Noel</v>
      </c>
      <c r="J97" s="503" t="str">
        <f>IFERROR(VLOOKUP(I97,Liste_J!$C$7:$G$261,5,0),"???")</f>
        <v>H</v>
      </c>
      <c r="K97" s="503" t="str">
        <f>IFERROR(VLOOKUP(I97,Liste_J!$C$7:$F$261,4,0),"???")</f>
        <v>Chevannes</v>
      </c>
      <c r="L97" s="503">
        <f t="shared" si="65"/>
        <v>17.8</v>
      </c>
      <c r="M97" s="539">
        <f t="shared" si="66"/>
        <v>31</v>
      </c>
      <c r="N97" s="503"/>
      <c r="O97" s="503"/>
      <c r="P97" s="503"/>
      <c r="Q97" s="503"/>
      <c r="R97" s="503"/>
      <c r="S97" s="503"/>
      <c r="T97" s="503"/>
      <c r="AB97" s="465">
        <f t="shared" si="67"/>
        <v>0</v>
      </c>
      <c r="AC97" s="489">
        <f t="shared" si="68"/>
        <v>1</v>
      </c>
      <c r="AD97" s="489">
        <f t="shared" si="69"/>
        <v>0</v>
      </c>
      <c r="AE97" s="489">
        <f t="shared" si="71"/>
        <v>0</v>
      </c>
      <c r="AF97" s="541">
        <f t="shared" si="71"/>
        <v>0</v>
      </c>
      <c r="AG97" s="529"/>
      <c r="AH97" s="529"/>
    </row>
    <row r="98" spans="1:34" ht="15" thickBot="1" x14ac:dyDescent="0.35">
      <c r="A98" s="536">
        <f t="shared" si="59"/>
        <v>29</v>
      </c>
      <c r="B98" s="537" t="str">
        <f t="shared" si="60"/>
        <v>Kerfourn Dominique</v>
      </c>
      <c r="C98" s="503" t="str">
        <f>IFERROR(VLOOKUP(B98,Liste_J!$C$7:$G$261,5,0),"???")</f>
        <v>H</v>
      </c>
      <c r="D98" s="538" t="str">
        <f>IFERROR(VLOOKUP(B98,Liste_J!$C$7:$F$261,4,0),"???")</f>
        <v>ASGAF</v>
      </c>
      <c r="E98" s="503">
        <f t="shared" si="61"/>
        <v>28</v>
      </c>
      <c r="F98" s="539">
        <f t="shared" si="62"/>
        <v>20</v>
      </c>
      <c r="H98" s="536">
        <f t="shared" si="63"/>
        <v>29</v>
      </c>
      <c r="I98" s="503" t="str">
        <f t="shared" si="64"/>
        <v>Robic Jean Pierre</v>
      </c>
      <c r="J98" s="503" t="str">
        <f>IFERROR(VLOOKUP(I98,Liste_J!$C$7:$G$261,5,0),"???")</f>
        <v>H</v>
      </c>
      <c r="K98" s="503" t="str">
        <f>IFERROR(VLOOKUP(I98,Liste_J!$C$7:$F$261,4,0),"???")</f>
        <v>Réveillon</v>
      </c>
      <c r="L98" s="503">
        <f t="shared" si="65"/>
        <v>16.2</v>
      </c>
      <c r="M98" s="539">
        <f t="shared" si="66"/>
        <v>30</v>
      </c>
      <c r="N98" s="503"/>
      <c r="O98" s="503"/>
      <c r="P98" s="503"/>
      <c r="Q98" s="503"/>
      <c r="R98" s="503"/>
      <c r="S98" s="503"/>
      <c r="T98" s="503"/>
      <c r="AB98" s="465">
        <f t="shared" si="67"/>
        <v>0</v>
      </c>
      <c r="AC98" s="489">
        <f t="shared" si="68"/>
        <v>0</v>
      </c>
      <c r="AD98" s="489">
        <f t="shared" si="69"/>
        <v>0</v>
      </c>
      <c r="AE98" s="489">
        <f t="shared" si="71"/>
        <v>0</v>
      </c>
      <c r="AF98" s="541">
        <f t="shared" si="71"/>
        <v>1</v>
      </c>
      <c r="AG98" s="529"/>
      <c r="AH98" s="529"/>
    </row>
    <row r="99" spans="1:34" ht="15" thickBot="1" x14ac:dyDescent="0.35">
      <c r="A99" s="536">
        <f t="shared" si="59"/>
        <v>0</v>
      </c>
      <c r="B99" s="537" t="str">
        <f t="shared" si="60"/>
        <v>Lopez Jean Marie</v>
      </c>
      <c r="C99" s="503" t="str">
        <f>IFERROR(VLOOKUP(B99,Liste_J!$C$7:$G$261,5,0),"???")</f>
        <v>H</v>
      </c>
      <c r="D99" s="538" t="str">
        <f>IFERROR(VLOOKUP(B99,Liste_J!$C$7:$F$261,4,0),"???")</f>
        <v>ASGAF</v>
      </c>
      <c r="E99" s="503">
        <f t="shared" si="61"/>
        <v>25.7</v>
      </c>
      <c r="F99" s="539">
        <f t="shared" si="62"/>
        <v>20</v>
      </c>
      <c r="H99" s="536">
        <f t="shared" si="63"/>
        <v>0</v>
      </c>
      <c r="I99" s="503" t="str">
        <f t="shared" si="64"/>
        <v>Parent Suzanne</v>
      </c>
      <c r="J99" s="503" t="str">
        <f>IFERROR(VLOOKUP(I99,Liste_J!$C$7:$G$261,5,0),"???")</f>
        <v>H</v>
      </c>
      <c r="K99" s="503" t="str">
        <f>IFERROR(VLOOKUP(I99,Liste_J!$C$7:$F$261,4,0),"???")</f>
        <v>Réveillon</v>
      </c>
      <c r="L99" s="503">
        <f t="shared" si="65"/>
        <v>19.7</v>
      </c>
      <c r="M99" s="539">
        <f t="shared" si="66"/>
        <v>30</v>
      </c>
      <c r="N99" s="503"/>
      <c r="O99" s="503"/>
      <c r="P99" s="503"/>
      <c r="Q99" s="503"/>
      <c r="R99" s="503"/>
      <c r="S99" s="503"/>
      <c r="T99" s="503"/>
      <c r="AB99" s="465">
        <f t="shared" si="67"/>
        <v>0</v>
      </c>
      <c r="AC99" s="489">
        <f t="shared" si="68"/>
        <v>0</v>
      </c>
      <c r="AD99" s="489">
        <f t="shared" si="69"/>
        <v>0</v>
      </c>
      <c r="AE99" s="489">
        <f t="shared" si="71"/>
        <v>0</v>
      </c>
      <c r="AF99" s="541">
        <f t="shared" si="71"/>
        <v>1</v>
      </c>
      <c r="AG99" s="529"/>
      <c r="AH99" s="529"/>
    </row>
    <row r="100" spans="1:34" ht="15" thickBot="1" x14ac:dyDescent="0.35">
      <c r="A100" s="536">
        <f t="shared" si="59"/>
        <v>30</v>
      </c>
      <c r="B100" s="537" t="str">
        <f t="shared" si="60"/>
        <v>Insolubile Joseph</v>
      </c>
      <c r="C100" s="503" t="str">
        <f>IFERROR(VLOOKUP(B100,Liste_J!$C$7:$G$261,5,0),"???")</f>
        <v>H</v>
      </c>
      <c r="D100" s="538" t="str">
        <f>IFERROR(VLOOKUP(B100,Liste_J!$C$7:$F$261,4,0),"???")</f>
        <v>ASGAF</v>
      </c>
      <c r="E100" s="503">
        <f t="shared" si="61"/>
        <v>16.899999999999999</v>
      </c>
      <c r="F100" s="539">
        <f t="shared" si="62"/>
        <v>16</v>
      </c>
      <c r="H100" s="536">
        <f t="shared" si="63"/>
        <v>30</v>
      </c>
      <c r="I100" s="503" t="str">
        <f t="shared" si="64"/>
        <v>Tran Charoon</v>
      </c>
      <c r="J100" s="503" t="str">
        <f>IFERROR(VLOOKUP(I100,Liste_J!$C$7:$G$261,5,0),"???")</f>
        <v>H</v>
      </c>
      <c r="K100" s="503" t="str">
        <f>IFERROR(VLOOKUP(I100,Liste_J!$C$7:$F$261,4,0),"???")</f>
        <v>Chevry</v>
      </c>
      <c r="L100" s="503">
        <f t="shared" si="65"/>
        <v>36.5</v>
      </c>
      <c r="M100" s="539">
        <f t="shared" si="66"/>
        <v>28</v>
      </c>
      <c r="N100" s="503"/>
      <c r="O100" s="503"/>
      <c r="P100" s="503"/>
      <c r="Q100" s="503"/>
      <c r="R100" s="503"/>
      <c r="S100" s="503"/>
      <c r="T100" s="503"/>
      <c r="AB100" s="465">
        <f t="shared" si="67"/>
        <v>0</v>
      </c>
      <c r="AC100" s="489">
        <f t="shared" si="68"/>
        <v>0</v>
      </c>
      <c r="AD100" s="489">
        <f t="shared" si="69"/>
        <v>1</v>
      </c>
      <c r="AE100" s="489">
        <f t="shared" si="71"/>
        <v>0</v>
      </c>
      <c r="AF100" s="541">
        <f t="shared" si="71"/>
        <v>0</v>
      </c>
      <c r="AG100" s="529"/>
      <c r="AH100" s="529"/>
    </row>
    <row r="101" spans="1:34" ht="15" thickBot="1" x14ac:dyDescent="0.35">
      <c r="A101" s="536">
        <f t="shared" si="59"/>
        <v>0</v>
      </c>
      <c r="B101" s="537" t="str">
        <f t="shared" si="60"/>
        <v>Lamy Jean-Michel</v>
      </c>
      <c r="C101" s="503" t="str">
        <f>IFERROR(VLOOKUP(B101,Liste_J!$C$7:$G$261,5,0),"???")</f>
        <v>H</v>
      </c>
      <c r="D101" s="538" t="str">
        <f>IFERROR(VLOOKUP(B101,Liste_J!$C$7:$F$261,4,0),"???")</f>
        <v>ASGAF</v>
      </c>
      <c r="E101" s="503">
        <f t="shared" si="61"/>
        <v>19.5</v>
      </c>
      <c r="F101" s="539">
        <f t="shared" si="62"/>
        <v>16</v>
      </c>
      <c r="H101" s="536">
        <f t="shared" si="63"/>
        <v>0</v>
      </c>
      <c r="I101" s="503" t="str">
        <f t="shared" si="64"/>
        <v>Tran Jean-Claude</v>
      </c>
      <c r="J101" s="503" t="str">
        <f>IFERROR(VLOOKUP(I101,Liste_J!$C$7:$G$261,5,0),"???")</f>
        <v>H</v>
      </c>
      <c r="K101" s="503" t="str">
        <f>IFERROR(VLOOKUP(I101,Liste_J!$C$7:$F$261,4,0),"???")</f>
        <v>Chevry</v>
      </c>
      <c r="L101" s="503">
        <f t="shared" si="65"/>
        <v>35.200000000000003</v>
      </c>
      <c r="M101" s="539">
        <f t="shared" si="66"/>
        <v>28</v>
      </c>
      <c r="N101" s="503"/>
      <c r="O101" s="503"/>
      <c r="P101" s="503"/>
      <c r="Q101" s="503"/>
      <c r="R101" s="503"/>
      <c r="S101" s="503"/>
      <c r="T101" s="503"/>
      <c r="AB101" s="465">
        <f t="shared" si="67"/>
        <v>0</v>
      </c>
      <c r="AC101" s="489">
        <f t="shared" si="68"/>
        <v>0</v>
      </c>
      <c r="AD101" s="489">
        <f t="shared" si="69"/>
        <v>1</v>
      </c>
      <c r="AE101" s="489">
        <f t="shared" si="71"/>
        <v>0</v>
      </c>
      <c r="AF101" s="541">
        <f t="shared" si="71"/>
        <v>0</v>
      </c>
      <c r="AG101" s="529"/>
      <c r="AH101" s="529"/>
    </row>
    <row r="102" spans="1:34" ht="15" thickBot="1" x14ac:dyDescent="0.35">
      <c r="A102" s="536">
        <f t="shared" si="59"/>
        <v>31</v>
      </c>
      <c r="B102" s="537" t="str">
        <f t="shared" si="60"/>
        <v>Alle Jean</v>
      </c>
      <c r="C102" s="503" t="str">
        <f>IFERROR(VLOOKUP(B102,Liste_J!$C$7:$G$261,5,0),"???")</f>
        <v>H</v>
      </c>
      <c r="D102" s="538" t="str">
        <f>IFERROR(VLOOKUP(B102,Liste_J!$C$7:$F$261,4,0),"???")</f>
        <v>ASGAF</v>
      </c>
      <c r="E102" s="503">
        <f t="shared" si="61"/>
        <v>26.9</v>
      </c>
      <c r="F102" s="539">
        <f t="shared" si="62"/>
        <v>15</v>
      </c>
      <c r="H102" s="536">
        <f t="shared" si="63"/>
        <v>31</v>
      </c>
      <c r="I102" s="503" t="str">
        <f t="shared" si="64"/>
        <v>Alle Jean</v>
      </c>
      <c r="J102" s="503" t="str">
        <f>IFERROR(VLOOKUP(I102,Liste_J!$C$7:$G$261,5,0),"???")</f>
        <v>H</v>
      </c>
      <c r="K102" s="503" t="str">
        <f>IFERROR(VLOOKUP(I102,Liste_J!$C$7:$F$261,4,0),"???")</f>
        <v>ASGAF</v>
      </c>
      <c r="L102" s="503">
        <f t="shared" si="65"/>
        <v>26.9</v>
      </c>
      <c r="M102" s="539">
        <f t="shared" si="66"/>
        <v>26</v>
      </c>
      <c r="N102" s="503"/>
      <c r="O102" s="503"/>
      <c r="P102" s="503"/>
      <c r="Q102" s="503"/>
      <c r="R102" s="503"/>
      <c r="S102" s="503"/>
      <c r="T102" s="503"/>
      <c r="AB102" s="465">
        <f t="shared" si="67"/>
        <v>1</v>
      </c>
      <c r="AC102" s="489">
        <f t="shared" si="68"/>
        <v>0</v>
      </c>
      <c r="AD102" s="489">
        <f t="shared" si="69"/>
        <v>0</v>
      </c>
      <c r="AE102" s="489">
        <f t="shared" si="71"/>
        <v>0</v>
      </c>
      <c r="AF102" s="541">
        <f t="shared" si="71"/>
        <v>0</v>
      </c>
      <c r="AG102" s="529"/>
      <c r="AH102" s="529"/>
    </row>
    <row r="103" spans="1:34" ht="15" thickBot="1" x14ac:dyDescent="0.35">
      <c r="A103" s="536">
        <f t="shared" si="59"/>
        <v>0</v>
      </c>
      <c r="B103" s="537" t="str">
        <f t="shared" si="60"/>
        <v>Salavin Jean-Pierre</v>
      </c>
      <c r="C103" s="503" t="str">
        <f>IFERROR(VLOOKUP(B103,Liste_J!$C$7:$G$261,5,0),"???")</f>
        <v>H</v>
      </c>
      <c r="D103" s="538" t="str">
        <f>IFERROR(VLOOKUP(B103,Liste_J!$C$7:$F$261,4,0),"???")</f>
        <v>ASGAF</v>
      </c>
      <c r="E103" s="503">
        <f t="shared" si="61"/>
        <v>32</v>
      </c>
      <c r="F103" s="539">
        <f t="shared" si="62"/>
        <v>15</v>
      </c>
      <c r="H103" s="536">
        <f t="shared" si="63"/>
        <v>0</v>
      </c>
      <c r="I103" s="503" t="str">
        <f t="shared" si="64"/>
        <v>Salavin Jean-Pierre</v>
      </c>
      <c r="J103" s="503" t="str">
        <f>IFERROR(VLOOKUP(I103,Liste_J!$C$7:$G$261,5,0),"???")</f>
        <v>H</v>
      </c>
      <c r="K103" s="503" t="str">
        <f>IFERROR(VLOOKUP(I103,Liste_J!$C$7:$F$261,4,0),"???")</f>
        <v>ASGAF</v>
      </c>
      <c r="L103" s="503">
        <f t="shared" si="65"/>
        <v>32</v>
      </c>
      <c r="M103" s="539">
        <f t="shared" si="66"/>
        <v>26</v>
      </c>
      <c r="N103" s="503"/>
      <c r="O103" s="503"/>
      <c r="P103" s="503"/>
      <c r="Q103" s="503"/>
      <c r="R103" s="503"/>
      <c r="S103" s="503"/>
      <c r="T103" s="503"/>
      <c r="AB103" s="465">
        <f t="shared" si="67"/>
        <v>1</v>
      </c>
      <c r="AC103" s="489">
        <f t="shared" si="68"/>
        <v>0</v>
      </c>
      <c r="AD103" s="489">
        <f t="shared" si="69"/>
        <v>0</v>
      </c>
      <c r="AE103" s="489">
        <f t="shared" si="71"/>
        <v>0</v>
      </c>
      <c r="AF103" s="541">
        <f t="shared" si="71"/>
        <v>0</v>
      </c>
      <c r="AG103" s="529"/>
      <c r="AH103" s="529"/>
    </row>
    <row r="104" spans="1:34" ht="15" thickBot="1" x14ac:dyDescent="0.35">
      <c r="A104" s="536">
        <f t="shared" si="59"/>
        <v>32</v>
      </c>
      <c r="B104" s="537" t="str">
        <f t="shared" si="60"/>
        <v>Tran Charoon</v>
      </c>
      <c r="C104" s="503" t="str">
        <f>IFERROR(VLOOKUP(B104,Liste_J!$C$7:$G$261,5,0),"???")</f>
        <v>H</v>
      </c>
      <c r="D104" s="538" t="str">
        <f>IFERROR(VLOOKUP(B104,Liste_J!$C$7:$F$261,4,0),"???")</f>
        <v>Chevry</v>
      </c>
      <c r="E104" s="503">
        <f t="shared" si="61"/>
        <v>36.5</v>
      </c>
      <c r="F104" s="539">
        <f t="shared" si="62"/>
        <v>14</v>
      </c>
      <c r="H104" s="536">
        <f t="shared" si="63"/>
        <v>32</v>
      </c>
      <c r="I104" s="503" t="str">
        <f t="shared" si="64"/>
        <v>Insolubile Joseph</v>
      </c>
      <c r="J104" s="503" t="str">
        <f>IFERROR(VLOOKUP(I104,Liste_J!$C$7:$G$261,5,0),"???")</f>
        <v>H</v>
      </c>
      <c r="K104" s="503" t="str">
        <f>IFERROR(VLOOKUP(I104,Liste_J!$C$7:$F$261,4,0),"???")</f>
        <v>ASGAF</v>
      </c>
      <c r="L104" s="503">
        <f t="shared" si="65"/>
        <v>16.899999999999999</v>
      </c>
      <c r="M104" s="539">
        <f t="shared" si="66"/>
        <v>24</v>
      </c>
      <c r="N104" s="503"/>
      <c r="O104" s="503"/>
      <c r="P104" s="503"/>
      <c r="Q104" s="503"/>
      <c r="R104" s="503"/>
      <c r="S104" s="503"/>
      <c r="T104" s="503"/>
      <c r="AB104" s="465">
        <f t="shared" si="67"/>
        <v>1</v>
      </c>
      <c r="AC104" s="489">
        <f t="shared" si="68"/>
        <v>0</v>
      </c>
      <c r="AD104" s="489">
        <f t="shared" si="69"/>
        <v>0</v>
      </c>
      <c r="AE104" s="489">
        <f t="shared" si="71"/>
        <v>0</v>
      </c>
      <c r="AF104" s="541">
        <f t="shared" si="71"/>
        <v>0</v>
      </c>
      <c r="AG104" s="529"/>
      <c r="AH104" s="529"/>
    </row>
    <row r="105" spans="1:34" ht="15" thickBot="1" x14ac:dyDescent="0.35">
      <c r="A105" s="536">
        <f t="shared" si="59"/>
        <v>0</v>
      </c>
      <c r="B105" s="537" t="str">
        <f t="shared" si="60"/>
        <v>Tran Jean-Claude</v>
      </c>
      <c r="C105" s="503" t="str">
        <f>IFERROR(VLOOKUP(B105,Liste_J!$C$7:$G$261,5,0),"???")</f>
        <v>H</v>
      </c>
      <c r="D105" s="538" t="str">
        <f>IFERROR(VLOOKUP(B105,Liste_J!$C$7:$F$261,4,0),"???")</f>
        <v>Chevry</v>
      </c>
      <c r="E105" s="503">
        <f t="shared" si="61"/>
        <v>35.200000000000003</v>
      </c>
      <c r="F105" s="539">
        <f t="shared" si="62"/>
        <v>14</v>
      </c>
      <c r="H105" s="536">
        <f t="shared" si="63"/>
        <v>0</v>
      </c>
      <c r="I105" s="503" t="str">
        <f t="shared" si="64"/>
        <v>Lamy Jean-Michel</v>
      </c>
      <c r="J105" s="503" t="str">
        <f>IFERROR(VLOOKUP(I105,Liste_J!$C$7:$G$261,5,0),"???")</f>
        <v>H</v>
      </c>
      <c r="K105" s="503" t="str">
        <f>IFERROR(VLOOKUP(I105,Liste_J!$C$7:$F$261,4,0),"???")</f>
        <v>ASGAF</v>
      </c>
      <c r="L105" s="503">
        <f t="shared" si="65"/>
        <v>19.5</v>
      </c>
      <c r="M105" s="539">
        <f t="shared" si="66"/>
        <v>24</v>
      </c>
      <c r="N105" s="503"/>
      <c r="O105" s="503"/>
      <c r="P105" s="503"/>
      <c r="Q105" s="503"/>
      <c r="R105" s="503"/>
      <c r="S105" s="503"/>
      <c r="T105" s="503"/>
      <c r="AB105" s="465">
        <f t="shared" si="67"/>
        <v>1</v>
      </c>
      <c r="AC105" s="489">
        <f t="shared" si="68"/>
        <v>0</v>
      </c>
      <c r="AD105" s="489">
        <f t="shared" si="69"/>
        <v>0</v>
      </c>
      <c r="AE105" s="489">
        <f t="shared" si="71"/>
        <v>0</v>
      </c>
      <c r="AF105" s="541">
        <f t="shared" si="71"/>
        <v>0</v>
      </c>
      <c r="AG105" s="529"/>
      <c r="AH105" s="529"/>
    </row>
    <row r="106" spans="1:34" ht="15" thickBot="1" x14ac:dyDescent="0.35">
      <c r="A106" s="536"/>
      <c r="B106" s="537"/>
      <c r="C106" s="503"/>
      <c r="D106" s="538"/>
      <c r="E106" s="503"/>
      <c r="F106" s="539"/>
      <c r="H106" s="536"/>
      <c r="I106" s="503"/>
      <c r="J106" s="503"/>
      <c r="K106" s="503"/>
      <c r="L106" s="503"/>
      <c r="M106" s="539"/>
      <c r="N106" s="503"/>
      <c r="O106" s="503"/>
      <c r="P106" s="503"/>
      <c r="Q106" s="503"/>
      <c r="R106" s="503"/>
      <c r="S106" s="503"/>
      <c r="T106" s="503"/>
      <c r="AB106" s="465">
        <f t="shared" si="67"/>
        <v>0</v>
      </c>
      <c r="AC106" s="489">
        <f t="shared" si="68"/>
        <v>0</v>
      </c>
      <c r="AD106" s="489">
        <f t="shared" si="69"/>
        <v>0</v>
      </c>
      <c r="AE106" s="489">
        <f t="shared" si="71"/>
        <v>0</v>
      </c>
      <c r="AF106" s="541">
        <f t="shared" si="71"/>
        <v>0</v>
      </c>
      <c r="AG106" s="529"/>
      <c r="AH106" s="529"/>
    </row>
    <row r="107" spans="1:34" ht="15" thickBot="1" x14ac:dyDescent="0.35">
      <c r="A107" s="536"/>
      <c r="B107" s="537"/>
      <c r="C107" s="503"/>
      <c r="D107" s="538"/>
      <c r="E107" s="503"/>
      <c r="F107" s="539"/>
      <c r="H107" s="536"/>
      <c r="I107" s="503"/>
      <c r="J107" s="503"/>
      <c r="K107" s="503"/>
      <c r="L107" s="503"/>
      <c r="M107" s="539"/>
      <c r="N107" s="503"/>
      <c r="O107" s="503"/>
      <c r="P107" s="503"/>
      <c r="Q107" s="503"/>
      <c r="R107" s="503"/>
      <c r="S107" s="503"/>
      <c r="T107" s="503"/>
      <c r="AB107" s="465">
        <f t="shared" ref="AB107:AB119" si="72">IF(LEFT($K107,5)=AB$41,1,0)</f>
        <v>0</v>
      </c>
      <c r="AC107" s="489">
        <f t="shared" ref="AC107:AC119" si="73">IF(LEFT($K107,9)=AC$41,1,0)</f>
        <v>0</v>
      </c>
      <c r="AD107" s="489">
        <f t="shared" ref="AD107:AD119" si="74">IF(LEFT($K107,6)=AD$41,1,0)</f>
        <v>0</v>
      </c>
      <c r="AE107" s="489">
        <f t="shared" si="71"/>
        <v>0</v>
      </c>
      <c r="AF107" s="541">
        <f t="shared" si="71"/>
        <v>0</v>
      </c>
      <c r="AG107" s="529"/>
      <c r="AH107" s="529"/>
    </row>
    <row r="108" spans="1:34" ht="15" thickBot="1" x14ac:dyDescent="0.35">
      <c r="A108" s="536"/>
      <c r="B108" s="537"/>
      <c r="C108" s="503"/>
      <c r="D108" s="538"/>
      <c r="E108" s="503"/>
      <c r="F108" s="539"/>
      <c r="H108" s="536"/>
      <c r="I108" s="503"/>
      <c r="J108" s="503"/>
      <c r="K108" s="503"/>
      <c r="L108" s="503"/>
      <c r="M108" s="539"/>
      <c r="N108" s="503"/>
      <c r="O108" s="503"/>
      <c r="P108" s="503"/>
      <c r="Q108" s="503"/>
      <c r="R108" s="503"/>
      <c r="S108" s="503"/>
      <c r="T108" s="503"/>
      <c r="AB108" s="465">
        <f t="shared" si="72"/>
        <v>0</v>
      </c>
      <c r="AC108" s="489">
        <f t="shared" si="73"/>
        <v>0</v>
      </c>
      <c r="AD108" s="489">
        <f t="shared" si="74"/>
        <v>0</v>
      </c>
      <c r="AE108" s="489">
        <f t="shared" si="71"/>
        <v>0</v>
      </c>
      <c r="AF108" s="541">
        <f t="shared" si="71"/>
        <v>0</v>
      </c>
      <c r="AG108" s="529"/>
      <c r="AH108" s="529"/>
    </row>
    <row r="109" spans="1:34" ht="15" thickBot="1" x14ac:dyDescent="0.35">
      <c r="A109" s="536"/>
      <c r="B109" s="537"/>
      <c r="C109" s="503"/>
      <c r="D109" s="538"/>
      <c r="E109" s="503"/>
      <c r="F109" s="539"/>
      <c r="H109" s="536"/>
      <c r="I109" s="503"/>
      <c r="J109" s="503"/>
      <c r="K109" s="503"/>
      <c r="L109" s="503"/>
      <c r="M109" s="539"/>
      <c r="N109" s="503"/>
      <c r="O109" s="503"/>
      <c r="P109" s="503"/>
      <c r="Q109" s="503"/>
      <c r="R109" s="503"/>
      <c r="S109" s="503"/>
      <c r="T109" s="503"/>
      <c r="AB109" s="465">
        <f t="shared" si="72"/>
        <v>0</v>
      </c>
      <c r="AC109" s="489">
        <f t="shared" si="73"/>
        <v>0</v>
      </c>
      <c r="AD109" s="489">
        <f t="shared" si="74"/>
        <v>0</v>
      </c>
      <c r="AE109" s="489">
        <f t="shared" si="71"/>
        <v>0</v>
      </c>
      <c r="AF109" s="541">
        <f t="shared" si="71"/>
        <v>0</v>
      </c>
      <c r="AG109" s="529"/>
      <c r="AH109" s="529"/>
    </row>
    <row r="110" spans="1:34" ht="15" thickBot="1" x14ac:dyDescent="0.35">
      <c r="A110" s="536"/>
      <c r="B110" s="537"/>
      <c r="C110" s="503"/>
      <c r="D110" s="538"/>
      <c r="E110" s="503"/>
      <c r="F110" s="539"/>
      <c r="H110" s="536"/>
      <c r="I110" s="503"/>
      <c r="J110" s="503"/>
      <c r="K110" s="503"/>
      <c r="L110" s="503"/>
      <c r="M110" s="539"/>
      <c r="N110" s="503"/>
      <c r="O110" s="503"/>
      <c r="P110" s="503"/>
      <c r="Q110" s="503"/>
      <c r="R110" s="503"/>
      <c r="S110" s="503"/>
      <c r="T110" s="503"/>
      <c r="AB110" s="465">
        <f t="shared" si="72"/>
        <v>0</v>
      </c>
      <c r="AC110" s="489">
        <f t="shared" si="73"/>
        <v>0</v>
      </c>
      <c r="AD110" s="489">
        <f t="shared" si="74"/>
        <v>0</v>
      </c>
      <c r="AE110" s="489">
        <f t="shared" si="71"/>
        <v>0</v>
      </c>
      <c r="AF110" s="541">
        <f t="shared" si="71"/>
        <v>0</v>
      </c>
      <c r="AG110" s="529"/>
      <c r="AH110" s="529"/>
    </row>
    <row r="111" spans="1:34" ht="15" thickBot="1" x14ac:dyDescent="0.35">
      <c r="A111" s="536"/>
      <c r="B111" s="537"/>
      <c r="C111" s="503"/>
      <c r="D111" s="538"/>
      <c r="E111" s="503"/>
      <c r="F111" s="539"/>
      <c r="H111" s="536"/>
      <c r="I111" s="503"/>
      <c r="J111" s="503"/>
      <c r="K111" s="503"/>
      <c r="L111" s="503"/>
      <c r="M111" s="539"/>
      <c r="N111" s="503"/>
      <c r="O111" s="503"/>
      <c r="P111" s="503"/>
      <c r="Q111" s="503"/>
      <c r="R111" s="503"/>
      <c r="S111" s="503"/>
      <c r="T111" s="503"/>
      <c r="AB111" s="465">
        <f t="shared" si="72"/>
        <v>0</v>
      </c>
      <c r="AC111" s="489">
        <f t="shared" si="73"/>
        <v>0</v>
      </c>
      <c r="AD111" s="489">
        <f t="shared" si="74"/>
        <v>0</v>
      </c>
      <c r="AE111" s="489">
        <f t="shared" si="71"/>
        <v>0</v>
      </c>
      <c r="AF111" s="541">
        <f t="shared" si="71"/>
        <v>0</v>
      </c>
      <c r="AG111" s="529"/>
      <c r="AH111" s="529"/>
    </row>
    <row r="112" spans="1:34" ht="15" thickBot="1" x14ac:dyDescent="0.35">
      <c r="A112" s="536"/>
      <c r="B112" s="537"/>
      <c r="C112" s="503"/>
      <c r="D112" s="538"/>
      <c r="E112" s="503"/>
      <c r="F112" s="539"/>
      <c r="H112" s="536"/>
      <c r="I112" s="503"/>
      <c r="J112" s="503"/>
      <c r="K112" s="503"/>
      <c r="L112" s="503"/>
      <c r="M112" s="539"/>
      <c r="N112" s="503"/>
      <c r="O112" s="503"/>
      <c r="P112" s="503"/>
      <c r="Q112" s="503"/>
      <c r="R112" s="503"/>
      <c r="S112" s="503"/>
      <c r="T112" s="503"/>
      <c r="AB112" s="465">
        <f t="shared" si="72"/>
        <v>0</v>
      </c>
      <c r="AC112" s="489">
        <f t="shared" si="73"/>
        <v>0</v>
      </c>
      <c r="AD112" s="489">
        <f t="shared" si="74"/>
        <v>0</v>
      </c>
      <c r="AE112" s="489">
        <f t="shared" si="71"/>
        <v>0</v>
      </c>
      <c r="AF112" s="541">
        <f t="shared" si="71"/>
        <v>0</v>
      </c>
      <c r="AG112" s="529"/>
      <c r="AH112" s="529"/>
    </row>
    <row r="113" spans="1:34" ht="15" thickBot="1" x14ac:dyDescent="0.35">
      <c r="A113" s="542"/>
      <c r="B113" s="537"/>
      <c r="C113" s="503"/>
      <c r="D113" s="538"/>
      <c r="E113" s="503"/>
      <c r="F113" s="539"/>
      <c r="H113" s="536"/>
      <c r="I113" s="503"/>
      <c r="J113" s="503"/>
      <c r="K113" s="503"/>
      <c r="L113" s="503"/>
      <c r="M113" s="539"/>
      <c r="N113" s="503"/>
      <c r="O113" s="503"/>
      <c r="P113" s="503"/>
      <c r="Q113" s="503"/>
      <c r="R113" s="503"/>
      <c r="S113" s="503"/>
      <c r="T113" s="503"/>
      <c r="AB113" s="465">
        <f t="shared" si="72"/>
        <v>0</v>
      </c>
      <c r="AC113" s="489">
        <f t="shared" si="73"/>
        <v>0</v>
      </c>
      <c r="AD113" s="489">
        <f t="shared" si="74"/>
        <v>0</v>
      </c>
      <c r="AE113" s="489">
        <f t="shared" si="71"/>
        <v>0</v>
      </c>
      <c r="AF113" s="541">
        <f t="shared" si="71"/>
        <v>0</v>
      </c>
      <c r="AG113" s="529"/>
      <c r="AH113" s="529"/>
    </row>
    <row r="114" spans="1:34" ht="15" thickBot="1" x14ac:dyDescent="0.35">
      <c r="A114" s="542"/>
      <c r="B114" s="537">
        <f t="shared" ref="B114:B115" si="75">+C197</f>
        <v>0</v>
      </c>
      <c r="F114" s="543"/>
      <c r="H114" s="536"/>
      <c r="I114" s="503"/>
      <c r="J114" s="503"/>
      <c r="K114" s="503"/>
      <c r="L114" s="503"/>
      <c r="M114" s="539"/>
      <c r="N114" s="503"/>
      <c r="O114" s="503"/>
      <c r="P114" s="503"/>
      <c r="Q114" s="503"/>
      <c r="R114" s="503"/>
      <c r="S114" s="503"/>
      <c r="T114" s="503"/>
      <c r="AB114" s="465">
        <f t="shared" si="72"/>
        <v>0</v>
      </c>
      <c r="AC114" s="489">
        <f t="shared" si="73"/>
        <v>0</v>
      </c>
      <c r="AD114" s="489">
        <f t="shared" si="74"/>
        <v>0</v>
      </c>
      <c r="AE114" s="489">
        <f t="shared" si="71"/>
        <v>0</v>
      </c>
      <c r="AF114" s="541">
        <f t="shared" si="71"/>
        <v>0</v>
      </c>
      <c r="AG114" s="529"/>
      <c r="AH114" s="529"/>
    </row>
    <row r="115" spans="1:34" ht="15" thickBot="1" x14ac:dyDescent="0.35">
      <c r="A115" s="542"/>
      <c r="B115" s="537">
        <f t="shared" si="75"/>
        <v>0</v>
      </c>
      <c r="F115" s="543"/>
      <c r="H115" s="536"/>
      <c r="I115" s="503"/>
      <c r="J115" s="503"/>
      <c r="K115" s="503"/>
      <c r="L115" s="503"/>
      <c r="M115" s="539"/>
      <c r="N115" s="503"/>
      <c r="O115" s="503"/>
      <c r="P115" s="503"/>
      <c r="Q115" s="503"/>
      <c r="R115" s="503"/>
      <c r="S115" s="503"/>
      <c r="T115" s="503"/>
      <c r="AB115" s="465">
        <f t="shared" si="72"/>
        <v>0</v>
      </c>
      <c r="AC115" s="489">
        <f t="shared" si="73"/>
        <v>0</v>
      </c>
      <c r="AD115" s="489">
        <f t="shared" si="74"/>
        <v>0</v>
      </c>
      <c r="AE115" s="489">
        <f t="shared" si="71"/>
        <v>0</v>
      </c>
      <c r="AF115" s="541">
        <f t="shared" si="71"/>
        <v>0</v>
      </c>
      <c r="AG115" s="529"/>
      <c r="AH115" s="529"/>
    </row>
    <row r="116" spans="1:34" ht="15" thickBot="1" x14ac:dyDescent="0.35">
      <c r="A116" s="542"/>
      <c r="B116" s="442"/>
      <c r="F116" s="543"/>
      <c r="H116" s="536"/>
      <c r="I116" s="503"/>
      <c r="J116" s="503"/>
      <c r="K116" s="503"/>
      <c r="L116" s="503"/>
      <c r="M116" s="539"/>
      <c r="N116" s="503"/>
      <c r="O116" s="503"/>
      <c r="P116" s="503"/>
      <c r="Q116" s="503"/>
      <c r="R116" s="503"/>
      <c r="S116" s="503"/>
      <c r="T116" s="503"/>
      <c r="AB116" s="465">
        <f t="shared" si="72"/>
        <v>0</v>
      </c>
      <c r="AC116" s="489">
        <f t="shared" si="73"/>
        <v>0</v>
      </c>
      <c r="AD116" s="489">
        <f t="shared" si="74"/>
        <v>0</v>
      </c>
      <c r="AE116" s="489">
        <f t="shared" si="71"/>
        <v>0</v>
      </c>
      <c r="AF116" s="541">
        <f t="shared" si="71"/>
        <v>0</v>
      </c>
      <c r="AG116" s="529"/>
      <c r="AH116" s="529"/>
    </row>
    <row r="117" spans="1:34" ht="15" thickBot="1" x14ac:dyDescent="0.35">
      <c r="A117" s="542"/>
      <c r="B117" s="442"/>
      <c r="F117" s="543"/>
      <c r="H117" s="536"/>
      <c r="I117" s="503"/>
      <c r="J117" s="503"/>
      <c r="K117" s="503"/>
      <c r="L117" s="503"/>
      <c r="M117" s="539"/>
      <c r="N117" s="503"/>
      <c r="O117" s="503"/>
      <c r="P117" s="503"/>
      <c r="Q117" s="503"/>
      <c r="R117" s="503"/>
      <c r="S117" s="503"/>
      <c r="T117" s="503"/>
      <c r="AB117" s="465">
        <f t="shared" si="72"/>
        <v>0</v>
      </c>
      <c r="AC117" s="489">
        <f t="shared" si="73"/>
        <v>0</v>
      </c>
      <c r="AD117" s="489">
        <f t="shared" si="74"/>
        <v>0</v>
      </c>
      <c r="AE117" s="489">
        <f t="shared" si="71"/>
        <v>0</v>
      </c>
      <c r="AF117" s="541">
        <f t="shared" si="71"/>
        <v>0</v>
      </c>
      <c r="AG117" s="529"/>
      <c r="AH117" s="529"/>
    </row>
    <row r="118" spans="1:34" ht="15" thickBot="1" x14ac:dyDescent="0.35">
      <c r="A118" s="542"/>
      <c r="B118" s="442"/>
      <c r="F118" s="543"/>
      <c r="H118" s="536"/>
      <c r="I118" s="503"/>
      <c r="J118" s="503"/>
      <c r="K118" s="503"/>
      <c r="L118" s="503"/>
      <c r="M118" s="539"/>
      <c r="N118" s="503"/>
      <c r="O118" s="503"/>
      <c r="P118" s="503"/>
      <c r="Q118" s="503"/>
      <c r="R118" s="503"/>
      <c r="S118" s="503"/>
      <c r="T118" s="503"/>
      <c r="AB118" s="465">
        <f t="shared" si="72"/>
        <v>0</v>
      </c>
      <c r="AC118" s="489">
        <f t="shared" si="73"/>
        <v>0</v>
      </c>
      <c r="AD118" s="489">
        <f t="shared" si="74"/>
        <v>0</v>
      </c>
      <c r="AE118" s="489">
        <f t="shared" si="71"/>
        <v>0</v>
      </c>
      <c r="AF118" s="541">
        <f t="shared" si="71"/>
        <v>0</v>
      </c>
      <c r="AG118" s="529"/>
      <c r="AH118" s="529"/>
    </row>
    <row r="119" spans="1:34" ht="15" thickBot="1" x14ac:dyDescent="0.35">
      <c r="A119" s="544"/>
      <c r="B119" s="545"/>
      <c r="C119" s="546"/>
      <c r="D119" s="547"/>
      <c r="E119" s="548"/>
      <c r="F119" s="549"/>
      <c r="H119" s="550"/>
      <c r="I119" s="551"/>
      <c r="J119" s="551"/>
      <c r="K119" s="551"/>
      <c r="L119" s="551"/>
      <c r="M119" s="552"/>
      <c r="N119" s="503"/>
      <c r="O119" s="503"/>
      <c r="P119" s="503"/>
      <c r="Q119" s="503"/>
      <c r="R119" s="503"/>
      <c r="S119" s="503"/>
      <c r="T119" s="503"/>
      <c r="AB119" s="465">
        <f t="shared" si="72"/>
        <v>0</v>
      </c>
      <c r="AC119" s="489">
        <f t="shared" si="73"/>
        <v>0</v>
      </c>
      <c r="AD119" s="489">
        <f t="shared" si="74"/>
        <v>0</v>
      </c>
      <c r="AE119" s="489">
        <f t="shared" si="71"/>
        <v>0</v>
      </c>
      <c r="AF119" s="541">
        <f t="shared" si="71"/>
        <v>0</v>
      </c>
      <c r="AG119" s="529"/>
      <c r="AH119" s="529"/>
    </row>
    <row r="120" spans="1:34" ht="15" thickBot="1" x14ac:dyDescent="0.35">
      <c r="B120" s="442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AB120" s="553">
        <f t="shared" ref="AB120" si="76">IF(LEFT($K120,5)=AB$41,1,0)</f>
        <v>0</v>
      </c>
      <c r="AC120" s="489">
        <f t="shared" ref="AC120" si="77">IF(LEFT($K120,9)=AC$41,1,0)</f>
        <v>0</v>
      </c>
      <c r="AD120" s="489">
        <f t="shared" ref="AD120" si="78">IF(LEFT($K120,6)=AD$41,1,0)</f>
        <v>0</v>
      </c>
      <c r="AE120" s="489">
        <f t="shared" ref="AE120:AF120" si="79">IF(LEFT($K120,9)=AE$41,1,0)</f>
        <v>0</v>
      </c>
      <c r="AF120" s="541">
        <f t="shared" si="79"/>
        <v>0</v>
      </c>
      <c r="AG120" s="529"/>
      <c r="AH120" s="529"/>
    </row>
    <row r="121" spans="1:34" ht="15" thickBot="1" x14ac:dyDescent="0.35">
      <c r="B121" s="442"/>
      <c r="H121" s="503"/>
      <c r="Z121" s="291">
        <f>SUM(AB121:AF121)</f>
        <v>64</v>
      </c>
      <c r="AB121" s="486">
        <f>IFERROR(SUM(AB42:AB120),"")</f>
        <v>21</v>
      </c>
      <c r="AC121" s="487">
        <f t="shared" ref="AC121:AF121" si="80">IFERROR(SUM(AC42:AC120),"")</f>
        <v>8</v>
      </c>
      <c r="AD121" s="487">
        <f t="shared" si="80"/>
        <v>8</v>
      </c>
      <c r="AE121" s="487">
        <f t="shared" si="80"/>
        <v>4</v>
      </c>
      <c r="AF121" s="535">
        <f t="shared" si="80"/>
        <v>23</v>
      </c>
    </row>
    <row r="122" spans="1:34" ht="13.8" thickBot="1" x14ac:dyDescent="0.3">
      <c r="B122" s="442"/>
      <c r="H122" s="554"/>
    </row>
    <row r="123" spans="1:34" s="557" customFormat="1" ht="21.6" thickBot="1" x14ac:dyDescent="0.45">
      <c r="A123" s="555" t="s">
        <v>115</v>
      </c>
      <c r="B123" s="556"/>
      <c r="D123" s="558"/>
      <c r="E123" s="559"/>
      <c r="H123" s="560"/>
      <c r="X123" s="561"/>
    </row>
    <row r="124" spans="1:34" s="528" customFormat="1" x14ac:dyDescent="0.25">
      <c r="A124" s="528" t="s">
        <v>30</v>
      </c>
      <c r="B124" s="562" t="s">
        <v>434</v>
      </c>
      <c r="C124" s="528" t="s">
        <v>31</v>
      </c>
      <c r="D124" s="562" t="s">
        <v>26</v>
      </c>
      <c r="E124" s="528" t="s">
        <v>77</v>
      </c>
      <c r="F124" s="528" t="s">
        <v>78</v>
      </c>
      <c r="G124" s="528" t="s">
        <v>79</v>
      </c>
      <c r="X124" s="563"/>
    </row>
    <row r="125" spans="1:34" outlineLevel="1" x14ac:dyDescent="0.25">
      <c r="A125" s="291">
        <v>1</v>
      </c>
      <c r="B125" s="442"/>
      <c r="C125" s="291" t="s">
        <v>407</v>
      </c>
      <c r="D125" s="443">
        <v>11.6</v>
      </c>
      <c r="E125" s="444" t="s">
        <v>80</v>
      </c>
      <c r="F125" s="291">
        <v>38</v>
      </c>
      <c r="G125" s="291">
        <v>38</v>
      </c>
      <c r="H125" s="529"/>
      <c r="J125" s="564"/>
      <c r="K125" s="529"/>
    </row>
    <row r="126" spans="1:34" outlineLevel="1" x14ac:dyDescent="0.25">
      <c r="B126" s="442"/>
      <c r="C126" s="291" t="s">
        <v>204</v>
      </c>
      <c r="D126" s="443">
        <v>11.8</v>
      </c>
      <c r="E126" s="444" t="s">
        <v>80</v>
      </c>
      <c r="F126" s="291">
        <v>38</v>
      </c>
      <c r="G126" s="291">
        <v>38</v>
      </c>
      <c r="H126" s="529"/>
      <c r="J126" s="564"/>
      <c r="K126" s="529"/>
    </row>
    <row r="127" spans="1:34" outlineLevel="1" x14ac:dyDescent="0.25">
      <c r="A127" s="291">
        <v>2</v>
      </c>
      <c r="B127" s="442"/>
      <c r="C127" s="291" t="s">
        <v>148</v>
      </c>
      <c r="D127" s="443">
        <v>11.6</v>
      </c>
      <c r="E127" s="444" t="s">
        <v>70</v>
      </c>
      <c r="F127" s="291">
        <v>36</v>
      </c>
      <c r="G127" s="291">
        <v>36</v>
      </c>
      <c r="H127" s="529"/>
      <c r="J127" s="564"/>
      <c r="K127" s="529"/>
    </row>
    <row r="128" spans="1:34" outlineLevel="1" x14ac:dyDescent="0.25">
      <c r="B128" s="442"/>
      <c r="C128" s="291" t="s">
        <v>408</v>
      </c>
      <c r="D128" s="443">
        <v>10.1</v>
      </c>
      <c r="E128" s="444" t="s">
        <v>70</v>
      </c>
      <c r="F128" s="291">
        <v>36</v>
      </c>
      <c r="G128" s="291">
        <v>36</v>
      </c>
      <c r="H128" s="529"/>
      <c r="J128" s="564"/>
      <c r="K128" s="529"/>
    </row>
    <row r="129" spans="1:11" outlineLevel="1" x14ac:dyDescent="0.25">
      <c r="A129" s="291">
        <v>3</v>
      </c>
      <c r="B129" s="442"/>
      <c r="C129" s="291" t="s">
        <v>345</v>
      </c>
      <c r="D129" s="443">
        <v>24.5</v>
      </c>
      <c r="E129" s="444" t="s">
        <v>70</v>
      </c>
      <c r="F129" s="291">
        <v>35</v>
      </c>
      <c r="G129" s="291">
        <v>35</v>
      </c>
      <c r="H129" s="529"/>
      <c r="J129" s="564"/>
      <c r="K129" s="529"/>
    </row>
    <row r="130" spans="1:11" outlineLevel="1" x14ac:dyDescent="0.25">
      <c r="B130" s="442"/>
      <c r="C130" s="291" t="s">
        <v>168</v>
      </c>
      <c r="D130" s="443">
        <v>22.1</v>
      </c>
      <c r="E130" s="444" t="s">
        <v>70</v>
      </c>
      <c r="F130" s="291">
        <v>35</v>
      </c>
      <c r="G130" s="291">
        <v>35</v>
      </c>
      <c r="H130" s="529"/>
      <c r="J130" s="564"/>
      <c r="K130" s="529"/>
    </row>
    <row r="131" spans="1:11" ht="12" customHeight="1" outlineLevel="1" x14ac:dyDescent="0.25">
      <c r="A131" s="291">
        <v>4</v>
      </c>
      <c r="B131" s="442"/>
      <c r="C131" s="291" t="s">
        <v>205</v>
      </c>
      <c r="D131" s="443">
        <v>20</v>
      </c>
      <c r="E131" s="444" t="s">
        <v>361</v>
      </c>
      <c r="F131" s="291">
        <v>34</v>
      </c>
      <c r="G131" s="291">
        <v>34</v>
      </c>
      <c r="H131" s="529"/>
      <c r="J131" s="564"/>
      <c r="K131" s="529"/>
    </row>
    <row r="132" spans="1:11" outlineLevel="1" x14ac:dyDescent="0.25">
      <c r="B132" s="442"/>
      <c r="C132" s="291" t="s">
        <v>265</v>
      </c>
      <c r="D132" s="443">
        <v>24.7</v>
      </c>
      <c r="E132" s="444" t="s">
        <v>361</v>
      </c>
      <c r="F132" s="291">
        <v>34</v>
      </c>
      <c r="G132" s="291">
        <v>34</v>
      </c>
      <c r="H132" s="529"/>
      <c r="J132" s="564"/>
      <c r="K132" s="529"/>
    </row>
    <row r="133" spans="1:11" outlineLevel="1" x14ac:dyDescent="0.25">
      <c r="A133" s="291">
        <v>5</v>
      </c>
      <c r="B133" s="442"/>
      <c r="C133" s="291" t="s">
        <v>409</v>
      </c>
      <c r="D133" s="443">
        <v>23.6</v>
      </c>
      <c r="E133" s="444" t="s">
        <v>70</v>
      </c>
      <c r="F133" s="291">
        <v>33</v>
      </c>
      <c r="G133" s="291">
        <v>33</v>
      </c>
      <c r="H133" s="529"/>
      <c r="J133" s="564"/>
      <c r="K133" s="529"/>
    </row>
    <row r="134" spans="1:11" outlineLevel="1" x14ac:dyDescent="0.25">
      <c r="B134" s="442"/>
      <c r="C134" s="291" t="s">
        <v>410</v>
      </c>
      <c r="D134" s="443">
        <v>12.7</v>
      </c>
      <c r="E134" s="444" t="s">
        <v>70</v>
      </c>
      <c r="F134" s="291">
        <v>33</v>
      </c>
      <c r="G134" s="291">
        <v>33</v>
      </c>
      <c r="H134" s="529"/>
      <c r="J134" s="564"/>
      <c r="K134" s="529"/>
    </row>
    <row r="135" spans="1:11" outlineLevel="1" x14ac:dyDescent="0.25">
      <c r="A135" s="291">
        <v>6</v>
      </c>
      <c r="B135" s="442"/>
      <c r="C135" s="291" t="s">
        <v>179</v>
      </c>
      <c r="D135" s="443">
        <v>15.5</v>
      </c>
      <c r="E135" s="444" t="s">
        <v>176</v>
      </c>
      <c r="F135" s="291">
        <v>32</v>
      </c>
      <c r="G135" s="291">
        <v>32</v>
      </c>
      <c r="H135" s="529"/>
      <c r="J135" s="564"/>
      <c r="K135" s="529"/>
    </row>
    <row r="136" spans="1:11" outlineLevel="1" x14ac:dyDescent="0.25">
      <c r="B136" s="442"/>
      <c r="C136" s="291" t="s">
        <v>180</v>
      </c>
      <c r="D136" s="443">
        <v>17.2</v>
      </c>
      <c r="E136" s="444" t="s">
        <v>176</v>
      </c>
      <c r="F136" s="291">
        <v>32</v>
      </c>
      <c r="G136" s="291">
        <v>32</v>
      </c>
      <c r="H136" s="529"/>
      <c r="J136" s="564"/>
      <c r="K136" s="529"/>
    </row>
    <row r="137" spans="1:11" outlineLevel="1" x14ac:dyDescent="0.25">
      <c r="A137" s="291">
        <v>7</v>
      </c>
      <c r="B137" s="442"/>
      <c r="C137" s="291" t="s">
        <v>411</v>
      </c>
      <c r="D137" s="443">
        <v>13</v>
      </c>
      <c r="E137" s="444" t="s">
        <v>361</v>
      </c>
      <c r="F137" s="291">
        <v>32</v>
      </c>
      <c r="G137" s="291">
        <v>32</v>
      </c>
      <c r="H137" s="529"/>
      <c r="J137" s="564"/>
      <c r="K137" s="529"/>
    </row>
    <row r="138" spans="1:11" outlineLevel="1" x14ac:dyDescent="0.25">
      <c r="B138" s="442"/>
      <c r="C138" s="291" t="s">
        <v>342</v>
      </c>
      <c r="D138" s="443">
        <v>14</v>
      </c>
      <c r="E138" s="444" t="s">
        <v>361</v>
      </c>
      <c r="F138" s="291">
        <v>32</v>
      </c>
      <c r="G138" s="291">
        <v>32</v>
      </c>
      <c r="H138" s="529"/>
      <c r="J138" s="564"/>
      <c r="K138" s="529"/>
    </row>
    <row r="139" spans="1:11" outlineLevel="1" x14ac:dyDescent="0.25">
      <c r="A139" s="291">
        <v>8</v>
      </c>
      <c r="B139" s="442"/>
      <c r="C139" s="291" t="s">
        <v>412</v>
      </c>
      <c r="D139" s="443">
        <v>22.9</v>
      </c>
      <c r="E139" s="444" t="s">
        <v>361</v>
      </c>
      <c r="F139" s="291">
        <v>30</v>
      </c>
      <c r="G139" s="291">
        <v>30</v>
      </c>
      <c r="H139" s="529"/>
      <c r="J139" s="564"/>
      <c r="K139" s="529"/>
    </row>
    <row r="140" spans="1:11" outlineLevel="1" x14ac:dyDescent="0.25">
      <c r="B140" s="442"/>
      <c r="C140" s="291" t="s">
        <v>413</v>
      </c>
      <c r="D140" s="443">
        <v>13.3</v>
      </c>
      <c r="E140" s="444" t="s">
        <v>361</v>
      </c>
      <c r="F140" s="291">
        <v>30</v>
      </c>
      <c r="G140" s="291">
        <v>30</v>
      </c>
      <c r="H140" s="529"/>
      <c r="J140" s="564"/>
      <c r="K140" s="529"/>
    </row>
    <row r="141" spans="1:11" outlineLevel="1" x14ac:dyDescent="0.25">
      <c r="A141" s="291">
        <v>9</v>
      </c>
      <c r="B141" s="442"/>
      <c r="C141" s="291" t="s">
        <v>414</v>
      </c>
      <c r="D141" s="443">
        <v>11</v>
      </c>
      <c r="E141" s="444" t="s">
        <v>70</v>
      </c>
      <c r="F141" s="291">
        <v>30</v>
      </c>
      <c r="G141" s="291">
        <v>30</v>
      </c>
      <c r="H141" s="529"/>
      <c r="J141" s="564"/>
      <c r="K141" s="529"/>
    </row>
    <row r="142" spans="1:11" outlineLevel="1" x14ac:dyDescent="0.25">
      <c r="B142" s="442"/>
      <c r="C142" s="291" t="s">
        <v>242</v>
      </c>
      <c r="D142" s="443">
        <v>20</v>
      </c>
      <c r="E142" s="444" t="s">
        <v>70</v>
      </c>
      <c r="F142" s="291">
        <v>30</v>
      </c>
      <c r="G142" s="291">
        <v>30</v>
      </c>
      <c r="H142" s="529"/>
      <c r="J142" s="564"/>
      <c r="K142" s="529"/>
    </row>
    <row r="143" spans="1:11" outlineLevel="1" x14ac:dyDescent="0.25">
      <c r="A143" s="291">
        <v>10</v>
      </c>
      <c r="B143" s="442"/>
      <c r="C143" s="291" t="s">
        <v>141</v>
      </c>
      <c r="D143" s="443">
        <v>18.399999999999999</v>
      </c>
      <c r="E143" s="444" t="s">
        <v>70</v>
      </c>
      <c r="F143" s="291">
        <v>28</v>
      </c>
      <c r="G143" s="291">
        <v>28</v>
      </c>
      <c r="H143" s="529"/>
      <c r="J143" s="564"/>
      <c r="K143" s="529"/>
    </row>
    <row r="144" spans="1:11" outlineLevel="1" x14ac:dyDescent="0.25">
      <c r="B144" s="442"/>
      <c r="C144" s="291" t="s">
        <v>249</v>
      </c>
      <c r="D144" s="443">
        <v>29.9</v>
      </c>
      <c r="E144" s="444" t="s">
        <v>70</v>
      </c>
      <c r="F144" s="291">
        <v>28</v>
      </c>
      <c r="G144" s="291">
        <v>28</v>
      </c>
      <c r="H144" s="529"/>
      <c r="J144" s="564"/>
      <c r="K144" s="529"/>
    </row>
    <row r="145" spans="1:11" outlineLevel="1" x14ac:dyDescent="0.25">
      <c r="A145" s="291">
        <v>11</v>
      </c>
      <c r="B145" s="442"/>
      <c r="C145" s="291" t="s">
        <v>415</v>
      </c>
      <c r="D145" s="443">
        <v>25.8</v>
      </c>
      <c r="E145" s="444" t="s">
        <v>433</v>
      </c>
      <c r="F145" s="291">
        <v>27</v>
      </c>
      <c r="G145" s="291">
        <v>27</v>
      </c>
      <c r="H145" s="529"/>
      <c r="J145" s="564"/>
      <c r="K145" s="529"/>
    </row>
    <row r="146" spans="1:11" outlineLevel="1" x14ac:dyDescent="0.25">
      <c r="B146" s="442"/>
      <c r="C146" s="291" t="s">
        <v>309</v>
      </c>
      <c r="D146" s="443">
        <v>12.1</v>
      </c>
      <c r="E146" s="444" t="s">
        <v>361</v>
      </c>
      <c r="F146" s="291">
        <v>27</v>
      </c>
      <c r="G146" s="291">
        <v>27</v>
      </c>
      <c r="H146" s="529"/>
      <c r="J146" s="564"/>
      <c r="K146" s="529"/>
    </row>
    <row r="147" spans="1:11" outlineLevel="1" x14ac:dyDescent="0.25">
      <c r="A147" s="291">
        <v>12</v>
      </c>
      <c r="B147" s="442"/>
      <c r="C147" s="291" t="s">
        <v>416</v>
      </c>
      <c r="D147" s="443">
        <v>27.1</v>
      </c>
      <c r="E147" s="444" t="s">
        <v>70</v>
      </c>
      <c r="F147" s="291">
        <v>27</v>
      </c>
      <c r="G147" s="291">
        <v>27</v>
      </c>
      <c r="H147" s="529"/>
      <c r="J147" s="564"/>
      <c r="K147" s="529"/>
    </row>
    <row r="148" spans="1:11" outlineLevel="1" x14ac:dyDescent="0.25">
      <c r="B148" s="442"/>
      <c r="C148" s="291" t="s">
        <v>417</v>
      </c>
      <c r="D148" s="443">
        <v>13.6</v>
      </c>
      <c r="E148" s="444" t="s">
        <v>70</v>
      </c>
      <c r="F148" s="291">
        <v>27</v>
      </c>
      <c r="G148" s="291">
        <v>27</v>
      </c>
      <c r="H148" s="529"/>
      <c r="J148" s="564"/>
      <c r="K148" s="529"/>
    </row>
    <row r="149" spans="1:11" outlineLevel="1" x14ac:dyDescent="0.25">
      <c r="A149" s="291">
        <v>13</v>
      </c>
      <c r="B149" s="442"/>
      <c r="C149" s="291" t="s">
        <v>347</v>
      </c>
      <c r="D149" s="443">
        <v>37.6</v>
      </c>
      <c r="E149" s="444" t="s">
        <v>361</v>
      </c>
      <c r="F149" s="291">
        <v>26</v>
      </c>
      <c r="G149" s="291">
        <v>26</v>
      </c>
      <c r="H149" s="529"/>
      <c r="J149" s="564"/>
      <c r="K149" s="529"/>
    </row>
    <row r="150" spans="1:11" outlineLevel="1" x14ac:dyDescent="0.25">
      <c r="B150" s="442"/>
      <c r="C150" s="291" t="s">
        <v>418</v>
      </c>
      <c r="D150" s="443">
        <v>37.5</v>
      </c>
      <c r="E150" s="444" t="s">
        <v>70</v>
      </c>
      <c r="F150" s="291">
        <v>26</v>
      </c>
      <c r="G150" s="291">
        <v>26</v>
      </c>
      <c r="H150" s="529"/>
      <c r="J150" s="564"/>
      <c r="K150" s="529"/>
    </row>
    <row r="151" spans="1:11" outlineLevel="1" x14ac:dyDescent="0.25">
      <c r="A151" s="291">
        <v>14</v>
      </c>
      <c r="B151" s="442"/>
      <c r="C151" s="291" t="s">
        <v>419</v>
      </c>
      <c r="D151" s="443">
        <v>22</v>
      </c>
      <c r="E151" s="444" t="s">
        <v>70</v>
      </c>
      <c r="F151" s="291">
        <v>26</v>
      </c>
      <c r="G151" s="291">
        <v>26</v>
      </c>
      <c r="H151" s="529"/>
      <c r="J151" s="564"/>
      <c r="K151" s="529"/>
    </row>
    <row r="152" spans="1:11" outlineLevel="1" x14ac:dyDescent="0.25">
      <c r="B152" s="442"/>
      <c r="C152" s="291" t="s">
        <v>420</v>
      </c>
      <c r="D152" s="443">
        <v>30.7</v>
      </c>
      <c r="E152" s="444" t="s">
        <v>70</v>
      </c>
      <c r="F152" s="291">
        <v>26</v>
      </c>
      <c r="G152" s="291">
        <v>26</v>
      </c>
      <c r="H152" s="529"/>
      <c r="J152" s="564"/>
      <c r="K152" s="529"/>
    </row>
    <row r="153" spans="1:11" outlineLevel="1" x14ac:dyDescent="0.25">
      <c r="A153" s="291">
        <v>15</v>
      </c>
      <c r="B153" s="442"/>
      <c r="C153" s="291" t="s">
        <v>376</v>
      </c>
      <c r="D153" s="443">
        <v>52.3</v>
      </c>
      <c r="E153" s="444" t="s">
        <v>361</v>
      </c>
      <c r="F153" s="291">
        <v>26</v>
      </c>
      <c r="G153" s="291">
        <v>26</v>
      </c>
      <c r="H153" s="529"/>
      <c r="J153" s="564"/>
      <c r="K153" s="529"/>
    </row>
    <row r="154" spans="1:11" outlineLevel="1" x14ac:dyDescent="0.25">
      <c r="B154" s="442"/>
      <c r="C154" s="291" t="s">
        <v>297</v>
      </c>
      <c r="D154" s="443">
        <v>18.100000000000001</v>
      </c>
      <c r="E154" s="444" t="s">
        <v>361</v>
      </c>
      <c r="F154" s="291">
        <v>26</v>
      </c>
      <c r="G154" s="291">
        <v>26</v>
      </c>
      <c r="H154" s="529"/>
      <c r="J154" s="564"/>
      <c r="K154" s="529"/>
    </row>
    <row r="155" spans="1:11" outlineLevel="1" x14ac:dyDescent="0.25">
      <c r="A155" s="291">
        <v>16</v>
      </c>
      <c r="B155" s="442"/>
      <c r="C155" s="291" t="s">
        <v>421</v>
      </c>
      <c r="D155" s="443">
        <v>28.6</v>
      </c>
      <c r="E155" s="444" t="s">
        <v>176</v>
      </c>
      <c r="F155" s="291">
        <v>25</v>
      </c>
      <c r="G155" s="291">
        <v>25</v>
      </c>
      <c r="H155" s="529"/>
      <c r="J155" s="564"/>
      <c r="K155" s="529"/>
    </row>
    <row r="156" spans="1:11" outlineLevel="1" x14ac:dyDescent="0.25">
      <c r="B156" s="442"/>
      <c r="C156" s="291" t="s">
        <v>422</v>
      </c>
      <c r="D156" s="443">
        <v>54</v>
      </c>
      <c r="E156" s="444" t="s">
        <v>176</v>
      </c>
      <c r="F156" s="291">
        <v>25</v>
      </c>
      <c r="G156" s="291">
        <v>25</v>
      </c>
      <c r="H156" s="529"/>
      <c r="J156" s="564"/>
      <c r="K156" s="529"/>
    </row>
    <row r="157" spans="1:11" outlineLevel="1" x14ac:dyDescent="0.25">
      <c r="A157" s="291">
        <v>17</v>
      </c>
      <c r="B157" s="442"/>
      <c r="C157" s="291" t="s">
        <v>253</v>
      </c>
      <c r="D157" s="443">
        <v>28.3</v>
      </c>
      <c r="E157" s="444" t="s">
        <v>70</v>
      </c>
      <c r="F157" s="291">
        <v>25</v>
      </c>
      <c r="G157" s="291">
        <v>25</v>
      </c>
      <c r="H157" s="529"/>
      <c r="J157" s="564"/>
      <c r="K157" s="529"/>
    </row>
    <row r="158" spans="1:11" outlineLevel="1" x14ac:dyDescent="0.25">
      <c r="B158" s="442"/>
      <c r="C158" s="291" t="s">
        <v>346</v>
      </c>
      <c r="D158" s="443">
        <v>22.7</v>
      </c>
      <c r="E158" s="444" t="s">
        <v>70</v>
      </c>
      <c r="F158" s="291">
        <v>25</v>
      </c>
      <c r="G158" s="291">
        <v>25</v>
      </c>
      <c r="H158" s="529"/>
      <c r="J158" s="564"/>
      <c r="K158" s="529"/>
    </row>
    <row r="159" spans="1:11" outlineLevel="1" x14ac:dyDescent="0.25">
      <c r="A159" s="291">
        <v>18</v>
      </c>
      <c r="B159" s="442"/>
      <c r="C159" s="291" t="s">
        <v>423</v>
      </c>
      <c r="D159" s="443">
        <v>19.7</v>
      </c>
      <c r="E159" s="444" t="s">
        <v>70</v>
      </c>
      <c r="F159" s="291">
        <v>24</v>
      </c>
      <c r="G159" s="291">
        <v>24</v>
      </c>
      <c r="H159" s="529"/>
      <c r="J159" s="564"/>
      <c r="K159" s="529"/>
    </row>
    <row r="160" spans="1:11" outlineLevel="1" x14ac:dyDescent="0.25">
      <c r="B160" s="442"/>
      <c r="C160" s="291" t="s">
        <v>158</v>
      </c>
      <c r="D160" s="443">
        <v>16.2</v>
      </c>
      <c r="E160" s="444" t="s">
        <v>70</v>
      </c>
      <c r="F160" s="291">
        <v>24</v>
      </c>
      <c r="G160" s="291">
        <v>24</v>
      </c>
      <c r="H160" s="529"/>
      <c r="K160" s="529"/>
    </row>
    <row r="161" spans="1:11" outlineLevel="1" x14ac:dyDescent="0.25">
      <c r="A161" s="291">
        <v>19</v>
      </c>
      <c r="B161" s="442"/>
      <c r="C161" s="291" t="s">
        <v>111</v>
      </c>
      <c r="D161" s="443">
        <v>12.5</v>
      </c>
      <c r="E161" s="444" t="s">
        <v>69</v>
      </c>
      <c r="F161" s="291">
        <v>24</v>
      </c>
      <c r="G161" s="291">
        <v>24</v>
      </c>
      <c r="H161" s="529"/>
      <c r="K161" s="529"/>
    </row>
    <row r="162" spans="1:11" outlineLevel="1" x14ac:dyDescent="0.25">
      <c r="B162" s="442"/>
      <c r="C162" s="291" t="s">
        <v>187</v>
      </c>
      <c r="D162" s="443">
        <v>24.6</v>
      </c>
      <c r="E162" s="444" t="s">
        <v>69</v>
      </c>
      <c r="F162" s="291">
        <v>24</v>
      </c>
      <c r="G162" s="291">
        <v>24</v>
      </c>
      <c r="H162" s="529"/>
      <c r="K162" s="529"/>
    </row>
    <row r="163" spans="1:11" outlineLevel="1" x14ac:dyDescent="0.25">
      <c r="A163" s="291">
        <v>20</v>
      </c>
      <c r="B163" s="442"/>
      <c r="C163" s="291" t="s">
        <v>173</v>
      </c>
      <c r="D163" s="443">
        <v>23.4</v>
      </c>
      <c r="E163" s="444" t="s">
        <v>70</v>
      </c>
      <c r="F163" s="291">
        <v>24</v>
      </c>
      <c r="G163" s="291">
        <v>24</v>
      </c>
      <c r="H163" s="529"/>
      <c r="K163" s="529"/>
    </row>
    <row r="164" spans="1:11" outlineLevel="1" x14ac:dyDescent="0.25">
      <c r="B164" s="442"/>
      <c r="C164" s="291" t="s">
        <v>169</v>
      </c>
      <c r="D164" s="443">
        <v>20.8</v>
      </c>
      <c r="E164" s="444" t="s">
        <v>70</v>
      </c>
      <c r="F164" s="291">
        <v>24</v>
      </c>
      <c r="G164" s="291">
        <v>24</v>
      </c>
      <c r="H164" s="529"/>
      <c r="K164" s="529"/>
    </row>
    <row r="165" spans="1:11" outlineLevel="1" x14ac:dyDescent="0.25">
      <c r="A165" s="291">
        <v>21</v>
      </c>
      <c r="B165" s="442"/>
      <c r="C165" s="291" t="s">
        <v>267</v>
      </c>
      <c r="D165" s="443">
        <v>17.8</v>
      </c>
      <c r="E165" s="444" t="s">
        <v>176</v>
      </c>
      <c r="F165" s="291">
        <v>24</v>
      </c>
      <c r="G165" s="291">
        <v>24</v>
      </c>
      <c r="H165" s="529"/>
      <c r="K165" s="529"/>
    </row>
    <row r="166" spans="1:11" outlineLevel="1" x14ac:dyDescent="0.25">
      <c r="B166" s="442"/>
      <c r="C166" s="291" t="s">
        <v>157</v>
      </c>
      <c r="D166" s="443">
        <v>14.6</v>
      </c>
      <c r="E166" s="444" t="s">
        <v>176</v>
      </c>
      <c r="F166" s="291">
        <v>24</v>
      </c>
      <c r="G166" s="291">
        <v>24</v>
      </c>
      <c r="H166" s="529"/>
      <c r="K166" s="529"/>
    </row>
    <row r="167" spans="1:11" outlineLevel="1" x14ac:dyDescent="0.25">
      <c r="A167" s="291">
        <v>22</v>
      </c>
      <c r="B167" s="442"/>
      <c r="C167" s="291" t="s">
        <v>243</v>
      </c>
      <c r="D167" s="443">
        <v>23.1</v>
      </c>
      <c r="E167" s="444" t="s">
        <v>70</v>
      </c>
      <c r="F167" s="291">
        <v>24</v>
      </c>
      <c r="G167" s="291">
        <v>24</v>
      </c>
      <c r="H167" s="529"/>
      <c r="K167" s="529"/>
    </row>
    <row r="168" spans="1:11" outlineLevel="1" x14ac:dyDescent="0.25">
      <c r="B168" s="442"/>
      <c r="C168" s="291" t="s">
        <v>424</v>
      </c>
      <c r="D168" s="443">
        <v>28.8</v>
      </c>
      <c r="E168" s="444" t="s">
        <v>70</v>
      </c>
      <c r="F168" s="291">
        <v>24</v>
      </c>
      <c r="G168" s="291">
        <v>24</v>
      </c>
      <c r="H168" s="529"/>
      <c r="K168" s="529"/>
    </row>
    <row r="169" spans="1:11" outlineLevel="1" x14ac:dyDescent="0.25">
      <c r="A169" s="291">
        <v>23</v>
      </c>
      <c r="B169" s="442"/>
      <c r="C169" s="291" t="s">
        <v>343</v>
      </c>
      <c r="D169" s="443">
        <v>18.399999999999999</v>
      </c>
      <c r="E169" s="444" t="s">
        <v>80</v>
      </c>
      <c r="F169" s="291">
        <v>24</v>
      </c>
      <c r="G169" s="291">
        <v>24</v>
      </c>
      <c r="H169" s="529"/>
      <c r="K169" s="529"/>
    </row>
    <row r="170" spans="1:11" outlineLevel="1" x14ac:dyDescent="0.25">
      <c r="B170" s="442"/>
      <c r="C170" s="291" t="s">
        <v>370</v>
      </c>
      <c r="D170" s="443">
        <v>18.600000000000001</v>
      </c>
      <c r="E170" s="444" t="s">
        <v>80</v>
      </c>
      <c r="F170" s="291">
        <v>24</v>
      </c>
      <c r="G170" s="291">
        <v>24</v>
      </c>
      <c r="H170" s="529"/>
      <c r="K170" s="529"/>
    </row>
    <row r="171" spans="1:11" outlineLevel="1" x14ac:dyDescent="0.25">
      <c r="A171" s="291">
        <v>24</v>
      </c>
      <c r="B171" s="442"/>
      <c r="C171" s="291" t="s">
        <v>262</v>
      </c>
      <c r="D171" s="443">
        <v>34</v>
      </c>
      <c r="E171" s="444" t="s">
        <v>69</v>
      </c>
      <c r="F171" s="291">
        <v>23</v>
      </c>
      <c r="G171" s="291">
        <v>23</v>
      </c>
      <c r="H171" s="529"/>
      <c r="K171" s="529"/>
    </row>
    <row r="172" spans="1:11" outlineLevel="1" x14ac:dyDescent="0.25">
      <c r="B172" s="442"/>
      <c r="C172" s="291" t="s">
        <v>425</v>
      </c>
      <c r="D172" s="443">
        <v>54</v>
      </c>
      <c r="E172" s="444" t="s">
        <v>69</v>
      </c>
      <c r="F172" s="291">
        <v>23</v>
      </c>
      <c r="G172" s="291">
        <v>23</v>
      </c>
      <c r="H172" s="529"/>
      <c r="K172" s="529"/>
    </row>
    <row r="173" spans="1:11" outlineLevel="1" x14ac:dyDescent="0.25">
      <c r="A173" s="291">
        <v>25</v>
      </c>
      <c r="B173" s="442"/>
      <c r="C173" s="291" t="s">
        <v>365</v>
      </c>
      <c r="D173" s="443">
        <v>17.3</v>
      </c>
      <c r="E173" s="444" t="s">
        <v>361</v>
      </c>
      <c r="F173" s="291">
        <v>23</v>
      </c>
      <c r="G173" s="291">
        <v>23</v>
      </c>
      <c r="H173" s="529"/>
      <c r="K173" s="529"/>
    </row>
    <row r="174" spans="1:11" outlineLevel="1" x14ac:dyDescent="0.25">
      <c r="B174" s="442"/>
      <c r="C174" s="291" t="s">
        <v>426</v>
      </c>
      <c r="D174" s="443">
        <v>24.2</v>
      </c>
      <c r="E174" s="444" t="s">
        <v>361</v>
      </c>
      <c r="F174" s="291">
        <v>23</v>
      </c>
      <c r="G174" s="291">
        <v>23</v>
      </c>
      <c r="H174" s="529"/>
      <c r="K174" s="529"/>
    </row>
    <row r="175" spans="1:11" outlineLevel="1" x14ac:dyDescent="0.25">
      <c r="A175" s="291">
        <v>26</v>
      </c>
      <c r="B175" s="442"/>
      <c r="C175" s="291" t="s">
        <v>288</v>
      </c>
      <c r="D175" s="443">
        <v>31.2</v>
      </c>
      <c r="E175" s="444" t="s">
        <v>361</v>
      </c>
      <c r="F175" s="291">
        <v>22</v>
      </c>
      <c r="G175" s="291">
        <v>22</v>
      </c>
      <c r="H175" s="529"/>
      <c r="K175" s="529"/>
    </row>
    <row r="176" spans="1:11" outlineLevel="1" x14ac:dyDescent="0.25">
      <c r="B176" s="442"/>
      <c r="C176" s="291" t="s">
        <v>379</v>
      </c>
      <c r="D176" s="443">
        <v>20.2</v>
      </c>
      <c r="E176" s="444" t="s">
        <v>361</v>
      </c>
      <c r="F176" s="291">
        <v>22</v>
      </c>
      <c r="G176" s="291">
        <v>22</v>
      </c>
      <c r="H176" s="529"/>
      <c r="K176" s="529"/>
    </row>
    <row r="177" spans="1:11" outlineLevel="1" x14ac:dyDescent="0.25">
      <c r="A177" s="291">
        <v>27</v>
      </c>
      <c r="B177" s="442"/>
      <c r="C177" s="291" t="s">
        <v>427</v>
      </c>
      <c r="D177" s="443">
        <v>22</v>
      </c>
      <c r="E177" s="444" t="s">
        <v>69</v>
      </c>
      <c r="F177" s="291">
        <v>22</v>
      </c>
      <c r="G177" s="291">
        <v>22</v>
      </c>
      <c r="H177" s="529"/>
      <c r="K177" s="529"/>
    </row>
    <row r="178" spans="1:11" outlineLevel="1" x14ac:dyDescent="0.25">
      <c r="B178" s="442"/>
      <c r="C178" s="291" t="s">
        <v>146</v>
      </c>
      <c r="D178" s="443">
        <v>20.3</v>
      </c>
      <c r="E178" s="444" t="s">
        <v>69</v>
      </c>
      <c r="F178" s="291">
        <v>22</v>
      </c>
      <c r="G178" s="291">
        <v>22</v>
      </c>
      <c r="H178" s="529"/>
      <c r="K178" s="529"/>
    </row>
    <row r="179" spans="1:11" outlineLevel="1" x14ac:dyDescent="0.25">
      <c r="A179" s="291">
        <v>28</v>
      </c>
      <c r="B179" s="442"/>
      <c r="C179" s="291" t="s">
        <v>178</v>
      </c>
      <c r="D179" s="443">
        <v>17.8</v>
      </c>
      <c r="E179" s="444" t="s">
        <v>176</v>
      </c>
      <c r="F179" s="291">
        <v>22</v>
      </c>
      <c r="G179" s="291">
        <v>22</v>
      </c>
      <c r="H179" s="529"/>
      <c r="K179" s="529"/>
    </row>
    <row r="180" spans="1:11" outlineLevel="1" x14ac:dyDescent="0.25">
      <c r="B180" s="442"/>
      <c r="C180" s="291" t="s">
        <v>428</v>
      </c>
      <c r="D180" s="443">
        <v>33.6</v>
      </c>
      <c r="E180" s="444" t="s">
        <v>176</v>
      </c>
      <c r="F180" s="291">
        <v>22</v>
      </c>
      <c r="G180" s="291">
        <v>22</v>
      </c>
      <c r="H180" s="529"/>
      <c r="K180" s="529"/>
    </row>
    <row r="181" spans="1:11" outlineLevel="1" x14ac:dyDescent="0.25">
      <c r="A181" s="291">
        <v>29</v>
      </c>
      <c r="B181" s="442"/>
      <c r="C181" s="291" t="s">
        <v>248</v>
      </c>
      <c r="D181" s="443">
        <v>28</v>
      </c>
      <c r="E181" s="444" t="s">
        <v>361</v>
      </c>
      <c r="F181" s="291">
        <v>20</v>
      </c>
      <c r="G181" s="291">
        <v>20</v>
      </c>
      <c r="H181" s="529"/>
      <c r="K181" s="529"/>
    </row>
    <row r="182" spans="1:11" outlineLevel="1" x14ac:dyDescent="0.25">
      <c r="B182" s="442"/>
      <c r="C182" s="291" t="s">
        <v>167</v>
      </c>
      <c r="D182" s="443">
        <v>25.7</v>
      </c>
      <c r="E182" s="444" t="s">
        <v>361</v>
      </c>
      <c r="F182" s="291">
        <v>20</v>
      </c>
      <c r="G182" s="291">
        <v>20</v>
      </c>
      <c r="H182" s="529"/>
      <c r="K182" s="529"/>
    </row>
    <row r="183" spans="1:11" outlineLevel="1" x14ac:dyDescent="0.25">
      <c r="A183" s="291">
        <v>30</v>
      </c>
      <c r="B183" s="442"/>
      <c r="C183" s="291" t="s">
        <v>429</v>
      </c>
      <c r="D183" s="443">
        <v>16.899999999999999</v>
      </c>
      <c r="E183" s="444" t="s">
        <v>361</v>
      </c>
      <c r="F183" s="291">
        <v>16</v>
      </c>
      <c r="G183" s="291">
        <v>16</v>
      </c>
      <c r="H183" s="529"/>
      <c r="K183" s="529"/>
    </row>
    <row r="184" spans="1:11" outlineLevel="1" x14ac:dyDescent="0.25">
      <c r="B184" s="442"/>
      <c r="C184" s="291" t="s">
        <v>430</v>
      </c>
      <c r="D184" s="443">
        <v>19.5</v>
      </c>
      <c r="E184" s="444" t="s">
        <v>361</v>
      </c>
      <c r="F184" s="291">
        <v>16</v>
      </c>
      <c r="G184" s="291">
        <v>16</v>
      </c>
      <c r="H184" s="529"/>
      <c r="K184" s="529"/>
    </row>
    <row r="185" spans="1:11" outlineLevel="1" x14ac:dyDescent="0.25">
      <c r="A185" s="291">
        <v>31</v>
      </c>
      <c r="B185" s="442"/>
      <c r="C185" s="291" t="s">
        <v>259</v>
      </c>
      <c r="D185" s="443">
        <v>26.9</v>
      </c>
      <c r="E185" s="444" t="s">
        <v>361</v>
      </c>
      <c r="F185" s="291">
        <v>15</v>
      </c>
      <c r="G185" s="291">
        <v>15</v>
      </c>
      <c r="H185" s="529"/>
      <c r="K185" s="529"/>
    </row>
    <row r="186" spans="1:11" outlineLevel="1" x14ac:dyDescent="0.25">
      <c r="B186" s="442"/>
      <c r="C186" s="291" t="s">
        <v>83</v>
      </c>
      <c r="D186" s="443">
        <v>32</v>
      </c>
      <c r="E186" s="444" t="s">
        <v>361</v>
      </c>
      <c r="F186" s="291">
        <v>15</v>
      </c>
      <c r="G186" s="291">
        <v>15</v>
      </c>
      <c r="H186" s="529"/>
      <c r="K186" s="529"/>
    </row>
    <row r="187" spans="1:11" outlineLevel="1" x14ac:dyDescent="0.25">
      <c r="A187" s="291">
        <v>32</v>
      </c>
      <c r="B187" s="442"/>
      <c r="C187" s="291" t="s">
        <v>431</v>
      </c>
      <c r="D187" s="443">
        <v>36.5</v>
      </c>
      <c r="E187" s="444" t="s">
        <v>69</v>
      </c>
      <c r="F187" s="291">
        <v>14</v>
      </c>
      <c r="G187" s="291">
        <v>14</v>
      </c>
      <c r="H187" s="529"/>
      <c r="K187" s="529"/>
    </row>
    <row r="188" spans="1:11" outlineLevel="1" x14ac:dyDescent="0.25">
      <c r="B188" s="442"/>
      <c r="C188" s="291" t="s">
        <v>432</v>
      </c>
      <c r="D188" s="443">
        <v>35.200000000000003</v>
      </c>
      <c r="E188" s="444" t="s">
        <v>69</v>
      </c>
      <c r="F188" s="291">
        <v>14</v>
      </c>
      <c r="G188" s="291">
        <v>14</v>
      </c>
      <c r="H188" s="529"/>
    </row>
    <row r="189" spans="1:11" outlineLevel="1" x14ac:dyDescent="0.25">
      <c r="A189" s="291">
        <v>33</v>
      </c>
      <c r="B189" s="442"/>
      <c r="H189" s="529"/>
    </row>
    <row r="190" spans="1:11" outlineLevel="1" x14ac:dyDescent="0.25">
      <c r="B190" s="442"/>
      <c r="H190" s="529"/>
    </row>
    <row r="191" spans="1:11" outlineLevel="1" x14ac:dyDescent="0.25">
      <c r="A191" s="291">
        <v>34</v>
      </c>
      <c r="B191" s="442"/>
      <c r="H191" s="529"/>
    </row>
    <row r="192" spans="1:11" outlineLevel="1" x14ac:dyDescent="0.25">
      <c r="B192" s="442"/>
      <c r="H192" s="529"/>
    </row>
    <row r="193" spans="1:11" outlineLevel="1" x14ac:dyDescent="0.25">
      <c r="A193" s="291">
        <v>35</v>
      </c>
      <c r="B193" s="442"/>
      <c r="H193" s="529"/>
    </row>
    <row r="194" spans="1:11" outlineLevel="1" x14ac:dyDescent="0.25">
      <c r="B194" s="442"/>
      <c r="H194" s="529"/>
    </row>
    <row r="195" spans="1:11" outlineLevel="1" x14ac:dyDescent="0.25">
      <c r="A195" s="291">
        <v>36</v>
      </c>
      <c r="B195" s="442"/>
      <c r="H195" s="529"/>
      <c r="K195" s="529"/>
    </row>
    <row r="196" spans="1:11" outlineLevel="1" x14ac:dyDescent="0.25">
      <c r="B196" s="442"/>
      <c r="H196" s="529"/>
      <c r="K196" s="529"/>
    </row>
    <row r="197" spans="1:11" outlineLevel="1" x14ac:dyDescent="0.25">
      <c r="A197" s="291">
        <v>37</v>
      </c>
      <c r="B197" s="442"/>
      <c r="H197" s="529"/>
      <c r="K197" s="529"/>
    </row>
    <row r="198" spans="1:11" outlineLevel="1" x14ac:dyDescent="0.25">
      <c r="B198" s="442"/>
      <c r="H198" s="529"/>
      <c r="K198" s="529"/>
    </row>
    <row r="199" spans="1:11" outlineLevel="1" x14ac:dyDescent="0.25">
      <c r="A199" s="291">
        <v>38</v>
      </c>
      <c r="B199" s="442"/>
      <c r="H199" s="529"/>
      <c r="K199" s="529"/>
    </row>
    <row r="200" spans="1:11" outlineLevel="1" x14ac:dyDescent="0.25">
      <c r="B200" s="442"/>
      <c r="H200" s="529"/>
      <c r="K200" s="529"/>
    </row>
    <row r="201" spans="1:11" outlineLevel="1" x14ac:dyDescent="0.25">
      <c r="A201" s="291">
        <v>39</v>
      </c>
      <c r="B201" s="442"/>
      <c r="H201" s="529"/>
      <c r="K201" s="529"/>
    </row>
    <row r="202" spans="1:11" outlineLevel="1" x14ac:dyDescent="0.25">
      <c r="B202" s="442"/>
      <c r="H202" s="529"/>
      <c r="K202" s="529"/>
    </row>
    <row r="203" spans="1:11" outlineLevel="1" x14ac:dyDescent="0.25">
      <c r="B203" s="442"/>
      <c r="H203" s="529"/>
      <c r="K203" s="529"/>
    </row>
    <row r="204" spans="1:11" outlineLevel="1" x14ac:dyDescent="0.25">
      <c r="B204" s="442"/>
      <c r="H204" s="529"/>
      <c r="K204" s="529"/>
    </row>
    <row r="205" spans="1:11" outlineLevel="1" x14ac:dyDescent="0.25">
      <c r="B205" s="442"/>
      <c r="H205" s="529"/>
      <c r="K205" s="529"/>
    </row>
    <row r="206" spans="1:11" outlineLevel="1" x14ac:dyDescent="0.25">
      <c r="B206" s="442"/>
      <c r="H206" s="529"/>
      <c r="K206" s="529"/>
    </row>
    <row r="207" spans="1:11" outlineLevel="1" x14ac:dyDescent="0.25">
      <c r="B207" s="442"/>
      <c r="H207" s="529"/>
      <c r="K207" s="529"/>
    </row>
    <row r="208" spans="1:11" outlineLevel="1" x14ac:dyDescent="0.25">
      <c r="B208" s="442"/>
      <c r="H208" s="529"/>
      <c r="K208" s="529"/>
    </row>
    <row r="209" spans="1:24" outlineLevel="1" x14ac:dyDescent="0.25">
      <c r="B209" s="442"/>
      <c r="H209" s="529"/>
      <c r="K209" s="529"/>
    </row>
    <row r="210" spans="1:24" outlineLevel="1" x14ac:dyDescent="0.25">
      <c r="B210" s="442"/>
      <c r="H210" s="529"/>
      <c r="K210" s="529"/>
    </row>
    <row r="211" spans="1:24" outlineLevel="1" x14ac:dyDescent="0.25">
      <c r="B211" s="442"/>
      <c r="H211" s="529"/>
      <c r="K211" s="529"/>
    </row>
    <row r="212" spans="1:24" outlineLevel="1" x14ac:dyDescent="0.25">
      <c r="B212" s="442"/>
      <c r="H212" s="529"/>
      <c r="K212" s="529"/>
    </row>
    <row r="213" spans="1:24" outlineLevel="1" x14ac:dyDescent="0.25">
      <c r="B213" s="442"/>
      <c r="H213" s="529"/>
      <c r="K213" s="529"/>
    </row>
    <row r="214" spans="1:24" outlineLevel="1" x14ac:dyDescent="0.25">
      <c r="B214" s="442"/>
      <c r="H214" s="529"/>
      <c r="K214" s="529"/>
    </row>
    <row r="215" spans="1:24" outlineLevel="1" x14ac:dyDescent="0.25">
      <c r="B215" s="442"/>
      <c r="H215" s="529"/>
      <c r="K215" s="529"/>
    </row>
    <row r="216" spans="1:24" outlineLevel="1" x14ac:dyDescent="0.25">
      <c r="B216" s="442"/>
      <c r="H216" s="529"/>
      <c r="K216" s="529"/>
    </row>
    <row r="217" spans="1:24" outlineLevel="1" x14ac:dyDescent="0.25">
      <c r="B217" s="442"/>
      <c r="H217" s="529"/>
      <c r="K217" s="529"/>
    </row>
    <row r="218" spans="1:24" outlineLevel="1" x14ac:dyDescent="0.25">
      <c r="B218" s="442"/>
      <c r="H218" s="529"/>
      <c r="K218" s="529"/>
    </row>
    <row r="219" spans="1:24" outlineLevel="1" x14ac:dyDescent="0.25">
      <c r="B219" s="442"/>
      <c r="H219" s="529"/>
      <c r="K219" s="529"/>
    </row>
    <row r="220" spans="1:24" outlineLevel="1" x14ac:dyDescent="0.25">
      <c r="B220" s="442"/>
      <c r="H220" s="529"/>
      <c r="K220" s="529"/>
    </row>
    <row r="221" spans="1:24" ht="13.8" outlineLevel="1" thickBot="1" x14ac:dyDescent="0.3">
      <c r="B221" s="442"/>
      <c r="K221" s="529"/>
    </row>
    <row r="222" spans="1:24" s="557" customFormat="1" ht="21.6" thickBot="1" x14ac:dyDescent="0.45">
      <c r="A222" s="555" t="s">
        <v>91</v>
      </c>
      <c r="B222" s="556"/>
      <c r="D222" s="558"/>
      <c r="E222" s="559"/>
      <c r="H222" s="560"/>
      <c r="X222" s="561"/>
    </row>
    <row r="223" spans="1:24" s="528" customFormat="1" x14ac:dyDescent="0.25">
      <c r="A223" s="528" t="s">
        <v>30</v>
      </c>
      <c r="B223" s="562" t="s">
        <v>76</v>
      </c>
      <c r="C223" s="528" t="s">
        <v>31</v>
      </c>
      <c r="D223" s="562" t="s">
        <v>26</v>
      </c>
      <c r="E223" s="528" t="s">
        <v>77</v>
      </c>
      <c r="F223" s="528" t="s">
        <v>78</v>
      </c>
      <c r="X223" s="563"/>
    </row>
    <row r="224" spans="1:24" ht="13.5" customHeight="1" outlineLevel="1" x14ac:dyDescent="0.25">
      <c r="A224" s="291">
        <v>1</v>
      </c>
      <c r="B224" s="442"/>
      <c r="C224" s="291" t="s">
        <v>345</v>
      </c>
      <c r="D224" s="443">
        <v>24.5</v>
      </c>
      <c r="E224" s="444" t="s">
        <v>70</v>
      </c>
      <c r="F224" s="291">
        <v>45</v>
      </c>
      <c r="G224" s="291">
        <v>45</v>
      </c>
      <c r="H224" s="529"/>
      <c r="K224" s="529"/>
    </row>
    <row r="225" spans="1:11" ht="13.5" customHeight="1" outlineLevel="1" x14ac:dyDescent="0.25">
      <c r="B225" s="442"/>
      <c r="C225" s="291" t="s">
        <v>168</v>
      </c>
      <c r="D225" s="443">
        <v>22.1</v>
      </c>
      <c r="E225" s="444" t="s">
        <v>70</v>
      </c>
      <c r="F225" s="291">
        <v>45</v>
      </c>
      <c r="G225" s="291">
        <v>45</v>
      </c>
      <c r="H225" s="529"/>
      <c r="K225" s="529"/>
    </row>
    <row r="226" spans="1:11" ht="13.5" customHeight="1" outlineLevel="1" x14ac:dyDescent="0.25">
      <c r="A226" s="291">
        <v>2</v>
      </c>
      <c r="B226" s="442"/>
      <c r="C226" s="291" t="s">
        <v>205</v>
      </c>
      <c r="D226" s="443">
        <v>20</v>
      </c>
      <c r="E226" s="444" t="s">
        <v>361</v>
      </c>
      <c r="F226" s="291">
        <v>44</v>
      </c>
      <c r="G226" s="291">
        <v>44</v>
      </c>
      <c r="K226" s="529"/>
    </row>
    <row r="227" spans="1:11" ht="13.5" customHeight="1" outlineLevel="1" x14ac:dyDescent="0.25">
      <c r="B227" s="442"/>
      <c r="C227" s="291" t="s">
        <v>265</v>
      </c>
      <c r="D227" s="443">
        <v>24.7</v>
      </c>
      <c r="E227" s="444" t="s">
        <v>361</v>
      </c>
      <c r="F227" s="291">
        <v>44</v>
      </c>
      <c r="G227" s="291">
        <v>44</v>
      </c>
      <c r="H227" s="529"/>
      <c r="K227" s="529"/>
    </row>
    <row r="228" spans="1:11" ht="13.5" customHeight="1" outlineLevel="1" x14ac:dyDescent="0.25">
      <c r="A228" s="291">
        <v>3</v>
      </c>
      <c r="B228" s="442"/>
      <c r="C228" s="291" t="s">
        <v>347</v>
      </c>
      <c r="D228" s="443">
        <v>37.6</v>
      </c>
      <c r="E228" s="444" t="s">
        <v>361</v>
      </c>
      <c r="F228" s="291">
        <v>43</v>
      </c>
      <c r="G228" s="291">
        <v>43</v>
      </c>
      <c r="H228" s="529"/>
      <c r="I228" s="565"/>
      <c r="K228" s="529"/>
    </row>
    <row r="229" spans="1:11" ht="13.5" customHeight="1" outlineLevel="1" x14ac:dyDescent="0.25">
      <c r="B229" s="442"/>
      <c r="C229" s="565" t="s">
        <v>418</v>
      </c>
      <c r="D229" s="788">
        <v>30</v>
      </c>
      <c r="E229" s="789" t="s">
        <v>70</v>
      </c>
      <c r="F229" s="291">
        <v>43</v>
      </c>
      <c r="G229" s="291">
        <v>43</v>
      </c>
      <c r="H229" s="529"/>
      <c r="K229" s="529"/>
    </row>
    <row r="230" spans="1:11" ht="13.5" customHeight="1" outlineLevel="1" x14ac:dyDescent="0.25">
      <c r="A230" s="291">
        <v>4</v>
      </c>
      <c r="B230" s="442"/>
      <c r="C230" s="291" t="s">
        <v>204</v>
      </c>
      <c r="D230" s="443">
        <v>11.8</v>
      </c>
      <c r="E230" s="444" t="s">
        <v>80</v>
      </c>
      <c r="F230" s="291">
        <v>43</v>
      </c>
      <c r="G230" s="291">
        <v>43</v>
      </c>
      <c r="H230" s="529"/>
      <c r="K230" s="529"/>
    </row>
    <row r="231" spans="1:11" ht="13.5" customHeight="1" outlineLevel="1" x14ac:dyDescent="0.25">
      <c r="B231" s="442"/>
      <c r="C231" s="291" t="s">
        <v>407</v>
      </c>
      <c r="D231" s="443">
        <v>11.6</v>
      </c>
      <c r="E231" s="444" t="s">
        <v>80</v>
      </c>
      <c r="F231" s="291">
        <v>43</v>
      </c>
      <c r="G231" s="291">
        <v>43</v>
      </c>
      <c r="H231" s="529"/>
      <c r="K231" s="529"/>
    </row>
    <row r="232" spans="1:11" ht="13.5" customHeight="1" outlineLevel="1" x14ac:dyDescent="0.25">
      <c r="A232" s="291">
        <v>5</v>
      </c>
      <c r="B232" s="442"/>
      <c r="C232" s="291" t="s">
        <v>148</v>
      </c>
      <c r="D232" s="443">
        <v>11.6</v>
      </c>
      <c r="E232" s="444" t="s">
        <v>70</v>
      </c>
      <c r="F232" s="291">
        <v>40</v>
      </c>
      <c r="G232" s="291">
        <v>40</v>
      </c>
      <c r="H232" s="529"/>
      <c r="K232" s="529"/>
    </row>
    <row r="233" spans="1:11" ht="13.5" customHeight="1" outlineLevel="1" x14ac:dyDescent="0.25">
      <c r="B233" s="442"/>
      <c r="C233" s="291" t="s">
        <v>408</v>
      </c>
      <c r="D233" s="443">
        <v>10.1</v>
      </c>
      <c r="E233" s="444" t="s">
        <v>70</v>
      </c>
      <c r="F233" s="291">
        <v>40</v>
      </c>
      <c r="G233" s="291">
        <v>40</v>
      </c>
      <c r="H233" s="529"/>
      <c r="K233" s="529"/>
    </row>
    <row r="234" spans="1:11" ht="13.5" customHeight="1" outlineLevel="1" x14ac:dyDescent="0.25">
      <c r="A234" s="291">
        <v>6</v>
      </c>
      <c r="B234" s="442"/>
      <c r="C234" s="291" t="s">
        <v>262</v>
      </c>
      <c r="D234" s="443">
        <v>34</v>
      </c>
      <c r="E234" s="444" t="s">
        <v>69</v>
      </c>
      <c r="F234" s="291">
        <v>40</v>
      </c>
      <c r="G234" s="291">
        <v>40</v>
      </c>
      <c r="H234" s="529"/>
      <c r="K234" s="529"/>
    </row>
    <row r="235" spans="1:11" ht="13.5" customHeight="1" outlineLevel="1" x14ac:dyDescent="0.25">
      <c r="B235" s="442"/>
      <c r="C235" s="291" t="s">
        <v>425</v>
      </c>
      <c r="D235" s="443">
        <v>54</v>
      </c>
      <c r="E235" s="444" t="s">
        <v>69</v>
      </c>
      <c r="F235" s="291">
        <v>40</v>
      </c>
      <c r="G235" s="291">
        <v>40</v>
      </c>
      <c r="H235" s="529"/>
      <c r="K235" s="529"/>
    </row>
    <row r="236" spans="1:11" ht="13.5" customHeight="1" outlineLevel="1" x14ac:dyDescent="0.25">
      <c r="A236" s="291">
        <v>7</v>
      </c>
      <c r="B236" s="442"/>
      <c r="C236" s="291" t="s">
        <v>422</v>
      </c>
      <c r="D236" s="443">
        <v>54</v>
      </c>
      <c r="E236" s="444" t="s">
        <v>176</v>
      </c>
      <c r="F236" s="291">
        <v>40</v>
      </c>
      <c r="G236" s="291">
        <v>40</v>
      </c>
      <c r="H236" s="529"/>
      <c r="K236" s="529"/>
    </row>
    <row r="237" spans="1:11" ht="13.5" customHeight="1" outlineLevel="1" x14ac:dyDescent="0.25">
      <c r="B237" s="442"/>
      <c r="C237" s="291" t="s">
        <v>421</v>
      </c>
      <c r="D237" s="443">
        <v>28.6</v>
      </c>
      <c r="E237" s="444" t="s">
        <v>176</v>
      </c>
      <c r="F237" s="291">
        <v>40</v>
      </c>
      <c r="G237" s="291">
        <v>40</v>
      </c>
      <c r="H237" s="529"/>
      <c r="K237" s="529"/>
    </row>
    <row r="238" spans="1:11" ht="13.5" customHeight="1" outlineLevel="1" x14ac:dyDescent="0.25">
      <c r="A238" s="291">
        <v>8</v>
      </c>
      <c r="B238" s="442"/>
      <c r="C238" s="291" t="s">
        <v>409</v>
      </c>
      <c r="D238" s="443">
        <v>23.6</v>
      </c>
      <c r="E238" s="444" t="s">
        <v>70</v>
      </c>
      <c r="F238" s="291">
        <v>40</v>
      </c>
      <c r="G238" s="291">
        <v>40</v>
      </c>
      <c r="H238" s="529"/>
      <c r="K238" s="529"/>
    </row>
    <row r="239" spans="1:11" ht="13.5" customHeight="1" outlineLevel="1" x14ac:dyDescent="0.25">
      <c r="B239" s="442"/>
      <c r="C239" s="291" t="s">
        <v>410</v>
      </c>
      <c r="D239" s="443">
        <v>12.7</v>
      </c>
      <c r="E239" s="444" t="s">
        <v>70</v>
      </c>
      <c r="F239" s="291">
        <v>40</v>
      </c>
      <c r="G239" s="291">
        <v>40</v>
      </c>
      <c r="H239" s="529"/>
      <c r="K239" s="529"/>
    </row>
    <row r="240" spans="1:11" ht="13.5" customHeight="1" outlineLevel="1" x14ac:dyDescent="0.25">
      <c r="A240" s="291">
        <v>9</v>
      </c>
      <c r="B240" s="442"/>
      <c r="C240" s="291" t="s">
        <v>180</v>
      </c>
      <c r="D240" s="443">
        <v>17.2</v>
      </c>
      <c r="E240" s="444" t="s">
        <v>176</v>
      </c>
      <c r="F240" s="291">
        <v>39</v>
      </c>
      <c r="G240" s="291">
        <v>39</v>
      </c>
      <c r="H240" s="529"/>
      <c r="K240" s="529"/>
    </row>
    <row r="241" spans="1:11" ht="13.5" customHeight="1" outlineLevel="1" x14ac:dyDescent="0.25">
      <c r="B241" s="442"/>
      <c r="C241" s="291" t="s">
        <v>179</v>
      </c>
      <c r="D241" s="443">
        <v>15.5</v>
      </c>
      <c r="E241" s="444" t="s">
        <v>176</v>
      </c>
      <c r="F241" s="291">
        <v>39</v>
      </c>
      <c r="G241" s="291">
        <v>39</v>
      </c>
      <c r="H241" s="529"/>
      <c r="K241" s="529"/>
    </row>
    <row r="242" spans="1:11" ht="13.5" customHeight="1" outlineLevel="1" x14ac:dyDescent="0.25">
      <c r="A242" s="291">
        <v>10</v>
      </c>
      <c r="B242" s="442"/>
      <c r="C242" s="291" t="s">
        <v>249</v>
      </c>
      <c r="D242" s="443">
        <v>29.9</v>
      </c>
      <c r="E242" s="444" t="s">
        <v>70</v>
      </c>
      <c r="F242" s="291">
        <v>38</v>
      </c>
      <c r="G242" s="291">
        <v>38</v>
      </c>
      <c r="K242" s="529"/>
    </row>
    <row r="243" spans="1:11" ht="13.5" customHeight="1" outlineLevel="1" x14ac:dyDescent="0.25">
      <c r="B243" s="442"/>
      <c r="C243" s="291" t="s">
        <v>141</v>
      </c>
      <c r="D243" s="443">
        <v>18.399999999999999</v>
      </c>
      <c r="E243" s="444" t="s">
        <v>70</v>
      </c>
      <c r="F243" s="291">
        <v>38</v>
      </c>
      <c r="G243" s="291">
        <v>38</v>
      </c>
      <c r="H243" s="529"/>
      <c r="K243" s="529"/>
    </row>
    <row r="244" spans="1:11" ht="13.5" customHeight="1" outlineLevel="1" x14ac:dyDescent="0.25">
      <c r="A244" s="291">
        <v>11</v>
      </c>
      <c r="B244" s="442"/>
      <c r="C244" s="291" t="s">
        <v>342</v>
      </c>
      <c r="D244" s="443">
        <v>14</v>
      </c>
      <c r="E244" s="444" t="s">
        <v>361</v>
      </c>
      <c r="F244" s="291">
        <v>38</v>
      </c>
      <c r="G244" s="291">
        <v>38</v>
      </c>
      <c r="H244" s="529"/>
      <c r="K244" s="529"/>
    </row>
    <row r="245" spans="1:11" ht="13.5" customHeight="1" outlineLevel="1" x14ac:dyDescent="0.25">
      <c r="B245" s="442"/>
      <c r="C245" s="291" t="s">
        <v>411</v>
      </c>
      <c r="D245" s="443">
        <v>13</v>
      </c>
      <c r="E245" s="444" t="s">
        <v>361</v>
      </c>
      <c r="F245" s="291">
        <v>38</v>
      </c>
      <c r="G245" s="291">
        <v>38</v>
      </c>
      <c r="H245" s="529"/>
      <c r="K245" s="529"/>
    </row>
    <row r="246" spans="1:11" ht="13.5" customHeight="1" outlineLevel="1" x14ac:dyDescent="0.25">
      <c r="A246" s="291">
        <v>12</v>
      </c>
      <c r="B246" s="442"/>
      <c r="C246" s="291" t="s">
        <v>419</v>
      </c>
      <c r="D246" s="443">
        <v>22</v>
      </c>
      <c r="E246" s="444" t="s">
        <v>70</v>
      </c>
      <c r="F246" s="291">
        <v>38</v>
      </c>
      <c r="G246" s="291">
        <v>38</v>
      </c>
      <c r="H246" s="529"/>
      <c r="K246" s="529"/>
    </row>
    <row r="247" spans="1:11" ht="13.5" customHeight="1" outlineLevel="1" x14ac:dyDescent="0.25">
      <c r="B247" s="442"/>
      <c r="C247" s="291" t="s">
        <v>420</v>
      </c>
      <c r="D247" s="443">
        <v>30.7</v>
      </c>
      <c r="E247" s="444" t="s">
        <v>70</v>
      </c>
      <c r="F247" s="291">
        <v>38</v>
      </c>
      <c r="G247" s="291">
        <v>38</v>
      </c>
      <c r="H247" s="529"/>
      <c r="K247" s="529"/>
    </row>
    <row r="248" spans="1:11" ht="13.5" customHeight="1" outlineLevel="1" x14ac:dyDescent="0.25">
      <c r="A248" s="291">
        <v>13</v>
      </c>
      <c r="B248" s="442"/>
      <c r="C248" s="291" t="s">
        <v>412</v>
      </c>
      <c r="D248" s="443">
        <v>22.9</v>
      </c>
      <c r="E248" s="444" t="s">
        <v>361</v>
      </c>
      <c r="F248" s="291">
        <v>37</v>
      </c>
      <c r="G248" s="291">
        <v>37</v>
      </c>
      <c r="H248" s="529"/>
      <c r="K248" s="529"/>
    </row>
    <row r="249" spans="1:11" ht="13.5" customHeight="1" outlineLevel="1" x14ac:dyDescent="0.25">
      <c r="B249" s="442"/>
      <c r="C249" s="291" t="s">
        <v>413</v>
      </c>
      <c r="D249" s="443">
        <v>13.3</v>
      </c>
      <c r="E249" s="444" t="s">
        <v>361</v>
      </c>
      <c r="F249" s="291">
        <v>37</v>
      </c>
      <c r="G249" s="291">
        <v>37</v>
      </c>
      <c r="H249" s="529"/>
      <c r="K249" s="529"/>
    </row>
    <row r="250" spans="1:11" ht="13.5" customHeight="1" outlineLevel="1" x14ac:dyDescent="0.25">
      <c r="A250" s="291">
        <v>14</v>
      </c>
      <c r="B250" s="442"/>
      <c r="C250" s="291" t="s">
        <v>297</v>
      </c>
      <c r="D250" s="443">
        <v>18.100000000000001</v>
      </c>
      <c r="E250" s="444" t="s">
        <v>361</v>
      </c>
      <c r="F250" s="291">
        <v>37</v>
      </c>
      <c r="G250" s="291">
        <v>37</v>
      </c>
      <c r="H250" s="529"/>
      <c r="K250" s="529"/>
    </row>
    <row r="251" spans="1:11" ht="13.5" customHeight="1" outlineLevel="1" x14ac:dyDescent="0.25">
      <c r="B251" s="442"/>
      <c r="C251" s="291" t="s">
        <v>376</v>
      </c>
      <c r="D251" s="443">
        <v>52.3</v>
      </c>
      <c r="E251" s="444" t="s">
        <v>361</v>
      </c>
      <c r="F251" s="291">
        <v>37</v>
      </c>
      <c r="G251" s="291">
        <v>37</v>
      </c>
      <c r="H251" s="529"/>
      <c r="K251" s="529"/>
    </row>
    <row r="252" spans="1:11" ht="13.5" customHeight="1" outlineLevel="1" x14ac:dyDescent="0.25">
      <c r="A252" s="291">
        <v>15</v>
      </c>
      <c r="B252" s="442"/>
      <c r="C252" s="291" t="s">
        <v>253</v>
      </c>
      <c r="D252" s="443">
        <v>28.3</v>
      </c>
      <c r="E252" s="444" t="s">
        <v>70</v>
      </c>
      <c r="F252" s="291">
        <v>37</v>
      </c>
      <c r="G252" s="291">
        <v>37</v>
      </c>
      <c r="H252" s="529"/>
      <c r="K252" s="529"/>
    </row>
    <row r="253" spans="1:11" ht="13.5" customHeight="1" outlineLevel="1" x14ac:dyDescent="0.25">
      <c r="B253" s="442"/>
      <c r="C253" s="291" t="s">
        <v>346</v>
      </c>
      <c r="D253" s="443">
        <v>22.7</v>
      </c>
      <c r="E253" s="444" t="s">
        <v>70</v>
      </c>
      <c r="F253" s="291">
        <v>37</v>
      </c>
      <c r="G253" s="291">
        <v>37</v>
      </c>
      <c r="H253" s="529"/>
      <c r="K253" s="529"/>
    </row>
    <row r="254" spans="1:11" ht="13.5" customHeight="1" outlineLevel="1" x14ac:dyDescent="0.25">
      <c r="A254" s="291">
        <v>16</v>
      </c>
      <c r="B254" s="442"/>
      <c r="C254" s="291" t="s">
        <v>414</v>
      </c>
      <c r="D254" s="443">
        <v>11</v>
      </c>
      <c r="E254" s="444" t="s">
        <v>70</v>
      </c>
      <c r="F254" s="291">
        <v>36</v>
      </c>
      <c r="G254" s="291">
        <v>36</v>
      </c>
      <c r="H254" s="529"/>
      <c r="K254" s="529"/>
    </row>
    <row r="255" spans="1:11" ht="13.5" customHeight="1" outlineLevel="1" x14ac:dyDescent="0.25">
      <c r="B255" s="442"/>
      <c r="C255" s="291" t="s">
        <v>242</v>
      </c>
      <c r="D255" s="443">
        <v>20</v>
      </c>
      <c r="E255" s="444" t="s">
        <v>70</v>
      </c>
      <c r="F255" s="291">
        <v>36</v>
      </c>
      <c r="G255" s="291">
        <v>36</v>
      </c>
      <c r="H255" s="529"/>
      <c r="K255" s="529"/>
    </row>
    <row r="256" spans="1:11" ht="13.5" customHeight="1" outlineLevel="1" x14ac:dyDescent="0.25">
      <c r="A256" s="291">
        <v>17</v>
      </c>
      <c r="B256" s="442"/>
      <c r="C256" s="291" t="s">
        <v>243</v>
      </c>
      <c r="D256" s="443">
        <v>23.1</v>
      </c>
      <c r="E256" s="444" t="s">
        <v>70</v>
      </c>
      <c r="F256" s="291">
        <v>36</v>
      </c>
      <c r="G256" s="291">
        <v>36</v>
      </c>
      <c r="H256" s="529"/>
      <c r="K256" s="529"/>
    </row>
    <row r="257" spans="1:11" ht="13.5" customHeight="1" outlineLevel="1" x14ac:dyDescent="0.25">
      <c r="B257" s="442"/>
      <c r="C257" s="291" t="s">
        <v>424</v>
      </c>
      <c r="D257" s="443">
        <v>28.8</v>
      </c>
      <c r="E257" s="444" t="s">
        <v>70</v>
      </c>
      <c r="F257" s="291">
        <v>36</v>
      </c>
      <c r="G257" s="291">
        <v>36</v>
      </c>
      <c r="H257" s="529"/>
      <c r="K257" s="529"/>
    </row>
    <row r="258" spans="1:11" ht="13.5" customHeight="1" outlineLevel="1" x14ac:dyDescent="0.25">
      <c r="A258" s="291">
        <v>18</v>
      </c>
      <c r="B258" s="442"/>
      <c r="C258" s="291" t="s">
        <v>416</v>
      </c>
      <c r="D258" s="443">
        <v>27.1</v>
      </c>
      <c r="E258" s="444" t="s">
        <v>70</v>
      </c>
      <c r="F258" s="291">
        <v>35</v>
      </c>
      <c r="G258" s="291">
        <v>35</v>
      </c>
      <c r="H258" s="529"/>
      <c r="K258" s="529"/>
    </row>
    <row r="259" spans="1:11" ht="13.5" customHeight="1" outlineLevel="1" x14ac:dyDescent="0.25">
      <c r="B259" s="442"/>
      <c r="C259" s="291" t="s">
        <v>417</v>
      </c>
      <c r="D259" s="443">
        <v>13.6</v>
      </c>
      <c r="E259" s="444" t="s">
        <v>70</v>
      </c>
      <c r="F259" s="291">
        <v>35</v>
      </c>
      <c r="G259" s="291">
        <v>35</v>
      </c>
      <c r="H259" s="529"/>
      <c r="K259" s="529"/>
    </row>
    <row r="260" spans="1:11" ht="13.5" customHeight="1" outlineLevel="1" x14ac:dyDescent="0.25">
      <c r="A260" s="291">
        <v>19</v>
      </c>
      <c r="B260" s="442"/>
      <c r="C260" s="291" t="s">
        <v>173</v>
      </c>
      <c r="D260" s="443">
        <v>23.4</v>
      </c>
      <c r="E260" s="444" t="s">
        <v>70</v>
      </c>
      <c r="F260" s="291">
        <v>34</v>
      </c>
      <c r="G260" s="291">
        <v>34</v>
      </c>
      <c r="H260" s="529"/>
      <c r="K260" s="529"/>
    </row>
    <row r="261" spans="1:11" ht="13.5" customHeight="1" outlineLevel="1" x14ac:dyDescent="0.25">
      <c r="B261" s="442"/>
      <c r="C261" s="291" t="s">
        <v>169</v>
      </c>
      <c r="D261" s="443">
        <v>20.8</v>
      </c>
      <c r="E261" s="444" t="s">
        <v>70</v>
      </c>
      <c r="F261" s="291">
        <v>34</v>
      </c>
      <c r="G261" s="291">
        <v>34</v>
      </c>
      <c r="H261" s="529"/>
      <c r="K261" s="529"/>
    </row>
    <row r="262" spans="1:11" ht="13.5" customHeight="1" outlineLevel="1" x14ac:dyDescent="0.25">
      <c r="A262" s="291">
        <v>20</v>
      </c>
      <c r="B262" s="442"/>
      <c r="C262" s="291" t="s">
        <v>415</v>
      </c>
      <c r="D262" s="443">
        <v>25.8</v>
      </c>
      <c r="E262" s="444" t="s">
        <v>433</v>
      </c>
      <c r="F262" s="291">
        <v>34</v>
      </c>
      <c r="G262" s="291">
        <v>34</v>
      </c>
      <c r="H262" s="529"/>
      <c r="K262" s="529"/>
    </row>
    <row r="263" spans="1:11" ht="13.5" customHeight="1" outlineLevel="1" x14ac:dyDescent="0.25">
      <c r="B263" s="442"/>
      <c r="C263" s="291" t="s">
        <v>309</v>
      </c>
      <c r="D263" s="443">
        <v>12.1</v>
      </c>
      <c r="E263" s="444" t="s">
        <v>361</v>
      </c>
      <c r="F263" s="291">
        <v>34</v>
      </c>
      <c r="G263" s="291">
        <v>34</v>
      </c>
      <c r="H263" s="529"/>
      <c r="K263" s="529"/>
    </row>
    <row r="264" spans="1:11" ht="13.5" customHeight="1" outlineLevel="1" x14ac:dyDescent="0.25">
      <c r="A264" s="291">
        <v>21</v>
      </c>
      <c r="B264" s="442"/>
      <c r="C264" s="291" t="s">
        <v>288</v>
      </c>
      <c r="D264" s="443">
        <v>31.2</v>
      </c>
      <c r="E264" s="444" t="s">
        <v>361</v>
      </c>
      <c r="F264" s="291">
        <v>33</v>
      </c>
      <c r="G264" s="291">
        <v>33</v>
      </c>
      <c r="H264" s="529"/>
      <c r="K264" s="529"/>
    </row>
    <row r="265" spans="1:11" ht="13.5" customHeight="1" outlineLevel="1" x14ac:dyDescent="0.25">
      <c r="B265" s="442"/>
      <c r="C265" s="291" t="s">
        <v>379</v>
      </c>
      <c r="D265" s="443">
        <v>20.2</v>
      </c>
      <c r="E265" s="444" t="s">
        <v>361</v>
      </c>
      <c r="F265" s="291">
        <v>33</v>
      </c>
      <c r="G265" s="291">
        <v>33</v>
      </c>
      <c r="H265" s="529"/>
      <c r="K265" s="529"/>
    </row>
    <row r="266" spans="1:11" ht="13.5" customHeight="1" outlineLevel="1" x14ac:dyDescent="0.25">
      <c r="A266" s="291">
        <v>22</v>
      </c>
      <c r="B266" s="442"/>
      <c r="C266" s="291" t="s">
        <v>167</v>
      </c>
      <c r="D266" s="443">
        <v>25.7</v>
      </c>
      <c r="E266" s="444" t="s">
        <v>361</v>
      </c>
      <c r="F266" s="291">
        <v>33</v>
      </c>
      <c r="G266" s="291">
        <v>33</v>
      </c>
      <c r="H266" s="529"/>
      <c r="K266" s="529"/>
    </row>
    <row r="267" spans="1:11" ht="13.5" customHeight="1" outlineLevel="1" x14ac:dyDescent="0.25">
      <c r="B267" s="442"/>
      <c r="C267" s="291" t="s">
        <v>248</v>
      </c>
      <c r="D267" s="443">
        <v>28</v>
      </c>
      <c r="E267" s="444" t="s">
        <v>361</v>
      </c>
      <c r="F267" s="291">
        <v>33</v>
      </c>
      <c r="G267" s="291">
        <v>33</v>
      </c>
      <c r="H267" s="529"/>
      <c r="K267" s="529"/>
    </row>
    <row r="268" spans="1:11" ht="13.5" customHeight="1" outlineLevel="1" x14ac:dyDescent="0.25">
      <c r="A268" s="291">
        <v>23</v>
      </c>
      <c r="B268" s="442"/>
      <c r="C268" s="291" t="s">
        <v>428</v>
      </c>
      <c r="D268" s="443">
        <v>33.6</v>
      </c>
      <c r="E268" s="444" t="s">
        <v>176</v>
      </c>
      <c r="F268" s="291">
        <v>33</v>
      </c>
      <c r="G268" s="291">
        <v>33</v>
      </c>
      <c r="H268" s="529"/>
      <c r="K268" s="529"/>
    </row>
    <row r="269" spans="1:11" ht="13.5" customHeight="1" outlineLevel="1" x14ac:dyDescent="0.25">
      <c r="B269" s="442"/>
      <c r="C269" s="291" t="s">
        <v>178</v>
      </c>
      <c r="D269" s="443">
        <v>17.8</v>
      </c>
      <c r="E269" s="444" t="s">
        <v>176</v>
      </c>
      <c r="F269" s="291">
        <v>33</v>
      </c>
      <c r="G269" s="291">
        <v>33</v>
      </c>
      <c r="H269" s="529"/>
      <c r="K269" s="529"/>
    </row>
    <row r="270" spans="1:11" ht="13.5" customHeight="1" outlineLevel="1" x14ac:dyDescent="0.25">
      <c r="A270" s="291">
        <v>24</v>
      </c>
      <c r="B270" s="442"/>
      <c r="C270" s="291" t="s">
        <v>343</v>
      </c>
      <c r="D270" s="443">
        <v>18.399999999999999</v>
      </c>
      <c r="E270" s="444" t="s">
        <v>80</v>
      </c>
      <c r="F270" s="291">
        <v>33</v>
      </c>
      <c r="G270" s="291">
        <v>33</v>
      </c>
      <c r="H270" s="529"/>
      <c r="K270" s="529"/>
    </row>
    <row r="271" spans="1:11" ht="13.5" customHeight="1" outlineLevel="1" x14ac:dyDescent="0.25">
      <c r="B271" s="442"/>
      <c r="C271" s="291" t="s">
        <v>370</v>
      </c>
      <c r="D271" s="443">
        <v>18.600000000000001</v>
      </c>
      <c r="E271" s="444" t="s">
        <v>80</v>
      </c>
      <c r="F271" s="291">
        <v>33</v>
      </c>
      <c r="G271" s="291">
        <v>33</v>
      </c>
      <c r="H271" s="529"/>
      <c r="K271" s="529"/>
    </row>
    <row r="272" spans="1:11" ht="13.5" customHeight="1" outlineLevel="1" x14ac:dyDescent="0.25">
      <c r="A272" s="291">
        <v>25</v>
      </c>
      <c r="B272" s="442"/>
      <c r="C272" s="291" t="s">
        <v>427</v>
      </c>
      <c r="D272" s="443">
        <v>22</v>
      </c>
      <c r="E272" s="444" t="s">
        <v>69</v>
      </c>
      <c r="F272" s="291">
        <v>32</v>
      </c>
      <c r="G272" s="291">
        <v>32</v>
      </c>
      <c r="H272" s="529"/>
      <c r="K272" s="529"/>
    </row>
    <row r="273" spans="1:11" ht="13.5" customHeight="1" outlineLevel="1" x14ac:dyDescent="0.25">
      <c r="B273" s="442"/>
      <c r="C273" s="291" t="s">
        <v>146</v>
      </c>
      <c r="D273" s="443">
        <v>20.3</v>
      </c>
      <c r="E273" s="444" t="s">
        <v>69</v>
      </c>
      <c r="F273" s="291">
        <v>32</v>
      </c>
      <c r="G273" s="291">
        <v>32</v>
      </c>
      <c r="H273" s="529"/>
      <c r="K273" s="529"/>
    </row>
    <row r="274" spans="1:11" ht="13.5" customHeight="1" outlineLevel="1" x14ac:dyDescent="0.25">
      <c r="A274" s="291">
        <v>26</v>
      </c>
      <c r="B274" s="442"/>
      <c r="C274" s="291" t="s">
        <v>365</v>
      </c>
      <c r="D274" s="443">
        <v>17.3</v>
      </c>
      <c r="E274" s="444" t="s">
        <v>361</v>
      </c>
      <c r="F274" s="291">
        <v>32</v>
      </c>
      <c r="G274" s="291">
        <v>32</v>
      </c>
      <c r="H274" s="529"/>
      <c r="K274" s="529"/>
    </row>
    <row r="275" spans="1:11" ht="13.5" customHeight="1" outlineLevel="1" x14ac:dyDescent="0.25">
      <c r="B275" s="442"/>
      <c r="C275" s="291" t="s">
        <v>426</v>
      </c>
      <c r="D275" s="443">
        <v>24.2</v>
      </c>
      <c r="E275" s="444" t="s">
        <v>361</v>
      </c>
      <c r="F275" s="291">
        <v>32</v>
      </c>
      <c r="G275" s="291">
        <v>32</v>
      </c>
      <c r="H275" s="529"/>
      <c r="K275" s="529"/>
    </row>
    <row r="276" spans="1:11" ht="13.5" customHeight="1" outlineLevel="1" x14ac:dyDescent="0.25">
      <c r="A276" s="291">
        <v>27</v>
      </c>
      <c r="B276" s="442"/>
      <c r="C276" s="291" t="s">
        <v>187</v>
      </c>
      <c r="D276" s="443">
        <v>24.6</v>
      </c>
      <c r="E276" s="444" t="s">
        <v>69</v>
      </c>
      <c r="F276" s="291">
        <v>31</v>
      </c>
      <c r="G276" s="291">
        <v>31</v>
      </c>
      <c r="H276" s="529"/>
      <c r="K276" s="529"/>
    </row>
    <row r="277" spans="1:11" ht="13.5" customHeight="1" outlineLevel="1" x14ac:dyDescent="0.25">
      <c r="B277" s="442"/>
      <c r="C277" s="291" t="s">
        <v>111</v>
      </c>
      <c r="D277" s="443">
        <v>12.5</v>
      </c>
      <c r="E277" s="444" t="s">
        <v>69</v>
      </c>
      <c r="F277" s="291">
        <v>31</v>
      </c>
      <c r="G277" s="291">
        <v>31</v>
      </c>
      <c r="H277" s="529"/>
      <c r="K277" s="529"/>
    </row>
    <row r="278" spans="1:11" ht="13.5" customHeight="1" outlineLevel="1" x14ac:dyDescent="0.25">
      <c r="A278" s="291">
        <v>28</v>
      </c>
      <c r="B278" s="442"/>
      <c r="C278" s="291" t="s">
        <v>157</v>
      </c>
      <c r="D278" s="443">
        <v>14.6</v>
      </c>
      <c r="E278" s="444" t="s">
        <v>176</v>
      </c>
      <c r="F278" s="291">
        <v>31</v>
      </c>
      <c r="G278" s="291">
        <v>31</v>
      </c>
      <c r="H278" s="529"/>
      <c r="K278" s="529"/>
    </row>
    <row r="279" spans="1:11" ht="13.5" customHeight="1" outlineLevel="1" x14ac:dyDescent="0.25">
      <c r="B279" s="442"/>
      <c r="C279" s="291" t="s">
        <v>267</v>
      </c>
      <c r="D279" s="443">
        <v>17.8</v>
      </c>
      <c r="E279" s="444" t="s">
        <v>176</v>
      </c>
      <c r="F279" s="291">
        <v>31</v>
      </c>
      <c r="G279" s="291">
        <v>31</v>
      </c>
      <c r="H279" s="529"/>
      <c r="K279" s="529"/>
    </row>
    <row r="280" spans="1:11" ht="13.5" customHeight="1" outlineLevel="1" x14ac:dyDescent="0.25">
      <c r="A280" s="291">
        <v>29</v>
      </c>
      <c r="B280" s="442"/>
      <c r="C280" s="291" t="s">
        <v>158</v>
      </c>
      <c r="D280" s="443">
        <v>16.2</v>
      </c>
      <c r="E280" s="444" t="s">
        <v>70</v>
      </c>
      <c r="F280" s="291">
        <v>30</v>
      </c>
      <c r="G280" s="291">
        <v>30</v>
      </c>
      <c r="H280" s="529"/>
      <c r="K280" s="529"/>
    </row>
    <row r="281" spans="1:11" ht="13.5" customHeight="1" outlineLevel="1" x14ac:dyDescent="0.25">
      <c r="B281" s="442"/>
      <c r="C281" s="291" t="s">
        <v>423</v>
      </c>
      <c r="D281" s="443">
        <v>19.7</v>
      </c>
      <c r="E281" s="444" t="s">
        <v>70</v>
      </c>
      <c r="F281" s="291">
        <v>30</v>
      </c>
      <c r="G281" s="291">
        <v>30</v>
      </c>
      <c r="H281" s="529"/>
      <c r="K281" s="529"/>
    </row>
    <row r="282" spans="1:11" ht="13.5" customHeight="1" outlineLevel="1" x14ac:dyDescent="0.25">
      <c r="A282" s="291">
        <v>30</v>
      </c>
      <c r="B282" s="442"/>
      <c r="C282" s="291" t="s">
        <v>431</v>
      </c>
      <c r="D282" s="443">
        <v>36.5</v>
      </c>
      <c r="E282" s="444" t="s">
        <v>69</v>
      </c>
      <c r="F282" s="291">
        <v>28</v>
      </c>
      <c r="G282" s="291">
        <v>28</v>
      </c>
      <c r="H282" s="529"/>
      <c r="K282" s="529"/>
    </row>
    <row r="283" spans="1:11" ht="13.5" customHeight="1" outlineLevel="1" x14ac:dyDescent="0.25">
      <c r="B283" s="442"/>
      <c r="C283" s="291" t="s">
        <v>432</v>
      </c>
      <c r="D283" s="443">
        <v>35.200000000000003</v>
      </c>
      <c r="E283" s="444" t="s">
        <v>69</v>
      </c>
      <c r="F283" s="291">
        <v>28</v>
      </c>
      <c r="G283" s="291">
        <v>28</v>
      </c>
      <c r="H283" s="529"/>
      <c r="K283" s="529"/>
    </row>
    <row r="284" spans="1:11" ht="13.5" customHeight="1" outlineLevel="1" x14ac:dyDescent="0.25">
      <c r="A284" s="291">
        <v>31</v>
      </c>
      <c r="B284" s="442"/>
      <c r="C284" s="291" t="s">
        <v>259</v>
      </c>
      <c r="D284" s="443">
        <v>26.9</v>
      </c>
      <c r="E284" s="444" t="s">
        <v>361</v>
      </c>
      <c r="F284" s="291">
        <v>26</v>
      </c>
      <c r="G284" s="291">
        <v>26</v>
      </c>
      <c r="H284" s="529"/>
      <c r="K284" s="529"/>
    </row>
    <row r="285" spans="1:11" ht="13.5" customHeight="1" outlineLevel="1" x14ac:dyDescent="0.25">
      <c r="B285" s="442"/>
      <c r="C285" s="291" t="s">
        <v>83</v>
      </c>
      <c r="D285" s="443">
        <v>32</v>
      </c>
      <c r="E285" s="444" t="s">
        <v>361</v>
      </c>
      <c r="F285" s="291">
        <v>26</v>
      </c>
      <c r="G285" s="291">
        <v>26</v>
      </c>
      <c r="H285" s="529"/>
      <c r="K285" s="529"/>
    </row>
    <row r="286" spans="1:11" ht="13.5" customHeight="1" outlineLevel="1" x14ac:dyDescent="0.25">
      <c r="A286" s="291">
        <v>32</v>
      </c>
      <c r="B286" s="442"/>
      <c r="C286" s="291" t="s">
        <v>429</v>
      </c>
      <c r="D286" s="443">
        <v>16.899999999999999</v>
      </c>
      <c r="E286" s="444" t="s">
        <v>361</v>
      </c>
      <c r="F286" s="291">
        <v>24</v>
      </c>
      <c r="G286" s="291">
        <v>24</v>
      </c>
      <c r="H286" s="529"/>
      <c r="K286" s="529"/>
    </row>
    <row r="287" spans="1:11" ht="13.5" customHeight="1" outlineLevel="1" x14ac:dyDescent="0.25">
      <c r="B287" s="442"/>
      <c r="C287" s="291" t="s">
        <v>430</v>
      </c>
      <c r="D287" s="443">
        <v>19.5</v>
      </c>
      <c r="E287" s="444" t="s">
        <v>361</v>
      </c>
      <c r="F287" s="291">
        <v>24</v>
      </c>
      <c r="G287" s="291">
        <v>24</v>
      </c>
      <c r="H287" s="529"/>
      <c r="K287" s="529"/>
    </row>
    <row r="288" spans="1:11" ht="13.5" customHeight="1" outlineLevel="1" x14ac:dyDescent="0.25">
      <c r="B288" s="442"/>
      <c r="H288" s="529"/>
      <c r="K288" s="529"/>
    </row>
    <row r="289" spans="1:11" ht="13.5" customHeight="1" outlineLevel="1" x14ac:dyDescent="0.25">
      <c r="A289" s="291">
        <v>33</v>
      </c>
      <c r="B289" s="442"/>
      <c r="H289" s="529"/>
      <c r="K289" s="529"/>
    </row>
    <row r="290" spans="1:11" ht="13.5" customHeight="1" outlineLevel="1" x14ac:dyDescent="0.25">
      <c r="B290" s="442"/>
      <c r="H290" s="529"/>
      <c r="K290" s="529"/>
    </row>
    <row r="291" spans="1:11" ht="13.5" customHeight="1" outlineLevel="1" x14ac:dyDescent="0.25">
      <c r="A291" s="291">
        <v>34</v>
      </c>
      <c r="B291" s="442"/>
      <c r="H291" s="529"/>
      <c r="K291" s="529"/>
    </row>
    <row r="292" spans="1:11" ht="13.5" customHeight="1" outlineLevel="1" x14ac:dyDescent="0.25">
      <c r="B292" s="442"/>
      <c r="H292" s="529"/>
      <c r="K292" s="529"/>
    </row>
    <row r="293" spans="1:11" ht="13.5" customHeight="1" outlineLevel="1" x14ac:dyDescent="0.25">
      <c r="A293" s="291">
        <v>35</v>
      </c>
      <c r="B293" s="442"/>
      <c r="H293" s="529"/>
      <c r="K293" s="529"/>
    </row>
    <row r="294" spans="1:11" ht="13.5" customHeight="1" outlineLevel="1" x14ac:dyDescent="0.25">
      <c r="B294" s="442"/>
      <c r="H294" s="529"/>
      <c r="K294" s="529"/>
    </row>
    <row r="295" spans="1:11" ht="13.5" customHeight="1" outlineLevel="1" x14ac:dyDescent="0.25">
      <c r="A295" s="291">
        <v>36</v>
      </c>
      <c r="B295" s="442"/>
      <c r="H295" s="529"/>
      <c r="K295" s="529"/>
    </row>
    <row r="296" spans="1:11" ht="13.5" customHeight="1" outlineLevel="1" x14ac:dyDescent="0.25">
      <c r="B296" s="442"/>
      <c r="H296" s="529"/>
      <c r="K296" s="529"/>
    </row>
    <row r="297" spans="1:11" ht="13.5" customHeight="1" outlineLevel="1" x14ac:dyDescent="0.25">
      <c r="A297" s="291">
        <v>37</v>
      </c>
      <c r="B297" s="442"/>
      <c r="H297" s="529"/>
      <c r="K297" s="529"/>
    </row>
    <row r="298" spans="1:11" ht="13.5" customHeight="1" outlineLevel="1" x14ac:dyDescent="0.25">
      <c r="B298" s="442"/>
      <c r="H298" s="529"/>
      <c r="K298" s="529"/>
    </row>
    <row r="299" spans="1:11" ht="13.5" customHeight="1" outlineLevel="1" x14ac:dyDescent="0.25">
      <c r="A299" s="291">
        <v>38</v>
      </c>
      <c r="B299" s="442"/>
      <c r="H299" s="529"/>
      <c r="K299" s="529"/>
    </row>
    <row r="300" spans="1:11" ht="13.5" customHeight="1" outlineLevel="1" x14ac:dyDescent="0.25">
      <c r="B300" s="442"/>
      <c r="H300" s="529"/>
      <c r="K300" s="529"/>
    </row>
    <row r="301" spans="1:11" ht="13.5" customHeight="1" outlineLevel="1" x14ac:dyDescent="0.25">
      <c r="A301" s="291">
        <v>39</v>
      </c>
      <c r="B301" s="442"/>
      <c r="H301" s="529"/>
      <c r="K301" s="529"/>
    </row>
    <row r="302" spans="1:11" ht="13.5" customHeight="1" outlineLevel="1" x14ac:dyDescent="0.25">
      <c r="B302" s="442"/>
      <c r="H302" s="529"/>
      <c r="K302" s="529"/>
    </row>
    <row r="303" spans="1:11" ht="13.5" customHeight="1" outlineLevel="1" x14ac:dyDescent="0.25">
      <c r="B303" s="442"/>
      <c r="K303" s="529"/>
    </row>
    <row r="304" spans="1:11" ht="13.5" customHeight="1" outlineLevel="1" x14ac:dyDescent="0.25">
      <c r="B304" s="442"/>
      <c r="K304" s="529"/>
    </row>
    <row r="305" spans="2:11" ht="13.5" customHeight="1" outlineLevel="1" x14ac:dyDescent="0.25">
      <c r="B305" s="442"/>
      <c r="K305" s="529"/>
    </row>
    <row r="306" spans="2:11" ht="13.5" customHeight="1" outlineLevel="1" x14ac:dyDescent="0.25">
      <c r="B306" s="442"/>
      <c r="K306" s="529"/>
    </row>
    <row r="307" spans="2:11" ht="13.5" customHeight="1" outlineLevel="1" x14ac:dyDescent="0.25">
      <c r="B307" s="442"/>
      <c r="K307" s="529"/>
    </row>
    <row r="308" spans="2:11" ht="13.5" customHeight="1" outlineLevel="1" x14ac:dyDescent="0.25">
      <c r="B308" s="442"/>
      <c r="K308" s="529"/>
    </row>
    <row r="309" spans="2:11" ht="13.5" customHeight="1" outlineLevel="1" x14ac:dyDescent="0.25">
      <c r="B309" s="442"/>
      <c r="K309" s="529"/>
    </row>
    <row r="310" spans="2:11" ht="13.5" customHeight="1" outlineLevel="1" x14ac:dyDescent="0.25">
      <c r="B310" s="442"/>
      <c r="K310" s="529"/>
    </row>
    <row r="311" spans="2:11" ht="13.5" customHeight="1" outlineLevel="1" x14ac:dyDescent="0.25">
      <c r="B311" s="442"/>
      <c r="K311" s="529"/>
    </row>
    <row r="312" spans="2:11" ht="13.5" customHeight="1" outlineLevel="1" x14ac:dyDescent="0.25">
      <c r="B312" s="442"/>
      <c r="K312" s="529"/>
    </row>
    <row r="313" spans="2:11" ht="13.5" customHeight="1" outlineLevel="1" x14ac:dyDescent="0.25">
      <c r="B313" s="442"/>
      <c r="K313" s="529"/>
    </row>
    <row r="314" spans="2:11" ht="13.5" customHeight="1" outlineLevel="1" x14ac:dyDescent="0.25">
      <c r="B314" s="442"/>
      <c r="K314" s="529"/>
    </row>
    <row r="315" spans="2:11" ht="13.5" customHeight="1" outlineLevel="1" x14ac:dyDescent="0.25">
      <c r="B315" s="442"/>
      <c r="K315" s="529"/>
    </row>
    <row r="316" spans="2:11" ht="13.5" customHeight="1" outlineLevel="1" x14ac:dyDescent="0.25">
      <c r="B316" s="442"/>
      <c r="K316" s="529"/>
    </row>
    <row r="317" spans="2:11" ht="13.5" customHeight="1" outlineLevel="1" x14ac:dyDescent="0.25">
      <c r="B317" s="442"/>
      <c r="K317" s="529"/>
    </row>
    <row r="318" spans="2:11" ht="13.5" customHeight="1" outlineLevel="1" x14ac:dyDescent="0.25">
      <c r="B318" s="442"/>
      <c r="K318" s="529"/>
    </row>
    <row r="319" spans="2:11" ht="13.5" customHeight="1" outlineLevel="1" x14ac:dyDescent="0.25">
      <c r="B319" s="442"/>
      <c r="K319" s="529"/>
    </row>
    <row r="320" spans="2:11" ht="13.5" customHeight="1" outlineLevel="1" x14ac:dyDescent="0.25">
      <c r="B320" s="442"/>
      <c r="K320" s="529"/>
    </row>
    <row r="321" spans="2:11" ht="13.5" customHeight="1" outlineLevel="1" x14ac:dyDescent="0.25">
      <c r="B321" s="442"/>
      <c r="K321" s="529"/>
    </row>
  </sheetData>
  <mergeCells count="26">
    <mergeCell ref="A40:F40"/>
    <mergeCell ref="H40:M40"/>
    <mergeCell ref="AB40:AF40"/>
    <mergeCell ref="O5:R5"/>
    <mergeCell ref="AB37:AF37"/>
    <mergeCell ref="S5:T5"/>
    <mergeCell ref="W5:X5"/>
    <mergeCell ref="W13:Z13"/>
    <mergeCell ref="A39:F39"/>
    <mergeCell ref="H39:M39"/>
    <mergeCell ref="AB39:AF39"/>
    <mergeCell ref="O21:R21"/>
    <mergeCell ref="A1:Z1"/>
    <mergeCell ref="AV4:BD4"/>
    <mergeCell ref="AB1:BB1"/>
    <mergeCell ref="AH37:AL37"/>
    <mergeCell ref="AH4:AL4"/>
    <mergeCell ref="AP4:AT4"/>
    <mergeCell ref="AB2:AT2"/>
    <mergeCell ref="B4:F4"/>
    <mergeCell ref="I4:M4"/>
    <mergeCell ref="BB5:BD5"/>
    <mergeCell ref="AP19:AT19"/>
    <mergeCell ref="AY5:BA5"/>
    <mergeCell ref="AV5:AX5"/>
    <mergeCell ref="AB4:AF4"/>
  </mergeCells>
  <phoneticPr fontId="9" type="noConversion"/>
  <conditionalFormatting sqref="B125:H174">
    <cfRule type="expression" dxfId="138" priority="5">
      <formula>($H125="F")</formula>
    </cfRule>
  </conditionalFormatting>
  <conditionalFormatting sqref="B224:H287">
    <cfRule type="expression" dxfId="137" priority="8">
      <formula>($H224="F")</formula>
    </cfRule>
  </conditionalFormatting>
  <conditionalFormatting sqref="C6:C35">
    <cfRule type="cellIs" dxfId="136" priority="13" operator="equal">
      <formula>"F"</formula>
    </cfRule>
  </conditionalFormatting>
  <conditionalFormatting sqref="D6:D35">
    <cfRule type="cellIs" dxfId="135" priority="10" operator="equal">
      <formula>"Inconnu"</formula>
    </cfRule>
  </conditionalFormatting>
  <conditionalFormatting sqref="E6:E35">
    <cfRule type="cellIs" dxfId="134" priority="9" operator="greaterThan">
      <formula>36</formula>
    </cfRule>
  </conditionalFormatting>
  <conditionalFormatting sqref="J6:J35">
    <cfRule type="cellIs" dxfId="133" priority="14" operator="equal">
      <formula>"F"</formula>
    </cfRule>
  </conditionalFormatting>
  <conditionalFormatting sqref="K6:K35">
    <cfRule type="cellIs" dxfId="132" priority="11" operator="equal">
      <formula>"Inconnu"</formula>
    </cfRule>
  </conditionalFormatting>
  <conditionalFormatting sqref="L6:L35">
    <cfRule type="cellIs" dxfId="131" priority="12" operator="greaterThan">
      <formula>36</formula>
    </cfRule>
  </conditionalFormatting>
  <pageMargins left="0.19685039370078741" right="0.19685039370078741" top="0" bottom="0" header="0" footer="0"/>
  <pageSetup paperSize="8" scale="53" fitToWidth="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"/>
  <dimension ref="A1:BB321"/>
  <sheetViews>
    <sheetView showZeros="0" zoomScale="70" zoomScaleNormal="70" workbookViewId="0">
      <pane ySplit="1" topLeftCell="A2" activePane="bottomLeft" state="frozen"/>
      <selection pane="bottomLeft" activeCell="G227" sqref="G227"/>
    </sheetView>
  </sheetViews>
  <sheetFormatPr baseColWidth="10" defaultColWidth="11.5546875" defaultRowHeight="13.2" outlineLevelRow="1" x14ac:dyDescent="0.25"/>
  <cols>
    <col min="1" max="1" width="5.33203125" style="289" customWidth="1"/>
    <col min="2" max="2" width="21.88671875" style="289" customWidth="1"/>
    <col min="3" max="3" width="23.77734375" style="289" customWidth="1"/>
    <col min="4" max="4" width="19.109375" style="728" customWidth="1"/>
    <col min="5" max="5" width="26.5546875" style="730" customWidth="1"/>
    <col min="6" max="6" width="5.44140625" style="289" customWidth="1"/>
    <col min="7" max="7" width="1.33203125" style="289" customWidth="1"/>
    <col min="8" max="8" width="4.33203125" style="289" customWidth="1"/>
    <col min="9" max="9" width="20.5546875" style="289" customWidth="1"/>
    <col min="10" max="10" width="19.88671875" style="289" customWidth="1"/>
    <col min="11" max="12" width="15.6640625" style="289" customWidth="1"/>
    <col min="13" max="15" width="5.44140625" style="289" customWidth="1"/>
    <col min="16" max="16" width="16.44140625" style="289" customWidth="1"/>
    <col min="17" max="17" width="5.44140625" style="289" customWidth="1"/>
    <col min="18" max="18" width="18.21875" style="289" customWidth="1"/>
    <col min="19" max="20" width="5.44140625" style="289" customWidth="1"/>
    <col min="21" max="21" width="1" style="289" customWidth="1"/>
    <col min="22" max="22" width="3.44140625" style="289" customWidth="1"/>
    <col min="23" max="23" width="20.5546875" style="289" customWidth="1"/>
    <col min="24" max="24" width="9.21875" style="300" customWidth="1"/>
    <col min="25" max="25" width="11.77734375" style="289" customWidth="1"/>
    <col min="26" max="26" width="9.109375" style="289" customWidth="1"/>
    <col min="27" max="27" width="3.5546875" style="289" customWidth="1"/>
    <col min="28" max="28" width="8.109375" style="289" customWidth="1"/>
    <col min="29" max="29" width="10.5546875" style="289" customWidth="1"/>
    <col min="30" max="30" width="8.44140625" style="289" customWidth="1"/>
    <col min="31" max="31" width="10.33203125" style="289" customWidth="1"/>
    <col min="32" max="32" width="9.88671875" style="289" customWidth="1"/>
    <col min="33" max="33" width="3.33203125" style="289" customWidth="1"/>
    <col min="34" max="34" width="8.5546875" style="289" customWidth="1"/>
    <col min="35" max="35" width="10.21875" style="289" customWidth="1"/>
    <col min="36" max="36" width="8.5546875" style="289" customWidth="1"/>
    <col min="37" max="37" width="10" style="289" customWidth="1"/>
    <col min="38" max="38" width="11.21875" style="289" customWidth="1"/>
    <col min="39" max="39" width="1.5546875" style="289" customWidth="1"/>
    <col min="40" max="40" width="7.44140625" style="289" customWidth="1"/>
    <col min="41" max="41" width="10.44140625" style="289" customWidth="1"/>
    <col min="42" max="42" width="7.44140625" style="289" customWidth="1"/>
    <col min="43" max="43" width="10.5546875" style="289" customWidth="1"/>
    <col min="44" max="44" width="10.109375" style="289" customWidth="1"/>
    <col min="45" max="45" width="4.44140625" style="289" customWidth="1"/>
    <col min="46" max="46" width="7.77734375" style="289" customWidth="1"/>
    <col min="47" max="47" width="6.6640625" style="289" customWidth="1"/>
    <col min="48" max="48" width="18.6640625" style="289" customWidth="1"/>
    <col min="49" max="50" width="7.5546875" style="289" customWidth="1"/>
    <col min="51" max="51" width="18.109375" style="289" customWidth="1"/>
    <col min="52" max="53" width="8.21875" style="289" customWidth="1"/>
    <col min="54" max="54" width="19" style="289" customWidth="1"/>
    <col min="55" max="58" width="11.5546875" style="289"/>
    <col min="59" max="59" width="12.109375" style="289" customWidth="1"/>
    <col min="60" max="16384" width="11.5546875" style="289"/>
  </cols>
  <sheetData>
    <row r="1" spans="1:54" s="752" customFormat="1" ht="31.8" customHeight="1" thickBot="1" x14ac:dyDescent="0.3">
      <c r="A1" s="941" t="str">
        <f>+Explications!A1:R1</f>
        <v>CARRE D'AS 2025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942"/>
      <c r="U1" s="942"/>
      <c r="V1" s="942"/>
      <c r="W1" s="942"/>
      <c r="X1" s="942"/>
      <c r="Y1" s="942"/>
      <c r="Z1" s="943"/>
      <c r="AB1" s="941" t="s">
        <v>23</v>
      </c>
      <c r="AC1" s="942"/>
      <c r="AD1" s="942"/>
      <c r="AE1" s="942"/>
      <c r="AF1" s="942"/>
      <c r="AG1" s="942"/>
      <c r="AH1" s="942"/>
      <c r="AI1" s="942"/>
      <c r="AJ1" s="942"/>
      <c r="AK1" s="942"/>
      <c r="AL1" s="942"/>
      <c r="AM1" s="942"/>
      <c r="AN1" s="942"/>
      <c r="AO1" s="942"/>
      <c r="AP1" s="942"/>
      <c r="AQ1" s="942"/>
      <c r="AR1" s="942"/>
      <c r="AS1" s="942"/>
      <c r="AT1" s="942"/>
      <c r="AU1" s="942"/>
      <c r="AV1" s="942"/>
      <c r="AW1" s="942"/>
      <c r="AX1" s="942"/>
      <c r="AY1" s="942"/>
      <c r="AZ1" s="942"/>
      <c r="BA1" s="942"/>
      <c r="BB1" s="943"/>
    </row>
    <row r="2" spans="1:54" ht="19.95" customHeight="1" x14ac:dyDescent="0.3">
      <c r="A2" s="292" t="s">
        <v>133</v>
      </c>
      <c r="B2" s="293">
        <f>+Explications!B35</f>
        <v>45776</v>
      </c>
      <c r="C2" s="294"/>
      <c r="D2" s="742" t="s">
        <v>131</v>
      </c>
      <c r="E2" s="729" t="str">
        <f>+Explications!B36</f>
        <v>Val d'Europe</v>
      </c>
      <c r="F2" s="292"/>
      <c r="G2" s="292"/>
      <c r="H2" s="294"/>
      <c r="I2" s="292" t="s">
        <v>226</v>
      </c>
      <c r="J2" s="292" t="str">
        <f>+Explications!B37</f>
        <v>ASGAF</v>
      </c>
      <c r="K2" s="292"/>
      <c r="L2" s="292"/>
      <c r="M2" s="292"/>
      <c r="N2" s="292"/>
      <c r="O2" s="292"/>
      <c r="P2" s="292" t="s">
        <v>402</v>
      </c>
      <c r="Q2" s="292"/>
      <c r="R2" s="292" t="str">
        <f>+Explications!B38</f>
        <v>Simple</v>
      </c>
      <c r="S2" s="292"/>
      <c r="T2" s="292"/>
      <c r="U2" s="292"/>
      <c r="V2" s="292"/>
      <c r="W2" s="292" t="s">
        <v>153</v>
      </c>
      <c r="X2" s="296"/>
      <c r="Y2" s="292"/>
      <c r="AB2" s="947" t="s">
        <v>25</v>
      </c>
      <c r="AC2" s="947"/>
      <c r="AD2" s="947"/>
      <c r="AE2" s="947"/>
      <c r="AF2" s="947"/>
      <c r="AG2" s="947"/>
      <c r="AH2" s="947"/>
      <c r="AI2" s="947"/>
      <c r="AJ2" s="947"/>
      <c r="AK2" s="947"/>
      <c r="AL2" s="947"/>
      <c r="AM2" s="947"/>
      <c r="AN2" s="947"/>
      <c r="AO2" s="947"/>
      <c r="AP2" s="947"/>
      <c r="AQ2" s="947"/>
      <c r="AR2" s="947"/>
    </row>
    <row r="3" spans="1:54" ht="13.8" thickBot="1" x14ac:dyDescent="0.3">
      <c r="B3" s="297"/>
    </row>
    <row r="4" spans="1:54" ht="16.5" customHeight="1" thickBot="1" x14ac:dyDescent="0.3">
      <c r="B4" s="944" t="s">
        <v>0</v>
      </c>
      <c r="C4" s="945"/>
      <c r="D4" s="945"/>
      <c r="E4" s="945"/>
      <c r="F4" s="946"/>
      <c r="G4" s="110"/>
      <c r="H4" s="110"/>
      <c r="I4" s="944" t="s">
        <v>3</v>
      </c>
      <c r="J4" s="945"/>
      <c r="K4" s="945"/>
      <c r="L4" s="945"/>
      <c r="M4" s="946"/>
      <c r="AB4" s="944" t="s">
        <v>0</v>
      </c>
      <c r="AC4" s="945"/>
      <c r="AD4" s="945"/>
      <c r="AE4" s="945"/>
      <c r="AF4" s="946"/>
      <c r="AH4" s="944" t="s">
        <v>3</v>
      </c>
      <c r="AI4" s="945"/>
      <c r="AJ4" s="945"/>
      <c r="AK4" s="945"/>
      <c r="AL4" s="946"/>
      <c r="AN4" s="944" t="s">
        <v>18</v>
      </c>
      <c r="AO4" s="945"/>
      <c r="AP4" s="945"/>
      <c r="AQ4" s="945"/>
      <c r="AR4" s="946"/>
      <c r="AT4" s="948" t="s">
        <v>233</v>
      </c>
      <c r="AU4" s="949"/>
      <c r="AV4" s="949"/>
      <c r="AW4" s="949"/>
      <c r="AX4" s="949"/>
      <c r="AY4" s="949"/>
      <c r="AZ4" s="949"/>
      <c r="BA4" s="949"/>
      <c r="BB4" s="950"/>
    </row>
    <row r="5" spans="1:54" ht="16.5" customHeight="1" thickBot="1" x14ac:dyDescent="0.3">
      <c r="B5" s="301" t="s">
        <v>85</v>
      </c>
      <c r="C5" s="302" t="s">
        <v>90</v>
      </c>
      <c r="D5" s="743" t="s">
        <v>24</v>
      </c>
      <c r="E5" s="731" t="s">
        <v>48</v>
      </c>
      <c r="F5" s="305" t="s">
        <v>21</v>
      </c>
      <c r="G5" s="110"/>
      <c r="H5" s="110"/>
      <c r="I5" s="306" t="str">
        <f>+B5</f>
        <v>Nom Prénom</v>
      </c>
      <c r="J5" s="307" t="s">
        <v>90</v>
      </c>
      <c r="K5" s="306" t="str">
        <f>+D5</f>
        <v>Club *</v>
      </c>
      <c r="L5" s="306" t="s">
        <v>48</v>
      </c>
      <c r="M5" s="305" t="s">
        <v>21</v>
      </c>
      <c r="O5" s="962" t="s">
        <v>18</v>
      </c>
      <c r="P5" s="963"/>
      <c r="Q5" s="963"/>
      <c r="R5" s="964"/>
      <c r="S5" s="965" t="s">
        <v>2</v>
      </c>
      <c r="T5" s="966"/>
      <c r="W5" s="944" t="s">
        <v>15</v>
      </c>
      <c r="X5" s="946"/>
      <c r="AB5" s="308" t="str">
        <f>+W6</f>
        <v>ASGAF</v>
      </c>
      <c r="AC5" s="309" t="str">
        <f>+W7</f>
        <v>Chevannes</v>
      </c>
      <c r="AD5" s="309" t="str">
        <f>+W8</f>
        <v>Chevry</v>
      </c>
      <c r="AE5" s="309" t="str">
        <f>+W9</f>
        <v>Corbuches</v>
      </c>
      <c r="AF5" s="310" t="str">
        <f>+W10</f>
        <v>Réveillon</v>
      </c>
      <c r="AH5" s="308" t="str">
        <f>+AB5</f>
        <v>ASGAF</v>
      </c>
      <c r="AI5" s="309" t="str">
        <f>+AC5</f>
        <v>Chevannes</v>
      </c>
      <c r="AJ5" s="309" t="str">
        <f>+AD5</f>
        <v>Chevry</v>
      </c>
      <c r="AK5" s="309" t="str">
        <f>+AE5</f>
        <v>Corbuches</v>
      </c>
      <c r="AL5" s="310" t="str">
        <f>+AF5</f>
        <v>Réveillon</v>
      </c>
      <c r="AN5" s="308" t="str">
        <f>+AH5</f>
        <v>ASGAF</v>
      </c>
      <c r="AO5" s="309" t="str">
        <f>+AI5</f>
        <v>Chevannes</v>
      </c>
      <c r="AP5" s="309" t="str">
        <f>+AJ5</f>
        <v>Chevry</v>
      </c>
      <c r="AQ5" s="309" t="str">
        <f>+AK5</f>
        <v>Corbuches</v>
      </c>
      <c r="AR5" s="310" t="str">
        <f>+AL5</f>
        <v>Réveillon</v>
      </c>
      <c r="AT5" s="944" t="s">
        <v>229</v>
      </c>
      <c r="AU5" s="945"/>
      <c r="AV5" s="946"/>
      <c r="AW5" s="944" t="s">
        <v>86</v>
      </c>
      <c r="AX5" s="945"/>
      <c r="AY5" s="946"/>
      <c r="AZ5" s="944" t="s">
        <v>87</v>
      </c>
      <c r="BA5" s="945"/>
      <c r="BB5" s="946"/>
    </row>
    <row r="6" spans="1:54" ht="16.5" customHeight="1" thickBot="1" x14ac:dyDescent="0.3">
      <c r="A6" s="311">
        <v>1</v>
      </c>
      <c r="B6" s="312" t="str">
        <f t="shared" ref="B6:E21" si="0">+B42</f>
        <v>Szechter Bertrand</v>
      </c>
      <c r="C6" s="313" t="str">
        <f>+C42</f>
        <v>H</v>
      </c>
      <c r="D6" s="744" t="str">
        <f t="shared" ref="D6:E14" si="1">+D42</f>
        <v>Corbuches</v>
      </c>
      <c r="E6" s="732">
        <f t="shared" si="1"/>
        <v>7.6</v>
      </c>
      <c r="F6" s="316">
        <v>30</v>
      </c>
      <c r="H6" s="311">
        <v>1</v>
      </c>
      <c r="I6" s="312" t="str">
        <f t="shared" ref="I6:K21" si="2">+I42</f>
        <v>Heiles Frédéric</v>
      </c>
      <c r="J6" s="313" t="str">
        <f t="shared" si="2"/>
        <v>H</v>
      </c>
      <c r="K6" s="313" t="str">
        <f t="shared" si="2"/>
        <v>ASGAF</v>
      </c>
      <c r="L6" s="315">
        <f t="shared" ref="L6:L35" si="3">VALUE(+L42)</f>
        <v>52.3</v>
      </c>
      <c r="M6" s="316">
        <v>30</v>
      </c>
      <c r="O6" s="317" t="s">
        <v>230</v>
      </c>
      <c r="P6" s="318" t="str">
        <f>+I5</f>
        <v>Nom Prénom</v>
      </c>
      <c r="Q6" s="318" t="str">
        <f>+J5</f>
        <v>H/F</v>
      </c>
      <c r="R6" s="318" t="str">
        <f>+K5</f>
        <v>Club *</v>
      </c>
      <c r="S6" s="318" t="s">
        <v>230</v>
      </c>
      <c r="T6" s="319" t="s">
        <v>232</v>
      </c>
      <c r="W6" s="320" t="s">
        <v>313</v>
      </c>
      <c r="X6" s="321">
        <f>AB121</f>
        <v>13</v>
      </c>
      <c r="AB6" s="322" t="str">
        <f>IF($D6=AB$5,$F6,"")</f>
        <v/>
      </c>
      <c r="AC6" s="323" t="str">
        <f t="shared" ref="AC6:AF21" si="4">IF($D6=AC$5,$F6,"")</f>
        <v/>
      </c>
      <c r="AD6" s="323" t="str">
        <f t="shared" si="4"/>
        <v/>
      </c>
      <c r="AE6" s="323">
        <f t="shared" si="4"/>
        <v>30</v>
      </c>
      <c r="AF6" s="324" t="str">
        <f t="shared" si="4"/>
        <v/>
      </c>
      <c r="AH6" s="325">
        <f>IF($K6=AH$5,$M6,"")</f>
        <v>30</v>
      </c>
      <c r="AI6" s="326" t="str">
        <f t="shared" ref="AI6:AL21" si="5">IF($K6=AI$5,$M6,"")</f>
        <v/>
      </c>
      <c r="AJ6" s="326" t="str">
        <f t="shared" si="5"/>
        <v/>
      </c>
      <c r="AK6" s="326" t="str">
        <f t="shared" si="5"/>
        <v/>
      </c>
      <c r="AL6" s="327" t="str">
        <f t="shared" si="5"/>
        <v/>
      </c>
      <c r="AN6" s="322">
        <f t="shared" ref="AN6:AR17" si="6">IF(LEFT($R7,5)=AN$5,$S7,"")</f>
        <v>30</v>
      </c>
      <c r="AO6" s="323" t="str">
        <f t="shared" si="6"/>
        <v/>
      </c>
      <c r="AP6" s="323" t="str">
        <f t="shared" si="6"/>
        <v/>
      </c>
      <c r="AQ6" s="323" t="str">
        <f t="shared" si="6"/>
        <v/>
      </c>
      <c r="AR6" s="324" t="str">
        <f t="shared" si="6"/>
        <v/>
      </c>
      <c r="AT6" s="305" t="s">
        <v>231</v>
      </c>
      <c r="AU6" s="305" t="s">
        <v>230</v>
      </c>
      <c r="AV6" s="305" t="s">
        <v>1</v>
      </c>
      <c r="AW6" s="305" t="s">
        <v>231</v>
      </c>
      <c r="AX6" s="305" t="s">
        <v>230</v>
      </c>
      <c r="AY6" s="305" t="s">
        <v>1</v>
      </c>
      <c r="AZ6" s="305" t="s">
        <v>231</v>
      </c>
      <c r="BA6" s="305" t="s">
        <v>230</v>
      </c>
      <c r="BB6" s="305" t="s">
        <v>1</v>
      </c>
    </row>
    <row r="7" spans="1:54" ht="16.5" customHeight="1" x14ac:dyDescent="0.25">
      <c r="A7" s="328">
        <v>2</v>
      </c>
      <c r="B7" s="329" t="str">
        <f t="shared" si="0"/>
        <v>Zuffelato Stéphane</v>
      </c>
      <c r="C7" s="330" t="str">
        <f t="shared" si="0"/>
        <v>H</v>
      </c>
      <c r="D7" s="745" t="str">
        <f t="shared" si="1"/>
        <v>ASGAF</v>
      </c>
      <c r="E7" s="732">
        <f t="shared" si="1"/>
        <v>18.100000000000001</v>
      </c>
      <c r="F7" s="332">
        <v>29</v>
      </c>
      <c r="H7" s="328">
        <v>2</v>
      </c>
      <c r="I7" s="329" t="str">
        <f t="shared" si="2"/>
        <v>Rialland Lucien</v>
      </c>
      <c r="J7" s="330" t="str">
        <f t="shared" si="2"/>
        <v>H</v>
      </c>
      <c r="K7" s="330" t="str">
        <f t="shared" si="2"/>
        <v>ASGAF</v>
      </c>
      <c r="L7" s="315">
        <f t="shared" si="3"/>
        <v>37.299999999999997</v>
      </c>
      <c r="M7" s="332">
        <v>29</v>
      </c>
      <c r="O7" s="333">
        <v>1</v>
      </c>
      <c r="P7" s="334" t="str">
        <f t="shared" ref="P7:P18" si="7">IFERROR(VLOOKUP($O7,$AU$7:$AV$36,2,0),"")</f>
        <v>Heiles Frédéric</v>
      </c>
      <c r="Q7" s="334">
        <f t="shared" ref="Q7:Q18" si="8">IFERROR(VLOOKUP($P7,$I$6:$L$35,4,0),"")</f>
        <v>52.3</v>
      </c>
      <c r="R7" s="334" t="str">
        <f t="shared" ref="R7:R18" si="9">IFERROR(VLOOKUP($P7,$I$6:$L$35,3,0),"")</f>
        <v>ASGAF</v>
      </c>
      <c r="S7" s="326">
        <f t="shared" ref="S7" si="10">IF(P7&lt;&gt;"",T7,0)</f>
        <v>30</v>
      </c>
      <c r="T7" s="327">
        <f>IFERROR(VLOOKUP($P7,$I$6:$M$35,5,0),"")</f>
        <v>30</v>
      </c>
      <c r="W7" s="335" t="str">
        <f>+Liste_J!O8</f>
        <v>Chevannes</v>
      </c>
      <c r="X7" s="336">
        <f>AC121</f>
        <v>14</v>
      </c>
      <c r="AB7" s="337">
        <f t="shared" ref="AB7:AF35" si="11">IF($D7=AB$5,$F7,"")</f>
        <v>29</v>
      </c>
      <c r="AC7" s="338" t="str">
        <f t="shared" si="4"/>
        <v/>
      </c>
      <c r="AD7" s="338" t="str">
        <f t="shared" si="4"/>
        <v/>
      </c>
      <c r="AE7" s="338" t="str">
        <f t="shared" si="4"/>
        <v/>
      </c>
      <c r="AF7" s="339" t="str">
        <f t="shared" si="4"/>
        <v/>
      </c>
      <c r="AH7" s="337">
        <f t="shared" ref="AH7:AL35" si="12">IF($K7=AH$5,$M7,"")</f>
        <v>29</v>
      </c>
      <c r="AI7" s="338" t="str">
        <f t="shared" si="5"/>
        <v/>
      </c>
      <c r="AJ7" s="338" t="str">
        <f t="shared" si="5"/>
        <v/>
      </c>
      <c r="AK7" s="338" t="str">
        <f t="shared" si="5"/>
        <v/>
      </c>
      <c r="AL7" s="339" t="str">
        <f t="shared" si="5"/>
        <v/>
      </c>
      <c r="AN7" s="337">
        <f t="shared" si="6"/>
        <v>29</v>
      </c>
      <c r="AO7" s="338" t="str">
        <f t="shared" si="6"/>
        <v/>
      </c>
      <c r="AP7" s="338" t="str">
        <f t="shared" si="6"/>
        <v/>
      </c>
      <c r="AQ7" s="338" t="str">
        <f t="shared" si="6"/>
        <v/>
      </c>
      <c r="AR7" s="339" t="str">
        <f t="shared" si="6"/>
        <v/>
      </c>
      <c r="AT7" s="340">
        <f t="shared" ref="AT7:AT31" si="13">IF(L6&gt;36,M6,0)</f>
        <v>30</v>
      </c>
      <c r="AU7" s="341">
        <f t="shared" ref="AU7:AU36" si="14">IF(AT7&lt;&gt;0,RANK(AT7,AT$7:AT$36),0)</f>
        <v>1</v>
      </c>
      <c r="AV7" s="341" t="str">
        <f t="shared" ref="AV7:AV36" si="15">IF(AU7&lt;&gt;0,$I6,"")</f>
        <v>Heiles Frédéric</v>
      </c>
      <c r="AW7" s="341">
        <f t="shared" ref="AW7:AW36" si="16">IF((L6&gt;36),0,IF(J6="F",M6,0))</f>
        <v>0</v>
      </c>
      <c r="AX7" s="341">
        <f t="shared" ref="AX7:AX36" si="17">IF(AW7&lt;&gt;0,RANK(AW7,AW$7:AW$36),0)</f>
        <v>0</v>
      </c>
      <c r="AY7" s="341" t="str">
        <f t="shared" ref="AY7:AY36" si="18">IF(AX7&lt;&gt;0,$I6,"")</f>
        <v/>
      </c>
      <c r="AZ7" s="341">
        <f t="shared" ref="AZ7:AZ36" si="19">IF((L6&gt;36),0,IF(J6="F",0,M6))</f>
        <v>0</v>
      </c>
      <c r="BA7" s="341">
        <f t="shared" ref="BA7:BA36" si="20">IF(AZ7&lt;&gt;0,RANK(AZ7,AZ$7:AZ$36),0)</f>
        <v>0</v>
      </c>
      <c r="BB7" s="342" t="str">
        <f t="shared" ref="BB7:BB36" si="21">IF(BA7&lt;&gt;0,$I6,"")</f>
        <v/>
      </c>
    </row>
    <row r="8" spans="1:54" ht="16.5" customHeight="1" x14ac:dyDescent="0.25">
      <c r="A8" s="328">
        <v>3</v>
      </c>
      <c r="B8" s="329" t="str">
        <f t="shared" si="0"/>
        <v>Robic Jean Pierre</v>
      </c>
      <c r="C8" s="330" t="str">
        <f t="shared" si="0"/>
        <v>H</v>
      </c>
      <c r="D8" s="745" t="str">
        <f t="shared" si="1"/>
        <v>Réveillon</v>
      </c>
      <c r="E8" s="732">
        <f t="shared" si="1"/>
        <v>16.399999999999999</v>
      </c>
      <c r="F8" s="332">
        <v>28</v>
      </c>
      <c r="H8" s="328">
        <v>3</v>
      </c>
      <c r="I8" s="329" t="str">
        <f t="shared" si="2"/>
        <v>Zuffelato Stéphane</v>
      </c>
      <c r="J8" s="330" t="str">
        <f t="shared" si="2"/>
        <v>H</v>
      </c>
      <c r="K8" s="330" t="str">
        <f t="shared" si="2"/>
        <v>ASGAF</v>
      </c>
      <c r="L8" s="315">
        <f t="shared" si="3"/>
        <v>18.100000000000001</v>
      </c>
      <c r="M8" s="332">
        <v>28</v>
      </c>
      <c r="O8" s="343">
        <v>2</v>
      </c>
      <c r="P8" s="344" t="str">
        <f t="shared" si="7"/>
        <v>Rialland Lucien</v>
      </c>
      <c r="Q8" s="344">
        <f t="shared" si="8"/>
        <v>37.299999999999997</v>
      </c>
      <c r="R8" s="344" t="str">
        <f t="shared" si="9"/>
        <v>ASGAF</v>
      </c>
      <c r="S8" s="326">
        <f t="shared" ref="S8:S9" si="22">IF(P8&lt;&gt;"",T8,0)</f>
        <v>29</v>
      </c>
      <c r="T8" s="327">
        <f>IFERROR(VLOOKUP($P8,$I$6:$M$35,5,0),"")</f>
        <v>29</v>
      </c>
      <c r="W8" s="335" t="s">
        <v>11</v>
      </c>
      <c r="X8" s="336">
        <f>AD121</f>
        <v>3</v>
      </c>
      <c r="AB8" s="337" t="str">
        <f t="shared" si="11"/>
        <v/>
      </c>
      <c r="AC8" s="338" t="str">
        <f t="shared" si="4"/>
        <v/>
      </c>
      <c r="AD8" s="338" t="str">
        <f t="shared" si="4"/>
        <v/>
      </c>
      <c r="AE8" s="338" t="str">
        <f t="shared" si="4"/>
        <v/>
      </c>
      <c r="AF8" s="339">
        <f t="shared" si="4"/>
        <v>28</v>
      </c>
      <c r="AH8" s="337">
        <f t="shared" si="12"/>
        <v>28</v>
      </c>
      <c r="AI8" s="338" t="str">
        <f t="shared" si="5"/>
        <v/>
      </c>
      <c r="AJ8" s="338" t="str">
        <f t="shared" si="5"/>
        <v/>
      </c>
      <c r="AK8" s="338" t="str">
        <f t="shared" si="5"/>
        <v/>
      </c>
      <c r="AL8" s="339" t="str">
        <f t="shared" si="5"/>
        <v/>
      </c>
      <c r="AN8" s="337" t="str">
        <f t="shared" si="6"/>
        <v/>
      </c>
      <c r="AO8" s="338" t="str">
        <f t="shared" si="6"/>
        <v/>
      </c>
      <c r="AP8" s="338" t="str">
        <f t="shared" si="6"/>
        <v/>
      </c>
      <c r="AQ8" s="338" t="str">
        <f t="shared" si="6"/>
        <v/>
      </c>
      <c r="AR8" s="339" t="str">
        <f t="shared" si="6"/>
        <v/>
      </c>
      <c r="AT8" s="345">
        <f t="shared" si="13"/>
        <v>29</v>
      </c>
      <c r="AU8" s="346">
        <f t="shared" si="14"/>
        <v>2</v>
      </c>
      <c r="AV8" s="346" t="str">
        <f t="shared" si="15"/>
        <v>Rialland Lucien</v>
      </c>
      <c r="AW8" s="346">
        <f t="shared" si="16"/>
        <v>0</v>
      </c>
      <c r="AX8" s="346">
        <f t="shared" si="17"/>
        <v>0</v>
      </c>
      <c r="AY8" s="346" t="str">
        <f t="shared" si="18"/>
        <v/>
      </c>
      <c r="AZ8" s="346">
        <f t="shared" si="19"/>
        <v>0</v>
      </c>
      <c r="BA8" s="346">
        <f t="shared" si="20"/>
        <v>0</v>
      </c>
      <c r="BB8" s="347" t="str">
        <f t="shared" si="21"/>
        <v/>
      </c>
    </row>
    <row r="9" spans="1:54" ht="16.5" customHeight="1" x14ac:dyDescent="0.25">
      <c r="A9" s="328">
        <v>4</v>
      </c>
      <c r="B9" s="329" t="str">
        <f t="shared" si="0"/>
        <v>Soler Alain</v>
      </c>
      <c r="C9" s="330" t="str">
        <f t="shared" si="0"/>
        <v>H</v>
      </c>
      <c r="D9" s="745" t="str">
        <f t="shared" si="1"/>
        <v>Corbuches</v>
      </c>
      <c r="E9" s="732">
        <f t="shared" si="1"/>
        <v>9.5</v>
      </c>
      <c r="F9" s="332">
        <v>27</v>
      </c>
      <c r="H9" s="328">
        <v>4</v>
      </c>
      <c r="I9" s="329" t="str">
        <f t="shared" si="2"/>
        <v>Lezervant Sophie</v>
      </c>
      <c r="J9" s="330" t="str">
        <f t="shared" si="2"/>
        <v>F</v>
      </c>
      <c r="K9" s="330" t="str">
        <f t="shared" si="2"/>
        <v>ASGAF</v>
      </c>
      <c r="L9" s="315">
        <f t="shared" si="3"/>
        <v>24.3</v>
      </c>
      <c r="M9" s="332">
        <v>27</v>
      </c>
      <c r="O9" s="343">
        <v>3</v>
      </c>
      <c r="P9" s="344" t="str">
        <f t="shared" si="7"/>
        <v/>
      </c>
      <c r="Q9" s="344" t="str">
        <f t="shared" si="8"/>
        <v/>
      </c>
      <c r="R9" s="344" t="str">
        <f t="shared" si="9"/>
        <v/>
      </c>
      <c r="S9" s="326">
        <f t="shared" si="22"/>
        <v>0</v>
      </c>
      <c r="T9" s="327" t="str">
        <f t="shared" ref="T9:T18" si="23">IFERROR(VLOOKUP($P9,$I$6:$M$35,5,0),"")</f>
        <v/>
      </c>
      <c r="W9" s="335" t="s">
        <v>12</v>
      </c>
      <c r="X9" s="336">
        <f>AE121</f>
        <v>5</v>
      </c>
      <c r="AB9" s="337" t="str">
        <f t="shared" si="11"/>
        <v/>
      </c>
      <c r="AC9" s="338" t="str">
        <f t="shared" si="4"/>
        <v/>
      </c>
      <c r="AD9" s="338" t="str">
        <f t="shared" si="4"/>
        <v/>
      </c>
      <c r="AE9" s="338">
        <f t="shared" si="4"/>
        <v>27</v>
      </c>
      <c r="AF9" s="339" t="str">
        <f t="shared" si="4"/>
        <v/>
      </c>
      <c r="AH9" s="337">
        <f t="shared" si="12"/>
        <v>27</v>
      </c>
      <c r="AI9" s="338" t="str">
        <f t="shared" si="5"/>
        <v/>
      </c>
      <c r="AJ9" s="338" t="str">
        <f t="shared" si="5"/>
        <v/>
      </c>
      <c r="AK9" s="338" t="str">
        <f t="shared" si="5"/>
        <v/>
      </c>
      <c r="AL9" s="339" t="str">
        <f t="shared" si="5"/>
        <v/>
      </c>
      <c r="AN9" s="337" t="str">
        <f t="shared" si="6"/>
        <v/>
      </c>
      <c r="AO9" s="338" t="str">
        <f t="shared" si="6"/>
        <v/>
      </c>
      <c r="AP9" s="338" t="str">
        <f t="shared" si="6"/>
        <v/>
      </c>
      <c r="AQ9" s="338" t="str">
        <f t="shared" si="6"/>
        <v/>
      </c>
      <c r="AR9" s="339" t="str">
        <f t="shared" si="6"/>
        <v/>
      </c>
      <c r="AT9" s="345">
        <f t="shared" si="13"/>
        <v>0</v>
      </c>
      <c r="AU9" s="346">
        <f t="shared" si="14"/>
        <v>0</v>
      </c>
      <c r="AV9" s="346" t="str">
        <f t="shared" si="15"/>
        <v/>
      </c>
      <c r="AW9" s="346">
        <f t="shared" si="16"/>
        <v>0</v>
      </c>
      <c r="AX9" s="346">
        <f t="shared" si="17"/>
        <v>0</v>
      </c>
      <c r="AY9" s="346" t="str">
        <f t="shared" si="18"/>
        <v/>
      </c>
      <c r="AZ9" s="346">
        <f t="shared" si="19"/>
        <v>28</v>
      </c>
      <c r="BA9" s="346">
        <f t="shared" si="20"/>
        <v>1</v>
      </c>
      <c r="BB9" s="347" t="str">
        <f t="shared" si="21"/>
        <v>Zuffelato Stéphane</v>
      </c>
    </row>
    <row r="10" spans="1:54" ht="16.5" customHeight="1" thickBot="1" x14ac:dyDescent="0.3">
      <c r="A10" s="328">
        <v>5</v>
      </c>
      <c r="B10" s="329" t="str">
        <f t="shared" si="0"/>
        <v>Bellanger Alain</v>
      </c>
      <c r="C10" s="330" t="str">
        <f t="shared" si="0"/>
        <v>H</v>
      </c>
      <c r="D10" s="745" t="str">
        <f t="shared" si="1"/>
        <v>Chevannes</v>
      </c>
      <c r="E10" s="732">
        <f t="shared" si="1"/>
        <v>10.4</v>
      </c>
      <c r="F10" s="332">
        <v>26</v>
      </c>
      <c r="H10" s="328">
        <v>5</v>
      </c>
      <c r="I10" s="329" t="str">
        <f t="shared" si="2"/>
        <v>Combrisson Jean-Luc</v>
      </c>
      <c r="J10" s="330" t="str">
        <f t="shared" si="2"/>
        <v>H</v>
      </c>
      <c r="K10" s="330" t="str">
        <f t="shared" si="2"/>
        <v>Chevry</v>
      </c>
      <c r="L10" s="315">
        <f t="shared" si="3"/>
        <v>34</v>
      </c>
      <c r="M10" s="332">
        <v>26</v>
      </c>
      <c r="O10" s="343">
        <v>4</v>
      </c>
      <c r="P10" s="344" t="str">
        <f t="shared" si="7"/>
        <v/>
      </c>
      <c r="Q10" s="344" t="str">
        <f t="shared" si="8"/>
        <v/>
      </c>
      <c r="R10" s="344" t="str">
        <f t="shared" si="9"/>
        <v/>
      </c>
      <c r="S10" s="326">
        <f t="shared" ref="S10:S17" si="24">IF(P10&lt;&gt;"",T10,0)</f>
        <v>0</v>
      </c>
      <c r="T10" s="327" t="str">
        <f t="shared" si="23"/>
        <v/>
      </c>
      <c r="W10" s="335" t="s">
        <v>13</v>
      </c>
      <c r="X10" s="336">
        <f>AF121</f>
        <v>8</v>
      </c>
      <c r="AB10" s="337" t="str">
        <f t="shared" si="11"/>
        <v/>
      </c>
      <c r="AC10" s="338">
        <f t="shared" si="4"/>
        <v>26</v>
      </c>
      <c r="AD10" s="338" t="str">
        <f t="shared" si="4"/>
        <v/>
      </c>
      <c r="AE10" s="338" t="str">
        <f t="shared" si="4"/>
        <v/>
      </c>
      <c r="AF10" s="339" t="str">
        <f t="shared" si="4"/>
        <v/>
      </c>
      <c r="AH10" s="337" t="str">
        <f t="shared" si="12"/>
        <v/>
      </c>
      <c r="AI10" s="338" t="str">
        <f t="shared" si="5"/>
        <v/>
      </c>
      <c r="AJ10" s="338">
        <f t="shared" si="5"/>
        <v>26</v>
      </c>
      <c r="AK10" s="338" t="str">
        <f t="shared" si="5"/>
        <v/>
      </c>
      <c r="AL10" s="339" t="str">
        <f t="shared" si="5"/>
        <v/>
      </c>
      <c r="AN10" s="337" t="str">
        <f t="shared" si="6"/>
        <v/>
      </c>
      <c r="AO10" s="338" t="str">
        <f t="shared" si="6"/>
        <v/>
      </c>
      <c r="AP10" s="338" t="str">
        <f t="shared" si="6"/>
        <v/>
      </c>
      <c r="AQ10" s="338" t="str">
        <f t="shared" si="6"/>
        <v/>
      </c>
      <c r="AR10" s="339" t="str">
        <f t="shared" si="6"/>
        <v/>
      </c>
      <c r="AT10" s="345">
        <f t="shared" si="13"/>
        <v>0</v>
      </c>
      <c r="AU10" s="346">
        <f t="shared" si="14"/>
        <v>0</v>
      </c>
      <c r="AV10" s="346" t="str">
        <f t="shared" si="15"/>
        <v/>
      </c>
      <c r="AW10" s="346">
        <f t="shared" si="16"/>
        <v>27</v>
      </c>
      <c r="AX10" s="346">
        <f t="shared" si="17"/>
        <v>1</v>
      </c>
      <c r="AY10" s="346" t="str">
        <f t="shared" si="18"/>
        <v>Lezervant Sophie</v>
      </c>
      <c r="AZ10" s="346">
        <f t="shared" si="19"/>
        <v>0</v>
      </c>
      <c r="BA10" s="346">
        <f t="shared" si="20"/>
        <v>0</v>
      </c>
      <c r="BB10" s="347" t="str">
        <f t="shared" si="21"/>
        <v/>
      </c>
    </row>
    <row r="11" spans="1:54" ht="16.5" customHeight="1" thickBot="1" x14ac:dyDescent="0.3">
      <c r="A11" s="328">
        <v>6</v>
      </c>
      <c r="B11" s="329" t="str">
        <f t="shared" si="0"/>
        <v>Lapatrie Gilles</v>
      </c>
      <c r="C11" s="330" t="str">
        <f t="shared" si="0"/>
        <v>H</v>
      </c>
      <c r="D11" s="745" t="str">
        <f t="shared" si="1"/>
        <v>Réveillon</v>
      </c>
      <c r="E11" s="732">
        <f t="shared" si="1"/>
        <v>11.6</v>
      </c>
      <c r="F11" s="332">
        <v>25</v>
      </c>
      <c r="H11" s="328">
        <v>6</v>
      </c>
      <c r="I11" s="329" t="str">
        <f t="shared" si="2"/>
        <v>Fanchon Marc</v>
      </c>
      <c r="J11" s="330" t="str">
        <f t="shared" si="2"/>
        <v>H</v>
      </c>
      <c r="K11" s="330" t="str">
        <f t="shared" si="2"/>
        <v>Réveillon</v>
      </c>
      <c r="L11" s="315">
        <f t="shared" si="3"/>
        <v>26.6</v>
      </c>
      <c r="M11" s="332">
        <v>25</v>
      </c>
      <c r="O11" s="343">
        <v>5</v>
      </c>
      <c r="P11" s="344" t="str">
        <f t="shared" si="7"/>
        <v/>
      </c>
      <c r="Q11" s="344" t="str">
        <f t="shared" si="8"/>
        <v/>
      </c>
      <c r="R11" s="344" t="str">
        <f t="shared" si="9"/>
        <v/>
      </c>
      <c r="S11" s="326">
        <f t="shared" si="24"/>
        <v>0</v>
      </c>
      <c r="T11" s="327" t="str">
        <f t="shared" si="23"/>
        <v/>
      </c>
      <c r="W11" s="348" t="s">
        <v>8</v>
      </c>
      <c r="X11" s="349">
        <f>SUM(X6:X10)</f>
        <v>43</v>
      </c>
      <c r="AB11" s="337" t="str">
        <f t="shared" si="11"/>
        <v/>
      </c>
      <c r="AC11" s="338" t="str">
        <f t="shared" si="4"/>
        <v/>
      </c>
      <c r="AD11" s="338" t="str">
        <f t="shared" si="4"/>
        <v/>
      </c>
      <c r="AE11" s="338" t="str">
        <f t="shared" si="4"/>
        <v/>
      </c>
      <c r="AF11" s="339">
        <f t="shared" si="4"/>
        <v>25</v>
      </c>
      <c r="AH11" s="337" t="str">
        <f t="shared" si="12"/>
        <v/>
      </c>
      <c r="AI11" s="338" t="str">
        <f t="shared" si="5"/>
        <v/>
      </c>
      <c r="AJ11" s="338" t="str">
        <f t="shared" si="5"/>
        <v/>
      </c>
      <c r="AK11" s="338" t="str">
        <f t="shared" si="5"/>
        <v/>
      </c>
      <c r="AL11" s="339">
        <f t="shared" si="5"/>
        <v>25</v>
      </c>
      <c r="AN11" s="337" t="str">
        <f t="shared" si="6"/>
        <v/>
      </c>
      <c r="AO11" s="338" t="str">
        <f t="shared" si="6"/>
        <v/>
      </c>
      <c r="AP11" s="338" t="str">
        <f t="shared" si="6"/>
        <v/>
      </c>
      <c r="AQ11" s="338" t="str">
        <f t="shared" si="6"/>
        <v/>
      </c>
      <c r="AR11" s="339" t="str">
        <f t="shared" si="6"/>
        <v/>
      </c>
      <c r="AT11" s="345">
        <f t="shared" si="13"/>
        <v>0</v>
      </c>
      <c r="AU11" s="346">
        <f t="shared" si="14"/>
        <v>0</v>
      </c>
      <c r="AV11" s="346" t="str">
        <f t="shared" si="15"/>
        <v/>
      </c>
      <c r="AW11" s="346">
        <f t="shared" si="16"/>
        <v>0</v>
      </c>
      <c r="AX11" s="346">
        <f t="shared" si="17"/>
        <v>0</v>
      </c>
      <c r="AY11" s="346" t="str">
        <f t="shared" si="18"/>
        <v/>
      </c>
      <c r="AZ11" s="346">
        <f t="shared" si="19"/>
        <v>26</v>
      </c>
      <c r="BA11" s="346">
        <f t="shared" si="20"/>
        <v>2</v>
      </c>
      <c r="BB11" s="347" t="str">
        <f t="shared" si="21"/>
        <v>Combrisson Jean-Luc</v>
      </c>
    </row>
    <row r="12" spans="1:54" ht="16.5" customHeight="1" thickBot="1" x14ac:dyDescent="0.3">
      <c r="A12" s="328">
        <v>7</v>
      </c>
      <c r="B12" s="329" t="str">
        <f t="shared" si="0"/>
        <v>Gauvin Henri-Jacques</v>
      </c>
      <c r="C12" s="330" t="str">
        <f t="shared" si="0"/>
        <v>H</v>
      </c>
      <c r="D12" s="745" t="str">
        <f t="shared" si="1"/>
        <v>Réveillon</v>
      </c>
      <c r="E12" s="732">
        <f t="shared" si="1"/>
        <v>13.9</v>
      </c>
      <c r="F12" s="332">
        <v>24</v>
      </c>
      <c r="H12" s="328">
        <v>7</v>
      </c>
      <c r="I12" s="329" t="str">
        <f t="shared" si="2"/>
        <v>Gonzalez Alain</v>
      </c>
      <c r="J12" s="330" t="str">
        <f t="shared" si="2"/>
        <v>H</v>
      </c>
      <c r="K12" s="330" t="str">
        <f t="shared" si="2"/>
        <v>Réveillon</v>
      </c>
      <c r="L12" s="315">
        <f t="shared" si="3"/>
        <v>22.4</v>
      </c>
      <c r="M12" s="332">
        <v>24</v>
      </c>
      <c r="O12" s="343">
        <v>6</v>
      </c>
      <c r="P12" s="344" t="str">
        <f t="shared" si="7"/>
        <v/>
      </c>
      <c r="Q12" s="344" t="str">
        <f t="shared" si="8"/>
        <v/>
      </c>
      <c r="R12" s="344" t="str">
        <f t="shared" si="9"/>
        <v/>
      </c>
      <c r="S12" s="326">
        <f t="shared" si="24"/>
        <v>0</v>
      </c>
      <c r="T12" s="327" t="str">
        <f t="shared" si="23"/>
        <v/>
      </c>
      <c r="AB12" s="337" t="str">
        <f t="shared" si="11"/>
        <v/>
      </c>
      <c r="AC12" s="338" t="str">
        <f t="shared" si="4"/>
        <v/>
      </c>
      <c r="AD12" s="338" t="str">
        <f t="shared" si="4"/>
        <v/>
      </c>
      <c r="AE12" s="338" t="str">
        <f t="shared" si="4"/>
        <v/>
      </c>
      <c r="AF12" s="339">
        <f t="shared" si="4"/>
        <v>24</v>
      </c>
      <c r="AH12" s="337" t="str">
        <f t="shared" si="12"/>
        <v/>
      </c>
      <c r="AI12" s="338" t="str">
        <f t="shared" si="5"/>
        <v/>
      </c>
      <c r="AJ12" s="338" t="str">
        <f t="shared" si="5"/>
        <v/>
      </c>
      <c r="AK12" s="338" t="str">
        <f t="shared" si="5"/>
        <v/>
      </c>
      <c r="AL12" s="339">
        <f t="shared" si="5"/>
        <v>24</v>
      </c>
      <c r="AN12" s="337" t="str">
        <f t="shared" si="6"/>
        <v/>
      </c>
      <c r="AO12" s="338" t="str">
        <f t="shared" si="6"/>
        <v/>
      </c>
      <c r="AP12" s="338" t="str">
        <f t="shared" si="6"/>
        <v/>
      </c>
      <c r="AQ12" s="338" t="str">
        <f t="shared" si="6"/>
        <v/>
      </c>
      <c r="AR12" s="339" t="str">
        <f t="shared" si="6"/>
        <v/>
      </c>
      <c r="AT12" s="345">
        <f t="shared" si="13"/>
        <v>0</v>
      </c>
      <c r="AU12" s="346">
        <f t="shared" si="14"/>
        <v>0</v>
      </c>
      <c r="AV12" s="346" t="str">
        <f t="shared" si="15"/>
        <v/>
      </c>
      <c r="AW12" s="346">
        <f t="shared" si="16"/>
        <v>0</v>
      </c>
      <c r="AX12" s="346">
        <f t="shared" si="17"/>
        <v>0</v>
      </c>
      <c r="AY12" s="346" t="str">
        <f t="shared" si="18"/>
        <v/>
      </c>
      <c r="AZ12" s="346">
        <f t="shared" si="19"/>
        <v>25</v>
      </c>
      <c r="BA12" s="346">
        <f t="shared" si="20"/>
        <v>3</v>
      </c>
      <c r="BB12" s="347" t="str">
        <f t="shared" si="21"/>
        <v>Fanchon Marc</v>
      </c>
    </row>
    <row r="13" spans="1:54" ht="16.5" customHeight="1" thickBot="1" x14ac:dyDescent="0.3">
      <c r="A13" s="328">
        <v>8</v>
      </c>
      <c r="B13" s="329" t="str">
        <f t="shared" si="0"/>
        <v>Marcais Xavier</v>
      </c>
      <c r="C13" s="330" t="str">
        <f t="shared" si="0"/>
        <v>H</v>
      </c>
      <c r="D13" s="745" t="str">
        <f t="shared" si="1"/>
        <v>ASGAF</v>
      </c>
      <c r="E13" s="732">
        <f t="shared" si="1"/>
        <v>14</v>
      </c>
      <c r="F13" s="332">
        <v>23</v>
      </c>
      <c r="H13" s="328">
        <v>8</v>
      </c>
      <c r="I13" s="329" t="str">
        <f t="shared" si="2"/>
        <v>Robic Jean Pierre</v>
      </c>
      <c r="J13" s="330" t="str">
        <f t="shared" si="2"/>
        <v>H</v>
      </c>
      <c r="K13" s="330" t="str">
        <f t="shared" si="2"/>
        <v>Réveillon</v>
      </c>
      <c r="L13" s="315">
        <f t="shared" si="3"/>
        <v>16.399999999999999</v>
      </c>
      <c r="M13" s="332">
        <v>23</v>
      </c>
      <c r="O13" s="343">
        <v>7</v>
      </c>
      <c r="P13" s="344" t="str">
        <f t="shared" si="7"/>
        <v/>
      </c>
      <c r="Q13" s="344" t="str">
        <f t="shared" si="8"/>
        <v/>
      </c>
      <c r="R13" s="344" t="str">
        <f t="shared" si="9"/>
        <v/>
      </c>
      <c r="S13" s="326">
        <f t="shared" si="24"/>
        <v>0</v>
      </c>
      <c r="T13" s="327" t="str">
        <f t="shared" si="23"/>
        <v/>
      </c>
      <c r="W13" s="944" t="s">
        <v>4</v>
      </c>
      <c r="X13" s="945"/>
      <c r="Y13" s="945"/>
      <c r="Z13" s="946"/>
      <c r="AB13" s="337">
        <f t="shared" si="11"/>
        <v>23</v>
      </c>
      <c r="AC13" s="338" t="str">
        <f t="shared" si="4"/>
        <v/>
      </c>
      <c r="AD13" s="338" t="str">
        <f t="shared" si="4"/>
        <v/>
      </c>
      <c r="AE13" s="338" t="str">
        <f t="shared" si="4"/>
        <v/>
      </c>
      <c r="AF13" s="339" t="str">
        <f t="shared" si="4"/>
        <v/>
      </c>
      <c r="AH13" s="337" t="str">
        <f t="shared" si="12"/>
        <v/>
      </c>
      <c r="AI13" s="338" t="str">
        <f t="shared" si="5"/>
        <v/>
      </c>
      <c r="AJ13" s="338" t="str">
        <f t="shared" si="5"/>
        <v/>
      </c>
      <c r="AK13" s="338" t="str">
        <f t="shared" si="5"/>
        <v/>
      </c>
      <c r="AL13" s="339">
        <f t="shared" si="5"/>
        <v>23</v>
      </c>
      <c r="AN13" s="337" t="str">
        <f t="shared" si="6"/>
        <v/>
      </c>
      <c r="AO13" s="338" t="str">
        <f t="shared" si="6"/>
        <v/>
      </c>
      <c r="AP13" s="338" t="str">
        <f t="shared" si="6"/>
        <v/>
      </c>
      <c r="AQ13" s="338" t="str">
        <f t="shared" si="6"/>
        <v/>
      </c>
      <c r="AR13" s="339" t="str">
        <f t="shared" si="6"/>
        <v/>
      </c>
      <c r="AT13" s="345">
        <f t="shared" si="13"/>
        <v>0</v>
      </c>
      <c r="AU13" s="346">
        <f t="shared" si="14"/>
        <v>0</v>
      </c>
      <c r="AV13" s="346" t="str">
        <f t="shared" si="15"/>
        <v/>
      </c>
      <c r="AW13" s="346">
        <f t="shared" si="16"/>
        <v>0</v>
      </c>
      <c r="AX13" s="346">
        <f t="shared" si="17"/>
        <v>0</v>
      </c>
      <c r="AY13" s="346" t="str">
        <f t="shared" si="18"/>
        <v/>
      </c>
      <c r="AZ13" s="346">
        <f t="shared" si="19"/>
        <v>24</v>
      </c>
      <c r="BA13" s="346">
        <f t="shared" si="20"/>
        <v>4</v>
      </c>
      <c r="BB13" s="347" t="str">
        <f t="shared" si="21"/>
        <v>Gonzalez Alain</v>
      </c>
    </row>
    <row r="14" spans="1:54" ht="16.5" customHeight="1" thickBot="1" x14ac:dyDescent="0.3">
      <c r="A14" s="328">
        <v>9</v>
      </c>
      <c r="B14" s="329" t="str">
        <f t="shared" si="0"/>
        <v>Foucault Lionel</v>
      </c>
      <c r="C14" s="330" t="str">
        <f t="shared" si="0"/>
        <v>H</v>
      </c>
      <c r="D14" s="745" t="str">
        <f t="shared" si="1"/>
        <v>Chevannes</v>
      </c>
      <c r="E14" s="732">
        <f t="shared" si="1"/>
        <v>14.6</v>
      </c>
      <c r="F14" s="332">
        <v>22</v>
      </c>
      <c r="H14" s="328">
        <v>9</v>
      </c>
      <c r="I14" s="329" t="str">
        <f t="shared" si="2"/>
        <v>Baffrey Yves</v>
      </c>
      <c r="J14" s="330" t="str">
        <f t="shared" si="2"/>
        <v>H</v>
      </c>
      <c r="K14" s="330" t="str">
        <f t="shared" si="2"/>
        <v>Chevannes</v>
      </c>
      <c r="L14" s="315">
        <f t="shared" si="3"/>
        <v>17.8</v>
      </c>
      <c r="M14" s="332">
        <v>22</v>
      </c>
      <c r="O14" s="343">
        <v>8</v>
      </c>
      <c r="P14" s="344" t="str">
        <f t="shared" si="7"/>
        <v/>
      </c>
      <c r="Q14" s="344" t="str">
        <f t="shared" si="8"/>
        <v/>
      </c>
      <c r="R14" s="344" t="str">
        <f t="shared" si="9"/>
        <v/>
      </c>
      <c r="S14" s="326">
        <f t="shared" si="24"/>
        <v>0</v>
      </c>
      <c r="T14" s="327" t="str">
        <f t="shared" si="23"/>
        <v/>
      </c>
      <c r="W14" s="308" t="s">
        <v>5</v>
      </c>
      <c r="X14" s="309" t="s">
        <v>6</v>
      </c>
      <c r="Y14" s="350" t="s">
        <v>7</v>
      </c>
      <c r="Z14" s="305" t="s">
        <v>8</v>
      </c>
      <c r="AB14" s="337" t="str">
        <f t="shared" si="11"/>
        <v/>
      </c>
      <c r="AC14" s="338">
        <f t="shared" si="4"/>
        <v>22</v>
      </c>
      <c r="AD14" s="338" t="str">
        <f t="shared" si="4"/>
        <v/>
      </c>
      <c r="AE14" s="338" t="str">
        <f t="shared" si="4"/>
        <v/>
      </c>
      <c r="AF14" s="339" t="str">
        <f t="shared" si="4"/>
        <v/>
      </c>
      <c r="AH14" s="337" t="str">
        <f t="shared" si="12"/>
        <v/>
      </c>
      <c r="AI14" s="338">
        <f t="shared" si="5"/>
        <v>22</v>
      </c>
      <c r="AJ14" s="338" t="str">
        <f t="shared" si="5"/>
        <v/>
      </c>
      <c r="AK14" s="338" t="str">
        <f t="shared" si="5"/>
        <v/>
      </c>
      <c r="AL14" s="339" t="str">
        <f t="shared" si="5"/>
        <v/>
      </c>
      <c r="AN14" s="337" t="str">
        <f t="shared" si="6"/>
        <v/>
      </c>
      <c r="AO14" s="338" t="str">
        <f t="shared" si="6"/>
        <v/>
      </c>
      <c r="AP14" s="338" t="str">
        <f t="shared" si="6"/>
        <v/>
      </c>
      <c r="AQ14" s="338" t="str">
        <f t="shared" si="6"/>
        <v/>
      </c>
      <c r="AR14" s="339" t="str">
        <f t="shared" si="6"/>
        <v/>
      </c>
      <c r="AT14" s="345">
        <f t="shared" si="13"/>
        <v>0</v>
      </c>
      <c r="AU14" s="346">
        <f t="shared" si="14"/>
        <v>0</v>
      </c>
      <c r="AV14" s="346" t="str">
        <f t="shared" si="15"/>
        <v/>
      </c>
      <c r="AW14" s="346">
        <f t="shared" si="16"/>
        <v>0</v>
      </c>
      <c r="AX14" s="346">
        <f t="shared" si="17"/>
        <v>0</v>
      </c>
      <c r="AY14" s="346" t="str">
        <f t="shared" si="18"/>
        <v/>
      </c>
      <c r="AZ14" s="346">
        <f t="shared" si="19"/>
        <v>23</v>
      </c>
      <c r="BA14" s="346">
        <f t="shared" si="20"/>
        <v>5</v>
      </c>
      <c r="BB14" s="347" t="str">
        <f t="shared" si="21"/>
        <v>Robic Jean Pierre</v>
      </c>
    </row>
    <row r="15" spans="1:54" ht="16.5" customHeight="1" x14ac:dyDescent="0.25">
      <c r="A15" s="328">
        <v>10</v>
      </c>
      <c r="B15" s="329" t="str">
        <f t="shared" si="0"/>
        <v>Delaunay Olivier</v>
      </c>
      <c r="C15" s="330" t="str">
        <f t="shared" si="0"/>
        <v>H</v>
      </c>
      <c r="D15" s="745" t="str">
        <f t="shared" si="0"/>
        <v>Corbuches</v>
      </c>
      <c r="E15" s="732">
        <f t="shared" si="0"/>
        <v>11.8</v>
      </c>
      <c r="F15" s="332">
        <v>21</v>
      </c>
      <c r="H15" s="328">
        <v>10</v>
      </c>
      <c r="I15" s="329" t="str">
        <f t="shared" si="2"/>
        <v>Tamet Yves</v>
      </c>
      <c r="J15" s="330" t="str">
        <f t="shared" si="2"/>
        <v>H</v>
      </c>
      <c r="K15" s="330" t="str">
        <f t="shared" si="2"/>
        <v>Réveillon</v>
      </c>
      <c r="L15" s="315">
        <f t="shared" si="3"/>
        <v>20</v>
      </c>
      <c r="M15" s="332">
        <v>21</v>
      </c>
      <c r="O15" s="343">
        <v>9</v>
      </c>
      <c r="P15" s="344" t="str">
        <f t="shared" si="7"/>
        <v/>
      </c>
      <c r="Q15" s="344" t="str">
        <f t="shared" si="8"/>
        <v/>
      </c>
      <c r="R15" s="344" t="str">
        <f t="shared" si="9"/>
        <v/>
      </c>
      <c r="S15" s="326">
        <f t="shared" si="24"/>
        <v>0</v>
      </c>
      <c r="T15" s="327" t="str">
        <f t="shared" si="23"/>
        <v/>
      </c>
      <c r="W15" s="320" t="str">
        <f>+W6</f>
        <v>ASGAF</v>
      </c>
      <c r="X15" s="323">
        <f>AB36</f>
        <v>131</v>
      </c>
      <c r="Y15" s="351">
        <f>AH36+AN18</f>
        <v>238</v>
      </c>
      <c r="Z15" s="352">
        <f>SUM(X15:Y15)</f>
        <v>369</v>
      </c>
      <c r="AB15" s="337" t="str">
        <f t="shared" si="11"/>
        <v/>
      </c>
      <c r="AC15" s="338" t="str">
        <f t="shared" si="4"/>
        <v/>
      </c>
      <c r="AD15" s="338" t="str">
        <f t="shared" si="4"/>
        <v/>
      </c>
      <c r="AE15" s="338">
        <f t="shared" si="4"/>
        <v>21</v>
      </c>
      <c r="AF15" s="339" t="str">
        <f t="shared" si="4"/>
        <v/>
      </c>
      <c r="AH15" s="337" t="str">
        <f t="shared" si="12"/>
        <v/>
      </c>
      <c r="AI15" s="338" t="str">
        <f t="shared" si="5"/>
        <v/>
      </c>
      <c r="AJ15" s="338" t="str">
        <f t="shared" si="5"/>
        <v/>
      </c>
      <c r="AK15" s="338" t="str">
        <f t="shared" si="5"/>
        <v/>
      </c>
      <c r="AL15" s="339">
        <f t="shared" si="5"/>
        <v>21</v>
      </c>
      <c r="AN15" s="337" t="str">
        <f t="shared" si="6"/>
        <v/>
      </c>
      <c r="AO15" s="338" t="str">
        <f t="shared" si="6"/>
        <v/>
      </c>
      <c r="AP15" s="338" t="str">
        <f t="shared" si="6"/>
        <v/>
      </c>
      <c r="AQ15" s="338" t="str">
        <f t="shared" si="6"/>
        <v/>
      </c>
      <c r="AR15" s="339" t="str">
        <f t="shared" si="6"/>
        <v/>
      </c>
      <c r="AT15" s="345">
        <f t="shared" si="13"/>
        <v>0</v>
      </c>
      <c r="AU15" s="346">
        <f t="shared" si="14"/>
        <v>0</v>
      </c>
      <c r="AV15" s="346" t="str">
        <f t="shared" si="15"/>
        <v/>
      </c>
      <c r="AW15" s="346">
        <f t="shared" si="16"/>
        <v>0</v>
      </c>
      <c r="AX15" s="346">
        <f t="shared" si="17"/>
        <v>0</v>
      </c>
      <c r="AY15" s="346" t="str">
        <f t="shared" si="18"/>
        <v/>
      </c>
      <c r="AZ15" s="346">
        <f t="shared" si="19"/>
        <v>22</v>
      </c>
      <c r="BA15" s="346">
        <f t="shared" si="20"/>
        <v>6</v>
      </c>
      <c r="BB15" s="347" t="str">
        <f t="shared" si="21"/>
        <v>Baffrey Yves</v>
      </c>
    </row>
    <row r="16" spans="1:54" ht="16.5" customHeight="1" x14ac:dyDescent="0.25">
      <c r="A16" s="328">
        <v>11</v>
      </c>
      <c r="B16" s="329" t="str">
        <f t="shared" si="0"/>
        <v>Baffrey Yves</v>
      </c>
      <c r="C16" s="330" t="str">
        <f t="shared" si="0"/>
        <v>H</v>
      </c>
      <c r="D16" s="745" t="str">
        <f t="shared" si="0"/>
        <v>Chevannes</v>
      </c>
      <c r="E16" s="732">
        <f t="shared" si="0"/>
        <v>17.8</v>
      </c>
      <c r="F16" s="332">
        <v>20</v>
      </c>
      <c r="H16" s="328">
        <v>11</v>
      </c>
      <c r="I16" s="329" t="str">
        <f t="shared" si="2"/>
        <v>Foucault Lionel</v>
      </c>
      <c r="J16" s="330" t="str">
        <f t="shared" si="2"/>
        <v>H</v>
      </c>
      <c r="K16" s="330" t="str">
        <f t="shared" si="2"/>
        <v>Chevannes</v>
      </c>
      <c r="L16" s="315">
        <f t="shared" si="3"/>
        <v>14.6</v>
      </c>
      <c r="M16" s="332">
        <v>20</v>
      </c>
      <c r="O16" s="343">
        <v>10</v>
      </c>
      <c r="P16" s="344" t="str">
        <f t="shared" si="7"/>
        <v/>
      </c>
      <c r="Q16" s="344" t="str">
        <f t="shared" si="8"/>
        <v/>
      </c>
      <c r="R16" s="344" t="str">
        <f t="shared" si="9"/>
        <v/>
      </c>
      <c r="S16" s="326">
        <f t="shared" si="24"/>
        <v>0</v>
      </c>
      <c r="T16" s="327" t="str">
        <f t="shared" si="23"/>
        <v/>
      </c>
      <c r="W16" s="335" t="str">
        <f t="shared" ref="W16:W20" si="25">+W7</f>
        <v>Chevannes</v>
      </c>
      <c r="X16" s="338">
        <f>AC36</f>
        <v>100</v>
      </c>
      <c r="Y16" s="353">
        <f>AI36+AO18</f>
        <v>83</v>
      </c>
      <c r="Z16" s="354">
        <f>SUM(X16:Y16)</f>
        <v>183</v>
      </c>
      <c r="AB16" s="337" t="str">
        <f t="shared" si="11"/>
        <v/>
      </c>
      <c r="AC16" s="338">
        <f t="shared" si="4"/>
        <v>20</v>
      </c>
      <c r="AD16" s="338" t="str">
        <f t="shared" si="4"/>
        <v/>
      </c>
      <c r="AE16" s="338" t="str">
        <f t="shared" si="4"/>
        <v/>
      </c>
      <c r="AF16" s="339" t="str">
        <f t="shared" si="4"/>
        <v/>
      </c>
      <c r="AH16" s="337" t="str">
        <f t="shared" si="12"/>
        <v/>
      </c>
      <c r="AI16" s="338">
        <f t="shared" si="5"/>
        <v>20</v>
      </c>
      <c r="AJ16" s="338" t="str">
        <f t="shared" si="5"/>
        <v/>
      </c>
      <c r="AK16" s="338" t="str">
        <f t="shared" si="5"/>
        <v/>
      </c>
      <c r="AL16" s="339" t="str">
        <f t="shared" si="5"/>
        <v/>
      </c>
      <c r="AN16" s="337" t="str">
        <f t="shared" si="6"/>
        <v/>
      </c>
      <c r="AO16" s="338" t="str">
        <f t="shared" si="6"/>
        <v/>
      </c>
      <c r="AP16" s="338" t="str">
        <f t="shared" si="6"/>
        <v/>
      </c>
      <c r="AQ16" s="338" t="str">
        <f t="shared" si="6"/>
        <v/>
      </c>
      <c r="AR16" s="339" t="str">
        <f t="shared" si="6"/>
        <v/>
      </c>
      <c r="AT16" s="345">
        <f t="shared" si="13"/>
        <v>0</v>
      </c>
      <c r="AU16" s="346">
        <f t="shared" si="14"/>
        <v>0</v>
      </c>
      <c r="AV16" s="346" t="str">
        <f t="shared" si="15"/>
        <v/>
      </c>
      <c r="AW16" s="346">
        <f t="shared" si="16"/>
        <v>0</v>
      </c>
      <c r="AX16" s="346">
        <f t="shared" si="17"/>
        <v>0</v>
      </c>
      <c r="AY16" s="346" t="str">
        <f t="shared" si="18"/>
        <v/>
      </c>
      <c r="AZ16" s="346">
        <f t="shared" si="19"/>
        <v>21</v>
      </c>
      <c r="BA16" s="346">
        <f t="shared" si="20"/>
        <v>7</v>
      </c>
      <c r="BB16" s="347" t="str">
        <f t="shared" si="21"/>
        <v>Tamet Yves</v>
      </c>
    </row>
    <row r="17" spans="1:54" ht="16.5" customHeight="1" x14ac:dyDescent="0.25">
      <c r="A17" s="328">
        <v>12</v>
      </c>
      <c r="B17" s="329" t="str">
        <f t="shared" si="0"/>
        <v>Salvoch Jean-Marc</v>
      </c>
      <c r="C17" s="330" t="str">
        <f t="shared" si="0"/>
        <v>H</v>
      </c>
      <c r="D17" s="745" t="str">
        <f t="shared" si="0"/>
        <v>Chevannes</v>
      </c>
      <c r="E17" s="732">
        <f t="shared" si="0"/>
        <v>12.5</v>
      </c>
      <c r="F17" s="332">
        <v>19</v>
      </c>
      <c r="H17" s="328">
        <v>12</v>
      </c>
      <c r="I17" s="329" t="str">
        <f t="shared" si="2"/>
        <v>Gauvin Henri-Jacques</v>
      </c>
      <c r="J17" s="330" t="str">
        <f t="shared" si="2"/>
        <v>H</v>
      </c>
      <c r="K17" s="330" t="str">
        <f t="shared" si="2"/>
        <v>Réveillon</v>
      </c>
      <c r="L17" s="315">
        <f t="shared" si="3"/>
        <v>13.9</v>
      </c>
      <c r="M17" s="332">
        <v>19</v>
      </c>
      <c r="O17" s="343">
        <v>11</v>
      </c>
      <c r="P17" s="344" t="str">
        <f t="shared" si="7"/>
        <v/>
      </c>
      <c r="Q17" s="344" t="str">
        <f t="shared" si="8"/>
        <v/>
      </c>
      <c r="R17" s="344" t="str">
        <f t="shared" si="9"/>
        <v/>
      </c>
      <c r="S17" s="326">
        <f t="shared" si="24"/>
        <v>0</v>
      </c>
      <c r="T17" s="327" t="str">
        <f t="shared" si="23"/>
        <v/>
      </c>
      <c r="W17" s="335" t="str">
        <f t="shared" si="25"/>
        <v>Chevry</v>
      </c>
      <c r="X17" s="338">
        <f>AD36</f>
        <v>18</v>
      </c>
      <c r="Y17" s="353">
        <f>AJ36+AP18</f>
        <v>32</v>
      </c>
      <c r="Z17" s="354">
        <f>SUM(X17:Y17)</f>
        <v>50</v>
      </c>
      <c r="AB17" s="337" t="str">
        <f t="shared" si="11"/>
        <v/>
      </c>
      <c r="AC17" s="338">
        <f t="shared" si="4"/>
        <v>19</v>
      </c>
      <c r="AD17" s="338" t="str">
        <f t="shared" si="4"/>
        <v/>
      </c>
      <c r="AE17" s="338" t="str">
        <f t="shared" si="4"/>
        <v/>
      </c>
      <c r="AF17" s="339" t="str">
        <f t="shared" si="4"/>
        <v/>
      </c>
      <c r="AH17" s="337" t="str">
        <f t="shared" si="12"/>
        <v/>
      </c>
      <c r="AI17" s="338" t="str">
        <f t="shared" si="5"/>
        <v/>
      </c>
      <c r="AJ17" s="338" t="str">
        <f t="shared" si="5"/>
        <v/>
      </c>
      <c r="AK17" s="338" t="str">
        <f t="shared" si="5"/>
        <v/>
      </c>
      <c r="AL17" s="339">
        <f t="shared" si="5"/>
        <v>19</v>
      </c>
      <c r="AN17" s="337" t="str">
        <f t="shared" si="6"/>
        <v/>
      </c>
      <c r="AO17" s="338" t="str">
        <f t="shared" si="6"/>
        <v/>
      </c>
      <c r="AP17" s="338" t="str">
        <f t="shared" si="6"/>
        <v/>
      </c>
      <c r="AQ17" s="338" t="str">
        <f t="shared" si="6"/>
        <v/>
      </c>
      <c r="AR17" s="339" t="str">
        <f t="shared" si="6"/>
        <v/>
      </c>
      <c r="AT17" s="345">
        <f t="shared" si="13"/>
        <v>0</v>
      </c>
      <c r="AU17" s="346">
        <f t="shared" si="14"/>
        <v>0</v>
      </c>
      <c r="AV17" s="346" t="str">
        <f t="shared" si="15"/>
        <v/>
      </c>
      <c r="AW17" s="346">
        <f t="shared" si="16"/>
        <v>0</v>
      </c>
      <c r="AX17" s="346">
        <f t="shared" si="17"/>
        <v>0</v>
      </c>
      <c r="AY17" s="346" t="str">
        <f t="shared" si="18"/>
        <v/>
      </c>
      <c r="AZ17" s="346">
        <f t="shared" si="19"/>
        <v>20</v>
      </c>
      <c r="BA17" s="346">
        <f t="shared" si="20"/>
        <v>8</v>
      </c>
      <c r="BB17" s="347" t="str">
        <f t="shared" si="21"/>
        <v>Foucault Lionel</v>
      </c>
    </row>
    <row r="18" spans="1:54" ht="16.5" customHeight="1" thickBot="1" x14ac:dyDescent="0.3">
      <c r="A18" s="328">
        <v>13</v>
      </c>
      <c r="B18" s="329" t="str">
        <f t="shared" si="0"/>
        <v>Layani Serge</v>
      </c>
      <c r="C18" s="330" t="str">
        <f t="shared" si="0"/>
        <v>H</v>
      </c>
      <c r="D18" s="745" t="str">
        <f t="shared" si="0"/>
        <v>ASGAF</v>
      </c>
      <c r="E18" s="732">
        <f t="shared" si="0"/>
        <v>6.9</v>
      </c>
      <c r="F18" s="332">
        <v>18</v>
      </c>
      <c r="H18" s="355">
        <v>13</v>
      </c>
      <c r="I18" s="329" t="str">
        <f t="shared" si="2"/>
        <v>Sauvadet Dominique</v>
      </c>
      <c r="J18" s="330" t="str">
        <f t="shared" si="2"/>
        <v>H</v>
      </c>
      <c r="K18" s="330" t="str">
        <f t="shared" si="2"/>
        <v>ASGAF</v>
      </c>
      <c r="L18" s="315">
        <f t="shared" si="3"/>
        <v>18.2</v>
      </c>
      <c r="M18" s="332">
        <v>18</v>
      </c>
      <c r="O18" s="356">
        <v>12</v>
      </c>
      <c r="P18" s="357" t="str">
        <f t="shared" si="7"/>
        <v/>
      </c>
      <c r="Q18" s="357" t="str">
        <f t="shared" si="8"/>
        <v/>
      </c>
      <c r="R18" s="357" t="str">
        <f t="shared" si="9"/>
        <v/>
      </c>
      <c r="S18" s="358">
        <f t="shared" ref="S18" si="26">IF(P18&lt;&gt;"",T18,0)</f>
        <v>0</v>
      </c>
      <c r="T18" s="359" t="str">
        <f t="shared" si="23"/>
        <v/>
      </c>
      <c r="W18" s="335" t="str">
        <f t="shared" si="25"/>
        <v>Corbuches</v>
      </c>
      <c r="X18" s="338">
        <f>AE36</f>
        <v>106</v>
      </c>
      <c r="Y18" s="353">
        <f>AK36+AQ18</f>
        <v>34</v>
      </c>
      <c r="Z18" s="354">
        <f>SUM(X18:Y18)</f>
        <v>140</v>
      </c>
      <c r="AB18" s="337">
        <f t="shared" si="11"/>
        <v>18</v>
      </c>
      <c r="AC18" s="338" t="str">
        <f t="shared" si="4"/>
        <v/>
      </c>
      <c r="AD18" s="338" t="str">
        <f t="shared" si="4"/>
        <v/>
      </c>
      <c r="AE18" s="338" t="str">
        <f t="shared" si="4"/>
        <v/>
      </c>
      <c r="AF18" s="339" t="str">
        <f t="shared" si="4"/>
        <v/>
      </c>
      <c r="AH18" s="337">
        <f t="shared" si="12"/>
        <v>18</v>
      </c>
      <c r="AI18" s="338" t="str">
        <f t="shared" si="5"/>
        <v/>
      </c>
      <c r="AJ18" s="338" t="str">
        <f t="shared" si="5"/>
        <v/>
      </c>
      <c r="AK18" s="338" t="str">
        <f t="shared" si="5"/>
        <v/>
      </c>
      <c r="AL18" s="339" t="str">
        <f t="shared" si="5"/>
        <v/>
      </c>
      <c r="AN18" s="360">
        <f t="shared" ref="AN18:AR18" si="27">SUM(AN6:AN17)</f>
        <v>59</v>
      </c>
      <c r="AO18" s="358">
        <f t="shared" si="27"/>
        <v>0</v>
      </c>
      <c r="AP18" s="358">
        <f t="shared" si="27"/>
        <v>0</v>
      </c>
      <c r="AQ18" s="358">
        <f t="shared" si="27"/>
        <v>0</v>
      </c>
      <c r="AR18" s="359">
        <f t="shared" si="27"/>
        <v>0</v>
      </c>
      <c r="AT18" s="345">
        <f t="shared" si="13"/>
        <v>0</v>
      </c>
      <c r="AU18" s="346">
        <f t="shared" si="14"/>
        <v>0</v>
      </c>
      <c r="AV18" s="346" t="str">
        <f t="shared" si="15"/>
        <v/>
      </c>
      <c r="AW18" s="346">
        <f t="shared" si="16"/>
        <v>0</v>
      </c>
      <c r="AX18" s="346">
        <f t="shared" si="17"/>
        <v>0</v>
      </c>
      <c r="AY18" s="346" t="str">
        <f t="shared" si="18"/>
        <v/>
      </c>
      <c r="AZ18" s="346">
        <f t="shared" si="19"/>
        <v>19</v>
      </c>
      <c r="BA18" s="346">
        <f t="shared" si="20"/>
        <v>9</v>
      </c>
      <c r="BB18" s="347" t="str">
        <f t="shared" si="21"/>
        <v>Gauvin Henri-Jacques</v>
      </c>
    </row>
    <row r="19" spans="1:54" ht="16.5" customHeight="1" thickBot="1" x14ac:dyDescent="0.35">
      <c r="A19" s="328">
        <v>14</v>
      </c>
      <c r="B19" s="329" t="str">
        <f t="shared" si="0"/>
        <v>Colmerauer Denis</v>
      </c>
      <c r="C19" s="330" t="str">
        <f t="shared" si="0"/>
        <v>H</v>
      </c>
      <c r="D19" s="745" t="str">
        <f t="shared" si="0"/>
        <v>Corbuches</v>
      </c>
      <c r="E19" s="732">
        <f t="shared" si="0"/>
        <v>11.6</v>
      </c>
      <c r="F19" s="332">
        <v>17</v>
      </c>
      <c r="H19" s="355">
        <v>14</v>
      </c>
      <c r="I19" s="329" t="str">
        <f t="shared" si="2"/>
        <v>Bellanger Alain</v>
      </c>
      <c r="J19" s="330" t="str">
        <f t="shared" si="2"/>
        <v>H</v>
      </c>
      <c r="K19" s="330" t="str">
        <f t="shared" si="2"/>
        <v>Chevannes</v>
      </c>
      <c r="L19" s="315">
        <f t="shared" si="3"/>
        <v>10.4</v>
      </c>
      <c r="M19" s="332">
        <v>17</v>
      </c>
      <c r="Q19" s="300"/>
      <c r="R19" s="361" t="s">
        <v>64</v>
      </c>
      <c r="S19" s="362">
        <f>SUM(S7:S18)</f>
        <v>59</v>
      </c>
      <c r="T19" s="363"/>
      <c r="W19" s="364" t="str">
        <f t="shared" si="25"/>
        <v>Réveillon</v>
      </c>
      <c r="X19" s="358">
        <f>AF36</f>
        <v>110</v>
      </c>
      <c r="Y19" s="365">
        <f>AL36+AR18</f>
        <v>137</v>
      </c>
      <c r="Z19" s="366">
        <f>SUM(X19:Y19)</f>
        <v>247</v>
      </c>
      <c r="AB19" s="337" t="str">
        <f t="shared" si="11"/>
        <v/>
      </c>
      <c r="AC19" s="338" t="str">
        <f t="shared" si="4"/>
        <v/>
      </c>
      <c r="AD19" s="338" t="str">
        <f t="shared" si="4"/>
        <v/>
      </c>
      <c r="AE19" s="338">
        <f t="shared" si="4"/>
        <v>17</v>
      </c>
      <c r="AF19" s="339" t="str">
        <f t="shared" si="4"/>
        <v/>
      </c>
      <c r="AH19" s="337" t="str">
        <f t="shared" si="12"/>
        <v/>
      </c>
      <c r="AI19" s="338">
        <f t="shared" si="5"/>
        <v>17</v>
      </c>
      <c r="AJ19" s="338" t="str">
        <f t="shared" si="5"/>
        <v/>
      </c>
      <c r="AK19" s="338" t="str">
        <f t="shared" si="5"/>
        <v/>
      </c>
      <c r="AL19" s="339" t="str">
        <f t="shared" si="5"/>
        <v/>
      </c>
      <c r="AN19" s="938" t="s">
        <v>29</v>
      </c>
      <c r="AO19" s="939"/>
      <c r="AP19" s="939"/>
      <c r="AQ19" s="939"/>
      <c r="AR19" s="940"/>
      <c r="AT19" s="345">
        <f t="shared" si="13"/>
        <v>0</v>
      </c>
      <c r="AU19" s="346">
        <f t="shared" si="14"/>
        <v>0</v>
      </c>
      <c r="AV19" s="346" t="str">
        <f t="shared" si="15"/>
        <v/>
      </c>
      <c r="AW19" s="346">
        <f t="shared" si="16"/>
        <v>0</v>
      </c>
      <c r="AX19" s="346">
        <f t="shared" si="17"/>
        <v>0</v>
      </c>
      <c r="AY19" s="346" t="str">
        <f t="shared" si="18"/>
        <v/>
      </c>
      <c r="AZ19" s="346">
        <f t="shared" si="19"/>
        <v>18</v>
      </c>
      <c r="BA19" s="346">
        <f t="shared" si="20"/>
        <v>10</v>
      </c>
      <c r="BB19" s="347" t="str">
        <f t="shared" si="21"/>
        <v>Sauvadet Dominique</v>
      </c>
    </row>
    <row r="20" spans="1:54" ht="16.5" customHeight="1" thickBot="1" x14ac:dyDescent="0.3">
      <c r="A20" s="367">
        <v>15</v>
      </c>
      <c r="B20" s="329" t="str">
        <f t="shared" si="0"/>
        <v>Paulin Georges</v>
      </c>
      <c r="C20" s="330" t="str">
        <f t="shared" si="0"/>
        <v>H</v>
      </c>
      <c r="D20" s="745" t="str">
        <f t="shared" si="0"/>
        <v>Chevry</v>
      </c>
      <c r="E20" s="732">
        <f t="shared" si="0"/>
        <v>16.100000000000001</v>
      </c>
      <c r="F20" s="332">
        <v>16</v>
      </c>
      <c r="H20" s="355">
        <v>15</v>
      </c>
      <c r="I20" s="329" t="str">
        <f t="shared" si="2"/>
        <v>Barcon Jean-Jacques</v>
      </c>
      <c r="J20" s="330" t="str">
        <f t="shared" si="2"/>
        <v>H</v>
      </c>
      <c r="K20" s="330" t="str">
        <f t="shared" si="2"/>
        <v>ASGAF</v>
      </c>
      <c r="L20" s="315">
        <f t="shared" si="3"/>
        <v>20.3</v>
      </c>
      <c r="M20" s="332">
        <v>16</v>
      </c>
      <c r="W20" s="348" t="str">
        <f t="shared" si="25"/>
        <v>Total</v>
      </c>
      <c r="X20" s="368">
        <f>SUM(X15:X19)</f>
        <v>465</v>
      </c>
      <c r="Y20" s="369">
        <f t="shared" ref="Y20:Z20" si="28">SUM(Y15:Y19)</f>
        <v>524</v>
      </c>
      <c r="Z20" s="370">
        <f t="shared" si="28"/>
        <v>989</v>
      </c>
      <c r="AB20" s="337" t="str">
        <f t="shared" si="11"/>
        <v/>
      </c>
      <c r="AC20" s="338" t="str">
        <f t="shared" si="4"/>
        <v/>
      </c>
      <c r="AD20" s="338">
        <f t="shared" si="4"/>
        <v>16</v>
      </c>
      <c r="AE20" s="338" t="str">
        <f t="shared" si="4"/>
        <v/>
      </c>
      <c r="AF20" s="339" t="str">
        <f t="shared" si="4"/>
        <v/>
      </c>
      <c r="AH20" s="337">
        <f t="shared" si="12"/>
        <v>16</v>
      </c>
      <c r="AI20" s="338" t="str">
        <f t="shared" si="5"/>
        <v/>
      </c>
      <c r="AJ20" s="338" t="str">
        <f t="shared" si="5"/>
        <v/>
      </c>
      <c r="AK20" s="338" t="str">
        <f t="shared" si="5"/>
        <v/>
      </c>
      <c r="AL20" s="339" t="str">
        <f t="shared" si="5"/>
        <v/>
      </c>
      <c r="AN20" s="371"/>
      <c r="AO20" s="371"/>
      <c r="AP20" s="371"/>
      <c r="AQ20" s="371"/>
      <c r="AR20" s="371"/>
      <c r="AT20" s="345">
        <f t="shared" si="13"/>
        <v>0</v>
      </c>
      <c r="AU20" s="346">
        <f t="shared" si="14"/>
        <v>0</v>
      </c>
      <c r="AV20" s="346" t="str">
        <f t="shared" si="15"/>
        <v/>
      </c>
      <c r="AW20" s="346">
        <f t="shared" si="16"/>
        <v>0</v>
      </c>
      <c r="AX20" s="346">
        <f t="shared" si="17"/>
        <v>0</v>
      </c>
      <c r="AY20" s="346" t="str">
        <f t="shared" si="18"/>
        <v/>
      </c>
      <c r="AZ20" s="346">
        <f t="shared" si="19"/>
        <v>17</v>
      </c>
      <c r="BA20" s="346">
        <f t="shared" si="20"/>
        <v>11</v>
      </c>
      <c r="BB20" s="347" t="str">
        <f t="shared" si="21"/>
        <v>Bellanger Alain</v>
      </c>
    </row>
    <row r="21" spans="1:54" ht="16.5" customHeight="1" x14ac:dyDescent="0.3">
      <c r="A21" s="328">
        <v>16</v>
      </c>
      <c r="B21" s="329" t="str">
        <f t="shared" si="0"/>
        <v>Gonzalez Alain</v>
      </c>
      <c r="C21" s="330" t="str">
        <f t="shared" si="0"/>
        <v>H</v>
      </c>
      <c r="D21" s="745" t="str">
        <f t="shared" si="0"/>
        <v>Réveillon</v>
      </c>
      <c r="E21" s="732">
        <f t="shared" si="0"/>
        <v>22.4</v>
      </c>
      <c r="F21" s="332">
        <v>15</v>
      </c>
      <c r="H21" s="355">
        <v>16</v>
      </c>
      <c r="I21" s="329" t="str">
        <f t="shared" si="2"/>
        <v>Szechter Bertrand</v>
      </c>
      <c r="J21" s="330" t="str">
        <f t="shared" si="2"/>
        <v>H</v>
      </c>
      <c r="K21" s="330" t="str">
        <f t="shared" si="2"/>
        <v>Corbuches</v>
      </c>
      <c r="L21" s="315">
        <f t="shared" si="3"/>
        <v>7.6</v>
      </c>
      <c r="M21" s="332">
        <v>15</v>
      </c>
      <c r="O21" s="960" t="s">
        <v>51</v>
      </c>
      <c r="P21" s="961"/>
      <c r="Q21" s="961"/>
      <c r="R21" s="961"/>
      <c r="S21" s="372"/>
      <c r="AB21" s="337" t="str">
        <f t="shared" si="11"/>
        <v/>
      </c>
      <c r="AC21" s="338" t="str">
        <f t="shared" si="4"/>
        <v/>
      </c>
      <c r="AD21" s="338" t="str">
        <f t="shared" si="4"/>
        <v/>
      </c>
      <c r="AE21" s="338" t="str">
        <f t="shared" si="4"/>
        <v/>
      </c>
      <c r="AF21" s="339">
        <f t="shared" si="4"/>
        <v>15</v>
      </c>
      <c r="AH21" s="337" t="str">
        <f t="shared" si="12"/>
        <v/>
      </c>
      <c r="AI21" s="338" t="str">
        <f t="shared" si="5"/>
        <v/>
      </c>
      <c r="AJ21" s="338" t="str">
        <f t="shared" si="5"/>
        <v/>
      </c>
      <c r="AK21" s="338">
        <f t="shared" si="5"/>
        <v>15</v>
      </c>
      <c r="AL21" s="339" t="str">
        <f t="shared" si="5"/>
        <v/>
      </c>
      <c r="AN21" s="371"/>
      <c r="AO21" s="371"/>
      <c r="AP21" s="371"/>
      <c r="AQ21" s="371"/>
      <c r="AR21" s="371"/>
      <c r="AT21" s="345">
        <f t="shared" si="13"/>
        <v>0</v>
      </c>
      <c r="AU21" s="346">
        <f t="shared" si="14"/>
        <v>0</v>
      </c>
      <c r="AV21" s="346" t="str">
        <f t="shared" si="15"/>
        <v/>
      </c>
      <c r="AW21" s="346">
        <f t="shared" si="16"/>
        <v>0</v>
      </c>
      <c r="AX21" s="346">
        <f t="shared" si="17"/>
        <v>0</v>
      </c>
      <c r="AY21" s="346" t="str">
        <f t="shared" si="18"/>
        <v/>
      </c>
      <c r="AZ21" s="346">
        <f t="shared" si="19"/>
        <v>16</v>
      </c>
      <c r="BA21" s="346">
        <f t="shared" si="20"/>
        <v>12</v>
      </c>
      <c r="BB21" s="347" t="str">
        <f t="shared" si="21"/>
        <v>Barcon Jean-Jacques</v>
      </c>
    </row>
    <row r="22" spans="1:54" ht="16.5" customHeight="1" thickBot="1" x14ac:dyDescent="0.3">
      <c r="A22" s="328">
        <v>17</v>
      </c>
      <c r="B22" s="329" t="str">
        <f t="shared" ref="B22:E27" si="29">+B58</f>
        <v>Castrillo Vincent</v>
      </c>
      <c r="C22" s="330" t="str">
        <f t="shared" si="29"/>
        <v>H</v>
      </c>
      <c r="D22" s="745" t="str">
        <f t="shared" si="29"/>
        <v>ASGAF</v>
      </c>
      <c r="E22" s="732">
        <f t="shared" si="29"/>
        <v>17.7</v>
      </c>
      <c r="F22" s="332">
        <v>14</v>
      </c>
      <c r="H22" s="355">
        <v>17</v>
      </c>
      <c r="I22" s="329" t="str">
        <f t="shared" ref="I22:K31" si="30">+I58</f>
        <v>Marcais Xavier</v>
      </c>
      <c r="J22" s="330" t="str">
        <f t="shared" si="30"/>
        <v>H</v>
      </c>
      <c r="K22" s="330" t="str">
        <f t="shared" si="30"/>
        <v>ASGAF</v>
      </c>
      <c r="L22" s="315">
        <f t="shared" si="3"/>
        <v>14</v>
      </c>
      <c r="M22" s="332">
        <v>14</v>
      </c>
      <c r="O22" s="373" t="s">
        <v>30</v>
      </c>
      <c r="P22" s="374" t="s">
        <v>31</v>
      </c>
      <c r="Q22" s="374" t="s">
        <v>26</v>
      </c>
      <c r="R22" s="374" t="s">
        <v>32</v>
      </c>
      <c r="S22" s="375" t="s">
        <v>8</v>
      </c>
      <c r="AB22" s="337">
        <f t="shared" si="11"/>
        <v>14</v>
      </c>
      <c r="AC22" s="338" t="str">
        <f t="shared" si="11"/>
        <v/>
      </c>
      <c r="AD22" s="338" t="str">
        <f t="shared" si="11"/>
        <v/>
      </c>
      <c r="AE22" s="338" t="str">
        <f t="shared" si="11"/>
        <v/>
      </c>
      <c r="AF22" s="339" t="str">
        <f t="shared" si="11"/>
        <v/>
      </c>
      <c r="AH22" s="337">
        <f t="shared" si="12"/>
        <v>14</v>
      </c>
      <c r="AI22" s="338" t="str">
        <f t="shared" si="12"/>
        <v/>
      </c>
      <c r="AJ22" s="338" t="str">
        <f t="shared" si="12"/>
        <v/>
      </c>
      <c r="AK22" s="338" t="str">
        <f t="shared" si="12"/>
        <v/>
      </c>
      <c r="AL22" s="339" t="str">
        <f t="shared" si="12"/>
        <v/>
      </c>
      <c r="AN22" s="371"/>
      <c r="AO22" s="371"/>
      <c r="AP22" s="371"/>
      <c r="AQ22" s="371"/>
      <c r="AR22" s="371"/>
      <c r="AT22" s="345">
        <f t="shared" si="13"/>
        <v>0</v>
      </c>
      <c r="AU22" s="346">
        <f t="shared" si="14"/>
        <v>0</v>
      </c>
      <c r="AV22" s="346" t="str">
        <f t="shared" si="15"/>
        <v/>
      </c>
      <c r="AW22" s="346">
        <f t="shared" si="16"/>
        <v>0</v>
      </c>
      <c r="AX22" s="346">
        <f t="shared" si="17"/>
        <v>0</v>
      </c>
      <c r="AY22" s="346" t="str">
        <f t="shared" si="18"/>
        <v/>
      </c>
      <c r="AZ22" s="346">
        <f t="shared" si="19"/>
        <v>15</v>
      </c>
      <c r="BA22" s="346">
        <f t="shared" si="20"/>
        <v>13</v>
      </c>
      <c r="BB22" s="347" t="str">
        <f t="shared" si="21"/>
        <v>Szechter Bertrand</v>
      </c>
    </row>
    <row r="23" spans="1:54" ht="16.5" customHeight="1" x14ac:dyDescent="0.3">
      <c r="A23" s="328">
        <v>18</v>
      </c>
      <c r="B23" s="329" t="str">
        <f t="shared" si="29"/>
        <v>Sauvadet Dominique</v>
      </c>
      <c r="C23" s="330" t="str">
        <f t="shared" si="29"/>
        <v>H</v>
      </c>
      <c r="D23" s="745" t="str">
        <f t="shared" si="29"/>
        <v>ASGAF</v>
      </c>
      <c r="E23" s="732">
        <f t="shared" si="29"/>
        <v>18.2</v>
      </c>
      <c r="F23" s="332">
        <v>13</v>
      </c>
      <c r="H23" s="355">
        <v>18</v>
      </c>
      <c r="I23" s="329" t="str">
        <f t="shared" si="30"/>
        <v>Lapatrie Gilles</v>
      </c>
      <c r="J23" s="330" t="str">
        <f t="shared" si="30"/>
        <v>H</v>
      </c>
      <c r="K23" s="330" t="str">
        <f t="shared" si="30"/>
        <v>Réveillon</v>
      </c>
      <c r="L23" s="315">
        <f t="shared" si="3"/>
        <v>11.6</v>
      </c>
      <c r="M23" s="332">
        <v>13</v>
      </c>
      <c r="O23" s="376">
        <v>1</v>
      </c>
      <c r="P23" s="377" t="str">
        <f t="shared" ref="P23:P34" si="31">IFERROR(VLOOKUP($O23,$AX$7:$AY$36,2,0),"")</f>
        <v>Lezervant Sophie</v>
      </c>
      <c r="Q23" s="334">
        <f t="shared" ref="Q23:Q34" si="32">IFERROR(VLOOKUP($P23,$I$6:$L$35,4,0),"")</f>
        <v>24.3</v>
      </c>
      <c r="R23" s="334" t="str">
        <f t="shared" ref="R23:R34" si="33">IFERROR(VLOOKUP($P23,$I$6:$L$35,3,0),"")</f>
        <v>ASGAF</v>
      </c>
      <c r="S23" s="327">
        <f t="shared" ref="S23:S34" si="34">IFERROR(VLOOKUP($P23,$I$6:$M$35,5,0),"")</f>
        <v>27</v>
      </c>
      <c r="AB23" s="337">
        <f t="shared" si="11"/>
        <v>13</v>
      </c>
      <c r="AC23" s="338" t="str">
        <f t="shared" si="11"/>
        <v/>
      </c>
      <c r="AD23" s="338" t="str">
        <f t="shared" si="11"/>
        <v/>
      </c>
      <c r="AE23" s="338" t="str">
        <f t="shared" si="11"/>
        <v/>
      </c>
      <c r="AF23" s="339" t="str">
        <f t="shared" si="11"/>
        <v/>
      </c>
      <c r="AH23" s="337" t="str">
        <f t="shared" si="12"/>
        <v/>
      </c>
      <c r="AI23" s="338" t="str">
        <f t="shared" si="12"/>
        <v/>
      </c>
      <c r="AJ23" s="338" t="str">
        <f t="shared" si="12"/>
        <v/>
      </c>
      <c r="AK23" s="338" t="str">
        <f t="shared" si="12"/>
        <v/>
      </c>
      <c r="AL23" s="339">
        <f t="shared" si="12"/>
        <v>13</v>
      </c>
      <c r="AN23" s="371"/>
      <c r="AO23" s="371"/>
      <c r="AP23" s="371"/>
      <c r="AQ23" s="371"/>
      <c r="AR23" s="371"/>
      <c r="AT23" s="345">
        <f t="shared" si="13"/>
        <v>0</v>
      </c>
      <c r="AU23" s="346">
        <f t="shared" si="14"/>
        <v>0</v>
      </c>
      <c r="AV23" s="346" t="str">
        <f t="shared" si="15"/>
        <v/>
      </c>
      <c r="AW23" s="346">
        <f t="shared" si="16"/>
        <v>0</v>
      </c>
      <c r="AX23" s="346">
        <f t="shared" si="17"/>
        <v>0</v>
      </c>
      <c r="AY23" s="346" t="str">
        <f t="shared" si="18"/>
        <v/>
      </c>
      <c r="AZ23" s="346">
        <f t="shared" si="19"/>
        <v>14</v>
      </c>
      <c r="BA23" s="346">
        <f t="shared" si="20"/>
        <v>14</v>
      </c>
      <c r="BB23" s="347" t="str">
        <f t="shared" si="21"/>
        <v>Marcais Xavier</v>
      </c>
    </row>
    <row r="24" spans="1:54" ht="16.5" customHeight="1" x14ac:dyDescent="0.25">
      <c r="A24" s="328">
        <v>19</v>
      </c>
      <c r="B24" s="329" t="str">
        <f t="shared" si="29"/>
        <v>Tamet Yves</v>
      </c>
      <c r="C24" s="330" t="str">
        <f t="shared" si="29"/>
        <v>H</v>
      </c>
      <c r="D24" s="745" t="str">
        <f t="shared" si="29"/>
        <v>Réveillon</v>
      </c>
      <c r="E24" s="732">
        <f t="shared" si="29"/>
        <v>20</v>
      </c>
      <c r="F24" s="332">
        <v>12</v>
      </c>
      <c r="H24" s="355">
        <v>19</v>
      </c>
      <c r="I24" s="329" t="str">
        <f t="shared" si="30"/>
        <v>Sejour Christian</v>
      </c>
      <c r="J24" s="330" t="str">
        <f t="shared" si="30"/>
        <v>H</v>
      </c>
      <c r="K24" s="330" t="str">
        <f t="shared" si="30"/>
        <v>Réveillon</v>
      </c>
      <c r="L24" s="315">
        <f t="shared" si="3"/>
        <v>30.9</v>
      </c>
      <c r="M24" s="332">
        <v>12</v>
      </c>
      <c r="O24" s="378">
        <v>2</v>
      </c>
      <c r="P24" s="379" t="str">
        <f t="shared" si="31"/>
        <v>Baptiste Nathalie</v>
      </c>
      <c r="Q24" s="344">
        <f t="shared" si="32"/>
        <v>12.7</v>
      </c>
      <c r="R24" s="344" t="str">
        <f t="shared" si="33"/>
        <v>Chevannes</v>
      </c>
      <c r="S24" s="339">
        <f t="shared" si="34"/>
        <v>3</v>
      </c>
      <c r="AB24" s="337" t="str">
        <f t="shared" si="11"/>
        <v/>
      </c>
      <c r="AC24" s="338" t="str">
        <f t="shared" si="11"/>
        <v/>
      </c>
      <c r="AD24" s="338" t="str">
        <f t="shared" si="11"/>
        <v/>
      </c>
      <c r="AE24" s="338" t="str">
        <f t="shared" si="11"/>
        <v/>
      </c>
      <c r="AF24" s="339">
        <f t="shared" si="11"/>
        <v>12</v>
      </c>
      <c r="AH24" s="337" t="str">
        <f t="shared" si="12"/>
        <v/>
      </c>
      <c r="AI24" s="338" t="str">
        <f t="shared" si="12"/>
        <v/>
      </c>
      <c r="AJ24" s="338" t="str">
        <f t="shared" si="12"/>
        <v/>
      </c>
      <c r="AK24" s="338" t="str">
        <f t="shared" si="12"/>
        <v/>
      </c>
      <c r="AL24" s="339">
        <f t="shared" si="12"/>
        <v>12</v>
      </c>
      <c r="AN24" s="371"/>
      <c r="AO24" s="371"/>
      <c r="AP24" s="371"/>
      <c r="AQ24" s="371"/>
      <c r="AR24" s="371"/>
      <c r="AT24" s="345">
        <f t="shared" si="13"/>
        <v>0</v>
      </c>
      <c r="AU24" s="346">
        <f t="shared" si="14"/>
        <v>0</v>
      </c>
      <c r="AV24" s="346" t="str">
        <f t="shared" si="15"/>
        <v/>
      </c>
      <c r="AW24" s="346">
        <f t="shared" si="16"/>
        <v>0</v>
      </c>
      <c r="AX24" s="346">
        <f t="shared" si="17"/>
        <v>0</v>
      </c>
      <c r="AY24" s="346" t="str">
        <f t="shared" si="18"/>
        <v/>
      </c>
      <c r="AZ24" s="346">
        <f t="shared" si="19"/>
        <v>13</v>
      </c>
      <c r="BA24" s="346">
        <f t="shared" si="20"/>
        <v>15</v>
      </c>
      <c r="BB24" s="347" t="str">
        <f t="shared" si="21"/>
        <v>Lapatrie Gilles</v>
      </c>
    </row>
    <row r="25" spans="1:54" ht="16.5" customHeight="1" x14ac:dyDescent="0.3">
      <c r="A25" s="328">
        <v>20</v>
      </c>
      <c r="B25" s="329" t="str">
        <f t="shared" si="29"/>
        <v>Valetoux Laurent</v>
      </c>
      <c r="C25" s="330" t="str">
        <f t="shared" si="29"/>
        <v>H</v>
      </c>
      <c r="D25" s="745" t="str">
        <f t="shared" si="29"/>
        <v>Corbuches</v>
      </c>
      <c r="E25" s="732">
        <f t="shared" si="29"/>
        <v>18.600000000000001</v>
      </c>
      <c r="F25" s="332">
        <v>11</v>
      </c>
      <c r="H25" s="355">
        <v>20</v>
      </c>
      <c r="I25" s="329" t="str">
        <f t="shared" si="30"/>
        <v>Castrillo Vincent</v>
      </c>
      <c r="J25" s="330" t="str">
        <f t="shared" si="30"/>
        <v>H</v>
      </c>
      <c r="K25" s="330" t="str">
        <f t="shared" si="30"/>
        <v>ASGAF</v>
      </c>
      <c r="L25" s="315">
        <f t="shared" si="3"/>
        <v>17.7</v>
      </c>
      <c r="M25" s="332">
        <v>11</v>
      </c>
      <c r="O25" s="380">
        <v>3</v>
      </c>
      <c r="P25" s="379" t="str">
        <f t="shared" si="31"/>
        <v/>
      </c>
      <c r="Q25" s="344" t="str">
        <f t="shared" si="32"/>
        <v/>
      </c>
      <c r="R25" s="344" t="str">
        <f t="shared" si="33"/>
        <v/>
      </c>
      <c r="S25" s="339" t="str">
        <f t="shared" si="34"/>
        <v/>
      </c>
      <c r="AB25" s="337" t="str">
        <f t="shared" si="11"/>
        <v/>
      </c>
      <c r="AC25" s="338" t="str">
        <f t="shared" si="11"/>
        <v/>
      </c>
      <c r="AD25" s="338" t="str">
        <f t="shared" si="11"/>
        <v/>
      </c>
      <c r="AE25" s="338">
        <f t="shared" si="11"/>
        <v>11</v>
      </c>
      <c r="AF25" s="339" t="str">
        <f t="shared" si="11"/>
        <v/>
      </c>
      <c r="AH25" s="337">
        <f t="shared" si="12"/>
        <v>11</v>
      </c>
      <c r="AI25" s="338" t="str">
        <f t="shared" si="12"/>
        <v/>
      </c>
      <c r="AJ25" s="338" t="str">
        <f t="shared" si="12"/>
        <v/>
      </c>
      <c r="AK25" s="338" t="str">
        <f t="shared" si="12"/>
        <v/>
      </c>
      <c r="AL25" s="339" t="str">
        <f t="shared" si="12"/>
        <v/>
      </c>
      <c r="AN25" s="371"/>
      <c r="AO25" s="371"/>
      <c r="AP25" s="371"/>
      <c r="AQ25" s="371"/>
      <c r="AR25" s="371"/>
      <c r="AT25" s="345">
        <f t="shared" si="13"/>
        <v>0</v>
      </c>
      <c r="AU25" s="346">
        <f t="shared" si="14"/>
        <v>0</v>
      </c>
      <c r="AV25" s="346" t="str">
        <f t="shared" si="15"/>
        <v/>
      </c>
      <c r="AW25" s="346">
        <f t="shared" si="16"/>
        <v>0</v>
      </c>
      <c r="AX25" s="346">
        <f t="shared" si="17"/>
        <v>0</v>
      </c>
      <c r="AY25" s="346" t="str">
        <f t="shared" si="18"/>
        <v/>
      </c>
      <c r="AZ25" s="346">
        <f t="shared" si="19"/>
        <v>12</v>
      </c>
      <c r="BA25" s="346">
        <f t="shared" si="20"/>
        <v>16</v>
      </c>
      <c r="BB25" s="347" t="str">
        <f t="shared" si="21"/>
        <v>Sejour Christian</v>
      </c>
    </row>
    <row r="26" spans="1:54" ht="16.5" customHeight="1" x14ac:dyDescent="0.25">
      <c r="A26" s="328">
        <v>21</v>
      </c>
      <c r="B26" s="329" t="str">
        <f t="shared" si="29"/>
        <v>Barcon Jean-Jacques</v>
      </c>
      <c r="C26" s="330" t="str">
        <f t="shared" si="29"/>
        <v>H</v>
      </c>
      <c r="D26" s="745" t="str">
        <f t="shared" si="29"/>
        <v>ASGAF</v>
      </c>
      <c r="E26" s="732">
        <f t="shared" si="29"/>
        <v>20.3</v>
      </c>
      <c r="F26" s="332">
        <v>10</v>
      </c>
      <c r="H26" s="355">
        <v>21</v>
      </c>
      <c r="I26" s="329" t="str">
        <f t="shared" si="30"/>
        <v>Valetoux Laurent</v>
      </c>
      <c r="J26" s="330" t="str">
        <f t="shared" si="30"/>
        <v>H</v>
      </c>
      <c r="K26" s="330" t="str">
        <f t="shared" si="30"/>
        <v>Corbuches</v>
      </c>
      <c r="L26" s="315">
        <f t="shared" si="3"/>
        <v>18.600000000000001</v>
      </c>
      <c r="M26" s="332">
        <v>10</v>
      </c>
      <c r="O26" s="378">
        <v>4</v>
      </c>
      <c r="P26" s="379" t="str">
        <f t="shared" si="31"/>
        <v/>
      </c>
      <c r="Q26" s="344" t="str">
        <f t="shared" si="32"/>
        <v/>
      </c>
      <c r="R26" s="344" t="str">
        <f t="shared" si="33"/>
        <v/>
      </c>
      <c r="S26" s="339" t="str">
        <f t="shared" si="34"/>
        <v/>
      </c>
      <c r="AB26" s="337">
        <f t="shared" si="11"/>
        <v>10</v>
      </c>
      <c r="AC26" s="338" t="str">
        <f t="shared" si="11"/>
        <v/>
      </c>
      <c r="AD26" s="338" t="str">
        <f t="shared" si="11"/>
        <v/>
      </c>
      <c r="AE26" s="338" t="str">
        <f t="shared" si="11"/>
        <v/>
      </c>
      <c r="AF26" s="339" t="str">
        <f t="shared" si="11"/>
        <v/>
      </c>
      <c r="AH26" s="337" t="str">
        <f t="shared" si="12"/>
        <v/>
      </c>
      <c r="AI26" s="338" t="str">
        <f t="shared" si="12"/>
        <v/>
      </c>
      <c r="AJ26" s="338" t="str">
        <f t="shared" si="12"/>
        <v/>
      </c>
      <c r="AK26" s="338">
        <f t="shared" si="12"/>
        <v>10</v>
      </c>
      <c r="AL26" s="339" t="str">
        <f t="shared" si="12"/>
        <v/>
      </c>
      <c r="AN26" s="371"/>
      <c r="AO26" s="371"/>
      <c r="AP26" s="371"/>
      <c r="AQ26" s="371"/>
      <c r="AR26" s="371"/>
      <c r="AT26" s="345">
        <f t="shared" si="13"/>
        <v>0</v>
      </c>
      <c r="AU26" s="346">
        <f t="shared" si="14"/>
        <v>0</v>
      </c>
      <c r="AV26" s="346" t="str">
        <f t="shared" si="15"/>
        <v/>
      </c>
      <c r="AW26" s="346">
        <f t="shared" si="16"/>
        <v>0</v>
      </c>
      <c r="AX26" s="346">
        <f t="shared" si="17"/>
        <v>0</v>
      </c>
      <c r="AY26" s="346" t="str">
        <f t="shared" si="18"/>
        <v/>
      </c>
      <c r="AZ26" s="346">
        <f t="shared" si="19"/>
        <v>11</v>
      </c>
      <c r="BA26" s="346">
        <f t="shared" si="20"/>
        <v>17</v>
      </c>
      <c r="BB26" s="347" t="str">
        <f t="shared" si="21"/>
        <v>Castrillo Vincent</v>
      </c>
    </row>
    <row r="27" spans="1:54" ht="16.5" customHeight="1" x14ac:dyDescent="0.3">
      <c r="A27" s="328">
        <v>22</v>
      </c>
      <c r="B27" s="329" t="str">
        <f t="shared" si="29"/>
        <v>Balley Jean Marc</v>
      </c>
      <c r="C27" s="330" t="str">
        <f t="shared" si="29"/>
        <v>H</v>
      </c>
      <c r="D27" s="745" t="str">
        <f t="shared" si="29"/>
        <v>ASGAF</v>
      </c>
      <c r="E27" s="732">
        <f t="shared" si="29"/>
        <v>13</v>
      </c>
      <c r="F27" s="332">
        <v>9</v>
      </c>
      <c r="H27" s="355">
        <v>22</v>
      </c>
      <c r="I27" s="329" t="str">
        <f t="shared" si="30"/>
        <v>Soler Alain</v>
      </c>
      <c r="J27" s="330" t="str">
        <f t="shared" si="30"/>
        <v>H</v>
      </c>
      <c r="K27" s="330" t="str">
        <f t="shared" si="30"/>
        <v>Corbuches</v>
      </c>
      <c r="L27" s="315">
        <f t="shared" si="3"/>
        <v>9.5</v>
      </c>
      <c r="M27" s="332">
        <v>9</v>
      </c>
      <c r="O27" s="380">
        <v>5</v>
      </c>
      <c r="P27" s="379" t="str">
        <f t="shared" si="31"/>
        <v/>
      </c>
      <c r="Q27" s="344" t="str">
        <f t="shared" si="32"/>
        <v/>
      </c>
      <c r="R27" s="344" t="str">
        <f t="shared" si="33"/>
        <v/>
      </c>
      <c r="S27" s="339" t="str">
        <f t="shared" si="34"/>
        <v/>
      </c>
      <c r="AB27" s="337">
        <f t="shared" si="11"/>
        <v>9</v>
      </c>
      <c r="AC27" s="338" t="str">
        <f t="shared" si="11"/>
        <v/>
      </c>
      <c r="AD27" s="338" t="str">
        <f t="shared" si="11"/>
        <v/>
      </c>
      <c r="AE27" s="338" t="str">
        <f t="shared" si="11"/>
        <v/>
      </c>
      <c r="AF27" s="339" t="str">
        <f t="shared" si="11"/>
        <v/>
      </c>
      <c r="AH27" s="337" t="str">
        <f t="shared" si="12"/>
        <v/>
      </c>
      <c r="AI27" s="338" t="str">
        <f t="shared" si="12"/>
        <v/>
      </c>
      <c r="AJ27" s="338" t="str">
        <f t="shared" si="12"/>
        <v/>
      </c>
      <c r="AK27" s="338">
        <f t="shared" si="12"/>
        <v>9</v>
      </c>
      <c r="AL27" s="339" t="str">
        <f t="shared" si="12"/>
        <v/>
      </c>
      <c r="AN27" s="371"/>
      <c r="AO27" s="371"/>
      <c r="AP27" s="371"/>
      <c r="AQ27" s="371"/>
      <c r="AR27" s="371"/>
      <c r="AT27" s="345">
        <f t="shared" si="13"/>
        <v>0</v>
      </c>
      <c r="AU27" s="346">
        <f t="shared" si="14"/>
        <v>0</v>
      </c>
      <c r="AV27" s="346" t="str">
        <f t="shared" si="15"/>
        <v/>
      </c>
      <c r="AW27" s="346">
        <f t="shared" si="16"/>
        <v>0</v>
      </c>
      <c r="AX27" s="346">
        <f t="shared" si="17"/>
        <v>0</v>
      </c>
      <c r="AY27" s="346" t="str">
        <f t="shared" si="18"/>
        <v/>
      </c>
      <c r="AZ27" s="346">
        <f t="shared" si="19"/>
        <v>10</v>
      </c>
      <c r="BA27" s="346">
        <f t="shared" si="20"/>
        <v>18</v>
      </c>
      <c r="BB27" s="347" t="str">
        <f t="shared" si="21"/>
        <v>Valetoux Laurent</v>
      </c>
    </row>
    <row r="28" spans="1:54" ht="16.5" customHeight="1" x14ac:dyDescent="0.25">
      <c r="A28" s="328">
        <v>23</v>
      </c>
      <c r="B28" s="329" t="str">
        <f t="shared" ref="B28:E28" si="35">+B64</f>
        <v>Le Bihan Cyril</v>
      </c>
      <c r="C28" s="330" t="str">
        <f t="shared" si="35"/>
        <v>H</v>
      </c>
      <c r="D28" s="745" t="str">
        <f t="shared" si="35"/>
        <v>ASGAF</v>
      </c>
      <c r="E28" s="732">
        <f t="shared" si="35"/>
        <v>23.2</v>
      </c>
      <c r="F28" s="332">
        <v>8</v>
      </c>
      <c r="H28" s="355">
        <v>23</v>
      </c>
      <c r="I28" s="329" t="str">
        <f t="shared" si="30"/>
        <v>Kiriow Jean</v>
      </c>
      <c r="J28" s="330" t="str">
        <f t="shared" si="30"/>
        <v>H</v>
      </c>
      <c r="K28" s="330" t="str">
        <f t="shared" si="30"/>
        <v>Chevannes</v>
      </c>
      <c r="L28" s="315">
        <f t="shared" si="3"/>
        <v>22.2</v>
      </c>
      <c r="M28" s="332">
        <v>8</v>
      </c>
      <c r="O28" s="378">
        <v>6</v>
      </c>
      <c r="P28" s="379" t="str">
        <f t="shared" si="31"/>
        <v/>
      </c>
      <c r="Q28" s="344" t="str">
        <f t="shared" si="32"/>
        <v/>
      </c>
      <c r="R28" s="344" t="str">
        <f t="shared" si="33"/>
        <v/>
      </c>
      <c r="S28" s="339" t="str">
        <f t="shared" si="34"/>
        <v/>
      </c>
      <c r="AB28" s="337">
        <f t="shared" si="11"/>
        <v>8</v>
      </c>
      <c r="AC28" s="338" t="str">
        <f t="shared" si="11"/>
        <v/>
      </c>
      <c r="AD28" s="338" t="str">
        <f t="shared" si="11"/>
        <v/>
      </c>
      <c r="AE28" s="338" t="str">
        <f t="shared" si="11"/>
        <v/>
      </c>
      <c r="AF28" s="339" t="str">
        <f t="shared" si="11"/>
        <v/>
      </c>
      <c r="AH28" s="337" t="str">
        <f t="shared" si="12"/>
        <v/>
      </c>
      <c r="AI28" s="338">
        <f t="shared" si="12"/>
        <v>8</v>
      </c>
      <c r="AJ28" s="338" t="str">
        <f t="shared" si="12"/>
        <v/>
      </c>
      <c r="AK28" s="338" t="str">
        <f t="shared" si="12"/>
        <v/>
      </c>
      <c r="AL28" s="339" t="str">
        <f t="shared" si="12"/>
        <v/>
      </c>
      <c r="AN28" s="371"/>
      <c r="AO28" s="371"/>
      <c r="AP28" s="371"/>
      <c r="AQ28" s="371"/>
      <c r="AR28" s="371"/>
      <c r="AT28" s="345">
        <f t="shared" si="13"/>
        <v>0</v>
      </c>
      <c r="AU28" s="346">
        <f t="shared" si="14"/>
        <v>0</v>
      </c>
      <c r="AV28" s="346" t="str">
        <f t="shared" si="15"/>
        <v/>
      </c>
      <c r="AW28" s="346">
        <f t="shared" si="16"/>
        <v>0</v>
      </c>
      <c r="AX28" s="346">
        <f t="shared" si="17"/>
        <v>0</v>
      </c>
      <c r="AY28" s="346" t="str">
        <f t="shared" si="18"/>
        <v/>
      </c>
      <c r="AZ28" s="346">
        <f t="shared" si="19"/>
        <v>9</v>
      </c>
      <c r="BA28" s="346">
        <f t="shared" si="20"/>
        <v>19</v>
      </c>
      <c r="BB28" s="347" t="str">
        <f t="shared" si="21"/>
        <v>Soler Alain</v>
      </c>
    </row>
    <row r="29" spans="1:54" ht="16.5" customHeight="1" x14ac:dyDescent="0.3">
      <c r="A29" s="328">
        <v>24</v>
      </c>
      <c r="B29" s="329" t="str">
        <f t="shared" ref="B29:E29" si="36">+B65</f>
        <v>Rialland Lucien</v>
      </c>
      <c r="C29" s="330" t="str">
        <f t="shared" si="36"/>
        <v>H</v>
      </c>
      <c r="D29" s="745" t="str">
        <f t="shared" si="36"/>
        <v>ASGAF</v>
      </c>
      <c r="E29" s="732">
        <f t="shared" si="36"/>
        <v>37.299999999999997</v>
      </c>
      <c r="F29" s="332">
        <v>7</v>
      </c>
      <c r="H29" s="355">
        <v>24</v>
      </c>
      <c r="I29" s="329" t="str">
        <f t="shared" si="30"/>
        <v>Salvoch Jean-Marc</v>
      </c>
      <c r="J29" s="330" t="str">
        <f t="shared" si="30"/>
        <v>H</v>
      </c>
      <c r="K29" s="330" t="str">
        <f t="shared" si="30"/>
        <v>Chevannes</v>
      </c>
      <c r="L29" s="315">
        <f t="shared" si="3"/>
        <v>12.5</v>
      </c>
      <c r="M29" s="332">
        <v>7</v>
      </c>
      <c r="O29" s="380">
        <v>7</v>
      </c>
      <c r="P29" s="379" t="str">
        <f t="shared" si="31"/>
        <v/>
      </c>
      <c r="Q29" s="344" t="str">
        <f t="shared" si="32"/>
        <v/>
      </c>
      <c r="R29" s="344" t="str">
        <f t="shared" si="33"/>
        <v/>
      </c>
      <c r="S29" s="339" t="str">
        <f t="shared" si="34"/>
        <v/>
      </c>
      <c r="AB29" s="337">
        <f t="shared" si="11"/>
        <v>7</v>
      </c>
      <c r="AC29" s="338" t="str">
        <f t="shared" si="11"/>
        <v/>
      </c>
      <c r="AD29" s="338" t="str">
        <f t="shared" si="11"/>
        <v/>
      </c>
      <c r="AE29" s="338" t="str">
        <f t="shared" si="11"/>
        <v/>
      </c>
      <c r="AF29" s="339" t="str">
        <f t="shared" si="11"/>
        <v/>
      </c>
      <c r="AH29" s="337" t="str">
        <f t="shared" si="12"/>
        <v/>
      </c>
      <c r="AI29" s="338">
        <f t="shared" si="12"/>
        <v>7</v>
      </c>
      <c r="AJ29" s="338" t="str">
        <f t="shared" si="12"/>
        <v/>
      </c>
      <c r="AK29" s="338" t="str">
        <f t="shared" si="12"/>
        <v/>
      </c>
      <c r="AL29" s="339" t="str">
        <f t="shared" si="12"/>
        <v/>
      </c>
      <c r="AN29" s="371"/>
      <c r="AO29" s="371"/>
      <c r="AP29" s="371"/>
      <c r="AQ29" s="371"/>
      <c r="AR29" s="371"/>
      <c r="AT29" s="345">
        <f t="shared" si="13"/>
        <v>0</v>
      </c>
      <c r="AU29" s="346">
        <f t="shared" si="14"/>
        <v>0</v>
      </c>
      <c r="AV29" s="346" t="str">
        <f t="shared" si="15"/>
        <v/>
      </c>
      <c r="AW29" s="346">
        <f t="shared" si="16"/>
        <v>0</v>
      </c>
      <c r="AX29" s="346">
        <f t="shared" si="17"/>
        <v>0</v>
      </c>
      <c r="AY29" s="346" t="str">
        <f t="shared" si="18"/>
        <v/>
      </c>
      <c r="AZ29" s="346">
        <f t="shared" si="19"/>
        <v>8</v>
      </c>
      <c r="BA29" s="346">
        <f t="shared" si="20"/>
        <v>20</v>
      </c>
      <c r="BB29" s="347" t="str">
        <f t="shared" si="21"/>
        <v>Kiriow Jean</v>
      </c>
    </row>
    <row r="30" spans="1:54" ht="16.5" customHeight="1" x14ac:dyDescent="0.25">
      <c r="A30" s="328">
        <v>25</v>
      </c>
      <c r="B30" s="329" t="str">
        <f t="shared" ref="B30:E30" si="37">+B66</f>
        <v>Fanchon Marc</v>
      </c>
      <c r="C30" s="330" t="str">
        <f t="shared" si="37"/>
        <v>H</v>
      </c>
      <c r="D30" s="745" t="str">
        <f t="shared" si="37"/>
        <v>Réveillon</v>
      </c>
      <c r="E30" s="732">
        <f t="shared" si="37"/>
        <v>26.6</v>
      </c>
      <c r="F30" s="332">
        <v>6</v>
      </c>
      <c r="H30" s="355">
        <v>25</v>
      </c>
      <c r="I30" s="329" t="str">
        <f t="shared" si="30"/>
        <v>Paulin Georges</v>
      </c>
      <c r="J30" s="330" t="str">
        <f t="shared" si="30"/>
        <v>H</v>
      </c>
      <c r="K30" s="330" t="str">
        <f t="shared" si="30"/>
        <v>Chevry</v>
      </c>
      <c r="L30" s="315">
        <f t="shared" si="3"/>
        <v>16.100000000000001</v>
      </c>
      <c r="M30" s="332">
        <v>6</v>
      </c>
      <c r="O30" s="378">
        <v>8</v>
      </c>
      <c r="P30" s="379" t="str">
        <f t="shared" si="31"/>
        <v/>
      </c>
      <c r="Q30" s="344" t="str">
        <f t="shared" si="32"/>
        <v/>
      </c>
      <c r="R30" s="344" t="str">
        <f t="shared" si="33"/>
        <v/>
      </c>
      <c r="S30" s="339" t="str">
        <f t="shared" si="34"/>
        <v/>
      </c>
      <c r="AB30" s="337" t="str">
        <f t="shared" si="11"/>
        <v/>
      </c>
      <c r="AC30" s="338" t="str">
        <f t="shared" si="11"/>
        <v/>
      </c>
      <c r="AD30" s="338" t="str">
        <f t="shared" si="11"/>
        <v/>
      </c>
      <c r="AE30" s="338" t="str">
        <f t="shared" si="11"/>
        <v/>
      </c>
      <c r="AF30" s="339">
        <f t="shared" si="11"/>
        <v>6</v>
      </c>
      <c r="AH30" s="337" t="str">
        <f t="shared" si="12"/>
        <v/>
      </c>
      <c r="AI30" s="338" t="str">
        <f t="shared" si="12"/>
        <v/>
      </c>
      <c r="AJ30" s="338">
        <f t="shared" si="12"/>
        <v>6</v>
      </c>
      <c r="AK30" s="338" t="str">
        <f t="shared" si="12"/>
        <v/>
      </c>
      <c r="AL30" s="339" t="str">
        <f t="shared" si="12"/>
        <v/>
      </c>
      <c r="AN30" s="371"/>
      <c r="AO30" s="371"/>
      <c r="AP30" s="371"/>
      <c r="AQ30" s="371"/>
      <c r="AR30" s="371"/>
      <c r="AT30" s="345">
        <f t="shared" si="13"/>
        <v>0</v>
      </c>
      <c r="AU30" s="346">
        <f t="shared" si="14"/>
        <v>0</v>
      </c>
      <c r="AV30" s="346" t="str">
        <f t="shared" si="15"/>
        <v/>
      </c>
      <c r="AW30" s="346">
        <f t="shared" si="16"/>
        <v>0</v>
      </c>
      <c r="AX30" s="346">
        <f t="shared" si="17"/>
        <v>0</v>
      </c>
      <c r="AY30" s="346" t="str">
        <f t="shared" si="18"/>
        <v/>
      </c>
      <c r="AZ30" s="346">
        <f t="shared" si="19"/>
        <v>7</v>
      </c>
      <c r="BA30" s="346">
        <f t="shared" si="20"/>
        <v>21</v>
      </c>
      <c r="BB30" s="347" t="str">
        <f t="shared" si="21"/>
        <v>Salvoch Jean-Marc</v>
      </c>
    </row>
    <row r="31" spans="1:54" ht="16.5" customHeight="1" x14ac:dyDescent="0.3">
      <c r="A31" s="328">
        <v>26</v>
      </c>
      <c r="B31" s="329" t="str">
        <f t="shared" ref="B31:E31" si="38">+B67</f>
        <v>Nicolle Olivier</v>
      </c>
      <c r="C31" s="330" t="str">
        <f t="shared" si="38"/>
        <v>H</v>
      </c>
      <c r="D31" s="745" t="str">
        <f t="shared" si="38"/>
        <v>Chevannes</v>
      </c>
      <c r="E31" s="732">
        <f t="shared" si="38"/>
        <v>17.2</v>
      </c>
      <c r="F31" s="332">
        <v>5</v>
      </c>
      <c r="H31" s="355">
        <v>26</v>
      </c>
      <c r="I31" s="329" t="str">
        <f t="shared" si="30"/>
        <v>Le Bihan Cyril</v>
      </c>
      <c r="J31" s="330" t="str">
        <f t="shared" si="30"/>
        <v>H</v>
      </c>
      <c r="K31" s="330" t="str">
        <f t="shared" si="30"/>
        <v>ASGAF</v>
      </c>
      <c r="L31" s="315">
        <f t="shared" si="3"/>
        <v>23.2</v>
      </c>
      <c r="M31" s="332">
        <v>5</v>
      </c>
      <c r="O31" s="380">
        <v>9</v>
      </c>
      <c r="P31" s="379" t="str">
        <f t="shared" si="31"/>
        <v/>
      </c>
      <c r="Q31" s="344" t="str">
        <f t="shared" si="32"/>
        <v/>
      </c>
      <c r="R31" s="344" t="str">
        <f t="shared" si="33"/>
        <v/>
      </c>
      <c r="S31" s="339" t="str">
        <f t="shared" si="34"/>
        <v/>
      </c>
      <c r="AB31" s="337" t="str">
        <f t="shared" si="11"/>
        <v/>
      </c>
      <c r="AC31" s="338">
        <f t="shared" si="11"/>
        <v>5</v>
      </c>
      <c r="AD31" s="338" t="str">
        <f t="shared" si="11"/>
        <v/>
      </c>
      <c r="AE31" s="338" t="str">
        <f t="shared" si="11"/>
        <v/>
      </c>
      <c r="AF31" s="339" t="str">
        <f t="shared" si="11"/>
        <v/>
      </c>
      <c r="AH31" s="337">
        <f t="shared" si="12"/>
        <v>5</v>
      </c>
      <c r="AI31" s="338" t="str">
        <f t="shared" si="12"/>
        <v/>
      </c>
      <c r="AJ31" s="338" t="str">
        <f t="shared" si="12"/>
        <v/>
      </c>
      <c r="AK31" s="338" t="str">
        <f t="shared" si="12"/>
        <v/>
      </c>
      <c r="AL31" s="339" t="str">
        <f t="shared" si="12"/>
        <v/>
      </c>
      <c r="AN31" s="371"/>
      <c r="AO31" s="371"/>
      <c r="AP31" s="371"/>
      <c r="AQ31" s="371"/>
      <c r="AR31" s="371"/>
      <c r="AT31" s="345">
        <f t="shared" si="13"/>
        <v>0</v>
      </c>
      <c r="AU31" s="346">
        <f t="shared" si="14"/>
        <v>0</v>
      </c>
      <c r="AV31" s="346" t="str">
        <f t="shared" si="15"/>
        <v/>
      </c>
      <c r="AW31" s="346">
        <f t="shared" si="16"/>
        <v>0</v>
      </c>
      <c r="AX31" s="346">
        <f t="shared" si="17"/>
        <v>0</v>
      </c>
      <c r="AY31" s="346" t="str">
        <f t="shared" si="18"/>
        <v/>
      </c>
      <c r="AZ31" s="346">
        <f t="shared" si="19"/>
        <v>6</v>
      </c>
      <c r="BA31" s="346">
        <f t="shared" si="20"/>
        <v>22</v>
      </c>
      <c r="BB31" s="347" t="str">
        <f t="shared" si="21"/>
        <v>Paulin Georges</v>
      </c>
    </row>
    <row r="32" spans="1:54" ht="16.5" customHeight="1" x14ac:dyDescent="0.25">
      <c r="A32" s="328">
        <v>27</v>
      </c>
      <c r="B32" s="329" t="str">
        <f t="shared" ref="B32:E32" si="39">+B68</f>
        <v>Kiriow Jean</v>
      </c>
      <c r="C32" s="330" t="str">
        <f t="shared" si="39"/>
        <v>H</v>
      </c>
      <c r="D32" s="745" t="str">
        <f t="shared" si="39"/>
        <v>Chevannes</v>
      </c>
      <c r="E32" s="732">
        <f t="shared" si="39"/>
        <v>22.2</v>
      </c>
      <c r="F32" s="332">
        <v>4</v>
      </c>
      <c r="H32" s="355">
        <v>27</v>
      </c>
      <c r="I32" s="329" t="str">
        <f t="shared" ref="I32:K32" si="40">+I68</f>
        <v>Roulland Jean-François</v>
      </c>
      <c r="J32" s="330" t="str">
        <f t="shared" si="40"/>
        <v>H</v>
      </c>
      <c r="K32" s="330" t="str">
        <f t="shared" si="40"/>
        <v>Chevannes</v>
      </c>
      <c r="L32" s="315">
        <f t="shared" si="3"/>
        <v>33.6</v>
      </c>
      <c r="M32" s="332">
        <v>4</v>
      </c>
      <c r="O32" s="378">
        <v>10</v>
      </c>
      <c r="P32" s="379" t="str">
        <f t="shared" si="31"/>
        <v/>
      </c>
      <c r="Q32" s="344" t="str">
        <f t="shared" si="32"/>
        <v/>
      </c>
      <c r="R32" s="344" t="str">
        <f t="shared" si="33"/>
        <v/>
      </c>
      <c r="S32" s="339" t="str">
        <f t="shared" si="34"/>
        <v/>
      </c>
      <c r="AB32" s="337" t="str">
        <f t="shared" si="11"/>
        <v/>
      </c>
      <c r="AC32" s="338">
        <f t="shared" si="11"/>
        <v>4</v>
      </c>
      <c r="AD32" s="338" t="str">
        <f t="shared" si="11"/>
        <v/>
      </c>
      <c r="AE32" s="338" t="str">
        <f t="shared" si="11"/>
        <v/>
      </c>
      <c r="AF32" s="339" t="str">
        <f t="shared" si="11"/>
        <v/>
      </c>
      <c r="AH32" s="337" t="str">
        <f t="shared" si="12"/>
        <v/>
      </c>
      <c r="AI32" s="338">
        <f t="shared" si="12"/>
        <v>4</v>
      </c>
      <c r="AJ32" s="338" t="str">
        <f t="shared" si="12"/>
        <v/>
      </c>
      <c r="AK32" s="338" t="str">
        <f t="shared" si="12"/>
        <v/>
      </c>
      <c r="AL32" s="339" t="str">
        <f t="shared" si="12"/>
        <v/>
      </c>
      <c r="AN32" s="371"/>
      <c r="AO32" s="371"/>
      <c r="AP32" s="371"/>
      <c r="AQ32" s="371"/>
      <c r="AR32" s="371"/>
      <c r="AT32" s="381">
        <v>0</v>
      </c>
      <c r="AU32" s="382">
        <v>0</v>
      </c>
      <c r="AV32" s="346" t="str">
        <f t="shared" si="15"/>
        <v/>
      </c>
      <c r="AW32" s="346">
        <f t="shared" si="16"/>
        <v>0</v>
      </c>
      <c r="AX32" s="346">
        <f t="shared" si="17"/>
        <v>0</v>
      </c>
      <c r="AY32" s="346" t="str">
        <f t="shared" si="18"/>
        <v/>
      </c>
      <c r="AZ32" s="346">
        <f t="shared" si="19"/>
        <v>5</v>
      </c>
      <c r="BA32" s="346">
        <f t="shared" si="20"/>
        <v>23</v>
      </c>
      <c r="BB32" s="347" t="str">
        <f t="shared" si="21"/>
        <v>Le Bihan Cyril</v>
      </c>
    </row>
    <row r="33" spans="1:54" ht="16.5" customHeight="1" x14ac:dyDescent="0.3">
      <c r="A33" s="328">
        <v>28</v>
      </c>
      <c r="B33" s="329" t="str">
        <f t="shared" ref="B33:E33" si="41">+B69</f>
        <v>Viard Etienne</v>
      </c>
      <c r="C33" s="330" t="str">
        <f t="shared" si="41"/>
        <v>H</v>
      </c>
      <c r="D33" s="745" t="str">
        <f t="shared" si="41"/>
        <v>Chevannes</v>
      </c>
      <c r="E33" s="732">
        <f t="shared" si="41"/>
        <v>24.6</v>
      </c>
      <c r="F33" s="332">
        <v>3</v>
      </c>
      <c r="H33" s="355">
        <v>28</v>
      </c>
      <c r="I33" s="329" t="str">
        <f t="shared" ref="I33:K34" si="42">+I69</f>
        <v>Baptiste Nathalie</v>
      </c>
      <c r="J33" s="330" t="str">
        <f t="shared" si="42"/>
        <v>F</v>
      </c>
      <c r="K33" s="330" t="str">
        <f t="shared" si="42"/>
        <v>Chevannes</v>
      </c>
      <c r="L33" s="315">
        <f t="shared" si="3"/>
        <v>12.7</v>
      </c>
      <c r="M33" s="332">
        <v>3</v>
      </c>
      <c r="O33" s="380">
        <v>11</v>
      </c>
      <c r="P33" s="379" t="str">
        <f t="shared" si="31"/>
        <v/>
      </c>
      <c r="Q33" s="344" t="str">
        <f t="shared" si="32"/>
        <v/>
      </c>
      <c r="R33" s="344" t="str">
        <f t="shared" si="33"/>
        <v/>
      </c>
      <c r="S33" s="339" t="str">
        <f t="shared" si="34"/>
        <v/>
      </c>
      <c r="AB33" s="337" t="str">
        <f t="shared" si="11"/>
        <v/>
      </c>
      <c r="AC33" s="338">
        <f t="shared" si="11"/>
        <v>3</v>
      </c>
      <c r="AD33" s="338" t="str">
        <f t="shared" si="11"/>
        <v/>
      </c>
      <c r="AE33" s="338" t="str">
        <f t="shared" si="11"/>
        <v/>
      </c>
      <c r="AF33" s="339" t="str">
        <f t="shared" si="11"/>
        <v/>
      </c>
      <c r="AH33" s="337" t="str">
        <f t="shared" si="12"/>
        <v/>
      </c>
      <c r="AI33" s="338">
        <f t="shared" si="12"/>
        <v>3</v>
      </c>
      <c r="AJ33" s="338" t="str">
        <f t="shared" si="12"/>
        <v/>
      </c>
      <c r="AK33" s="338" t="str">
        <f t="shared" si="12"/>
        <v/>
      </c>
      <c r="AL33" s="339" t="str">
        <f t="shared" si="12"/>
        <v/>
      </c>
      <c r="AN33" s="371"/>
      <c r="AO33" s="371"/>
      <c r="AP33" s="371"/>
      <c r="AQ33" s="371"/>
      <c r="AR33" s="371"/>
      <c r="AT33" s="345">
        <f>IF(L32&gt;36,M32,0)</f>
        <v>0</v>
      </c>
      <c r="AU33" s="346">
        <f t="shared" si="14"/>
        <v>0</v>
      </c>
      <c r="AV33" s="346" t="str">
        <f t="shared" si="15"/>
        <v/>
      </c>
      <c r="AW33" s="346">
        <f t="shared" si="16"/>
        <v>0</v>
      </c>
      <c r="AX33" s="346">
        <f t="shared" si="17"/>
        <v>0</v>
      </c>
      <c r="AY33" s="346" t="str">
        <f t="shared" si="18"/>
        <v/>
      </c>
      <c r="AZ33" s="346">
        <f t="shared" si="19"/>
        <v>4</v>
      </c>
      <c r="BA33" s="346">
        <f t="shared" si="20"/>
        <v>24</v>
      </c>
      <c r="BB33" s="347" t="str">
        <f t="shared" si="21"/>
        <v>Roulland Jean-François</v>
      </c>
    </row>
    <row r="34" spans="1:54" ht="16.5" customHeight="1" thickBot="1" x14ac:dyDescent="0.3">
      <c r="A34" s="328">
        <v>29</v>
      </c>
      <c r="B34" s="329" t="str">
        <f t="shared" ref="B34:E34" si="43">+B70</f>
        <v>Mercier Olivier</v>
      </c>
      <c r="C34" s="330" t="str">
        <f t="shared" si="43"/>
        <v>H</v>
      </c>
      <c r="D34" s="745" t="str">
        <f t="shared" si="43"/>
        <v>Chevry</v>
      </c>
      <c r="E34" s="732">
        <f t="shared" si="43"/>
        <v>22</v>
      </c>
      <c r="F34" s="332">
        <v>2</v>
      </c>
      <c r="H34" s="355">
        <v>29</v>
      </c>
      <c r="I34" s="329" t="str">
        <f t="shared" ref="I34:J34" si="44">+I70</f>
        <v>Viard Etienne</v>
      </c>
      <c r="J34" s="330" t="str">
        <f t="shared" si="44"/>
        <v>H</v>
      </c>
      <c r="K34" s="330" t="str">
        <f t="shared" si="42"/>
        <v>Chevannes</v>
      </c>
      <c r="L34" s="315">
        <f t="shared" si="3"/>
        <v>24.6</v>
      </c>
      <c r="M34" s="332">
        <v>2</v>
      </c>
      <c r="O34" s="383">
        <v>12</v>
      </c>
      <c r="P34" s="384" t="str">
        <f t="shared" si="31"/>
        <v/>
      </c>
      <c r="Q34" s="357" t="str">
        <f t="shared" si="32"/>
        <v/>
      </c>
      <c r="R34" s="357" t="str">
        <f t="shared" si="33"/>
        <v/>
      </c>
      <c r="S34" s="359" t="str">
        <f t="shared" si="34"/>
        <v/>
      </c>
      <c r="AB34" s="337" t="str">
        <f t="shared" si="11"/>
        <v/>
      </c>
      <c r="AC34" s="338" t="str">
        <f t="shared" si="11"/>
        <v/>
      </c>
      <c r="AD34" s="338">
        <f t="shared" si="11"/>
        <v>2</v>
      </c>
      <c r="AE34" s="338" t="str">
        <f t="shared" si="11"/>
        <v/>
      </c>
      <c r="AF34" s="339" t="str">
        <f t="shared" si="11"/>
        <v/>
      </c>
      <c r="AH34" s="337" t="str">
        <f t="shared" si="12"/>
        <v/>
      </c>
      <c r="AI34" s="338">
        <f t="shared" si="12"/>
        <v>2</v>
      </c>
      <c r="AJ34" s="338" t="str">
        <f t="shared" si="12"/>
        <v/>
      </c>
      <c r="AK34" s="338" t="str">
        <f t="shared" si="12"/>
        <v/>
      </c>
      <c r="AL34" s="339" t="str">
        <f t="shared" si="12"/>
        <v/>
      </c>
      <c r="AN34" s="371"/>
      <c r="AO34" s="371"/>
      <c r="AP34" s="371"/>
      <c r="AQ34" s="371"/>
      <c r="AR34" s="371"/>
      <c r="AT34" s="345">
        <f>IF(L33&gt;36,M33,0)</f>
        <v>0</v>
      </c>
      <c r="AU34" s="346">
        <f t="shared" si="14"/>
        <v>0</v>
      </c>
      <c r="AV34" s="346" t="str">
        <f t="shared" si="15"/>
        <v/>
      </c>
      <c r="AW34" s="346">
        <f t="shared" si="16"/>
        <v>3</v>
      </c>
      <c r="AX34" s="346">
        <f t="shared" si="17"/>
        <v>2</v>
      </c>
      <c r="AY34" s="346" t="str">
        <f t="shared" si="18"/>
        <v>Baptiste Nathalie</v>
      </c>
      <c r="AZ34" s="346">
        <f t="shared" si="19"/>
        <v>0</v>
      </c>
      <c r="BA34" s="346">
        <f t="shared" si="20"/>
        <v>0</v>
      </c>
      <c r="BB34" s="347" t="str">
        <f t="shared" si="21"/>
        <v/>
      </c>
    </row>
    <row r="35" spans="1:54" ht="16.5" customHeight="1" thickBot="1" x14ac:dyDescent="0.3">
      <c r="A35" s="385">
        <v>30</v>
      </c>
      <c r="B35" s="386" t="str">
        <f t="shared" ref="B35:E35" si="45">+B71</f>
        <v>Lejeune Michel</v>
      </c>
      <c r="C35" s="387" t="str">
        <f t="shared" si="45"/>
        <v>H</v>
      </c>
      <c r="D35" s="746" t="str">
        <f t="shared" si="45"/>
        <v>Chevannes</v>
      </c>
      <c r="E35" s="733">
        <f t="shared" si="45"/>
        <v>22.2</v>
      </c>
      <c r="F35" s="390">
        <v>1</v>
      </c>
      <c r="H35" s="355">
        <v>30</v>
      </c>
      <c r="I35" s="386" t="str">
        <f t="shared" ref="I35:K35" si="46">+I71</f>
        <v>Gaime Pierre</v>
      </c>
      <c r="J35" s="387" t="str">
        <f t="shared" si="46"/>
        <v>H</v>
      </c>
      <c r="K35" s="387" t="str">
        <f t="shared" si="46"/>
        <v>ASGAF</v>
      </c>
      <c r="L35" s="389">
        <f t="shared" si="3"/>
        <v>30.1</v>
      </c>
      <c r="M35" s="390">
        <v>1</v>
      </c>
      <c r="Q35" s="300"/>
      <c r="R35" s="361" t="s">
        <v>64</v>
      </c>
      <c r="S35" s="362">
        <f>SUM(S23:S34)</f>
        <v>30</v>
      </c>
      <c r="AB35" s="337" t="str">
        <f t="shared" si="11"/>
        <v/>
      </c>
      <c r="AC35" s="338">
        <f t="shared" si="11"/>
        <v>1</v>
      </c>
      <c r="AD35" s="338" t="str">
        <f t="shared" si="11"/>
        <v/>
      </c>
      <c r="AE35" s="338" t="str">
        <f t="shared" si="11"/>
        <v/>
      </c>
      <c r="AF35" s="339" t="str">
        <f t="shared" si="11"/>
        <v/>
      </c>
      <c r="AH35" s="337">
        <f t="shared" si="12"/>
        <v>1</v>
      </c>
      <c r="AI35" s="338" t="str">
        <f t="shared" si="12"/>
        <v/>
      </c>
      <c r="AJ35" s="338" t="str">
        <f t="shared" si="12"/>
        <v/>
      </c>
      <c r="AK35" s="338" t="str">
        <f t="shared" si="12"/>
        <v/>
      </c>
      <c r="AL35" s="339" t="str">
        <f t="shared" si="12"/>
        <v/>
      </c>
      <c r="AN35" s="371"/>
      <c r="AO35" s="371"/>
      <c r="AP35" s="371"/>
      <c r="AQ35" s="371"/>
      <c r="AR35" s="371"/>
      <c r="AT35" s="345">
        <f>IF(L34&gt;36,M34,0)</f>
        <v>0</v>
      </c>
      <c r="AU35" s="346">
        <f t="shared" si="14"/>
        <v>0</v>
      </c>
      <c r="AV35" s="346" t="str">
        <f t="shared" si="15"/>
        <v/>
      </c>
      <c r="AW35" s="346">
        <f t="shared" si="16"/>
        <v>0</v>
      </c>
      <c r="AX35" s="346">
        <f t="shared" si="17"/>
        <v>0</v>
      </c>
      <c r="AY35" s="346" t="str">
        <f t="shared" si="18"/>
        <v/>
      </c>
      <c r="AZ35" s="346">
        <f t="shared" si="19"/>
        <v>2</v>
      </c>
      <c r="BA35" s="346">
        <f t="shared" si="20"/>
        <v>25</v>
      </c>
      <c r="BB35" s="347" t="str">
        <f t="shared" si="21"/>
        <v>Viard Etienne</v>
      </c>
    </row>
    <row r="36" spans="1:54" ht="13.8" thickBot="1" x14ac:dyDescent="0.3">
      <c r="A36" s="391"/>
      <c r="B36" s="297"/>
      <c r="F36" s="289">
        <f>SUM(F6:F35)</f>
        <v>465</v>
      </c>
      <c r="M36" s="392">
        <f>SUM(M6:M35)-M37</f>
        <v>376</v>
      </c>
      <c r="AB36" s="360">
        <f t="shared" ref="AB36:AF36" si="47">SUM(AB6:AB35)</f>
        <v>131</v>
      </c>
      <c r="AC36" s="358">
        <f t="shared" si="47"/>
        <v>100</v>
      </c>
      <c r="AD36" s="358">
        <f t="shared" si="47"/>
        <v>18</v>
      </c>
      <c r="AE36" s="358">
        <f t="shared" si="47"/>
        <v>106</v>
      </c>
      <c r="AF36" s="359">
        <f t="shared" si="47"/>
        <v>110</v>
      </c>
      <c r="AH36" s="360">
        <f t="shared" ref="AH36:AL36" si="48">SUM(AH6:AH35)</f>
        <v>179</v>
      </c>
      <c r="AI36" s="358">
        <f t="shared" si="48"/>
        <v>83</v>
      </c>
      <c r="AJ36" s="358">
        <f t="shared" si="48"/>
        <v>32</v>
      </c>
      <c r="AK36" s="358">
        <f t="shared" si="48"/>
        <v>34</v>
      </c>
      <c r="AL36" s="359">
        <f t="shared" si="48"/>
        <v>137</v>
      </c>
      <c r="AT36" s="393">
        <f>IF(L35&gt;36,M35,0)</f>
        <v>0</v>
      </c>
      <c r="AU36" s="394">
        <f t="shared" si="14"/>
        <v>0</v>
      </c>
      <c r="AV36" s="394" t="str">
        <f t="shared" si="15"/>
        <v/>
      </c>
      <c r="AW36" s="394">
        <f t="shared" si="16"/>
        <v>0</v>
      </c>
      <c r="AX36" s="394">
        <f t="shared" si="17"/>
        <v>0</v>
      </c>
      <c r="AY36" s="394" t="str">
        <f t="shared" si="18"/>
        <v/>
      </c>
      <c r="AZ36" s="394">
        <f t="shared" si="19"/>
        <v>1</v>
      </c>
      <c r="BA36" s="394">
        <f t="shared" si="20"/>
        <v>26</v>
      </c>
      <c r="BB36" s="395" t="str">
        <f t="shared" si="21"/>
        <v>Gaime Pierre</v>
      </c>
    </row>
    <row r="37" spans="1:54" ht="13.8" thickBot="1" x14ac:dyDescent="0.3">
      <c r="B37" s="297"/>
      <c r="F37" s="396"/>
      <c r="M37" s="397">
        <f>SUM(AT37:AW37)</f>
        <v>89</v>
      </c>
      <c r="Q37" s="392"/>
      <c r="R37" s="392"/>
      <c r="S37" s="392"/>
      <c r="T37" s="392"/>
      <c r="AB37" s="938" t="s">
        <v>27</v>
      </c>
      <c r="AC37" s="939"/>
      <c r="AD37" s="939"/>
      <c r="AE37" s="939"/>
      <c r="AF37" s="940"/>
      <c r="AH37" s="938" t="s">
        <v>28</v>
      </c>
      <c r="AI37" s="939"/>
      <c r="AJ37" s="939"/>
      <c r="AK37" s="939"/>
      <c r="AL37" s="940"/>
      <c r="AT37" s="392">
        <f>SUM(AT7:AT36)</f>
        <v>59</v>
      </c>
      <c r="AU37" s="392"/>
      <c r="AV37" s="392"/>
      <c r="AW37" s="392">
        <f t="shared" ref="AW37:AZ37" si="49">SUM(AW7:AW36)</f>
        <v>30</v>
      </c>
      <c r="AX37" s="392"/>
      <c r="AY37" s="392"/>
      <c r="AZ37" s="392">
        <f t="shared" si="49"/>
        <v>376</v>
      </c>
      <c r="BA37" s="392"/>
      <c r="BB37" s="392"/>
    </row>
    <row r="38" spans="1:54" ht="13.8" thickBot="1" x14ac:dyDescent="0.3">
      <c r="B38" s="297"/>
      <c r="Q38" s="392"/>
      <c r="R38" s="392"/>
      <c r="S38" s="392"/>
      <c r="T38" s="392"/>
    </row>
    <row r="39" spans="1:54" ht="13.8" thickBot="1" x14ac:dyDescent="0.3">
      <c r="A39" s="948" t="s">
        <v>49</v>
      </c>
      <c r="B39" s="949"/>
      <c r="C39" s="949"/>
      <c r="D39" s="949"/>
      <c r="E39" s="949"/>
      <c r="F39" s="950"/>
      <c r="H39" s="948" t="s">
        <v>50</v>
      </c>
      <c r="I39" s="949"/>
      <c r="J39" s="949"/>
      <c r="K39" s="949"/>
      <c r="L39" s="949"/>
      <c r="M39" s="950"/>
      <c r="Q39" s="392"/>
      <c r="R39" s="392"/>
      <c r="S39" s="392"/>
      <c r="T39" s="392"/>
      <c r="AB39" s="957" t="s">
        <v>35</v>
      </c>
      <c r="AC39" s="958"/>
      <c r="AD39" s="958"/>
      <c r="AE39" s="958"/>
      <c r="AF39" s="959"/>
    </row>
    <row r="40" spans="1:54" s="391" customFormat="1" ht="13.8" thickBot="1" x14ac:dyDescent="0.3">
      <c r="A40" s="951" t="s">
        <v>34</v>
      </c>
      <c r="B40" s="952"/>
      <c r="C40" s="952"/>
      <c r="D40" s="952"/>
      <c r="E40" s="952"/>
      <c r="F40" s="953"/>
      <c r="H40" s="951" t="s">
        <v>33</v>
      </c>
      <c r="I40" s="952"/>
      <c r="J40" s="952"/>
      <c r="K40" s="952"/>
      <c r="L40" s="952"/>
      <c r="M40" s="953"/>
      <c r="N40" s="289"/>
      <c r="O40" s="289"/>
      <c r="P40" s="289"/>
      <c r="Q40" s="392"/>
      <c r="R40" s="392"/>
      <c r="S40" s="392"/>
      <c r="T40" s="392"/>
      <c r="V40" s="289"/>
      <c r="W40" s="289"/>
      <c r="X40" s="300"/>
      <c r="Y40" s="289"/>
      <c r="Z40" s="289"/>
      <c r="AB40" s="954" t="s">
        <v>22</v>
      </c>
      <c r="AC40" s="955"/>
      <c r="AD40" s="955"/>
      <c r="AE40" s="955"/>
      <c r="AF40" s="956"/>
      <c r="AH40" s="289"/>
      <c r="AI40" s="289"/>
      <c r="AJ40" s="289"/>
      <c r="AK40" s="289"/>
      <c r="AL40" s="289"/>
    </row>
    <row r="41" spans="1:54" ht="15" thickBot="1" x14ac:dyDescent="0.3">
      <c r="A41" s="398" t="s">
        <v>30</v>
      </c>
      <c r="B41" s="399" t="s">
        <v>31</v>
      </c>
      <c r="C41" s="400"/>
      <c r="D41" s="747" t="s">
        <v>32</v>
      </c>
      <c r="E41" s="734" t="s">
        <v>48</v>
      </c>
      <c r="F41" s="401" t="s">
        <v>8</v>
      </c>
      <c r="H41" s="398" t="s">
        <v>30</v>
      </c>
      <c r="I41" s="400" t="s">
        <v>31</v>
      </c>
      <c r="J41" s="400"/>
      <c r="K41" s="400" t="s">
        <v>32</v>
      </c>
      <c r="L41" s="400"/>
      <c r="M41" s="401" t="s">
        <v>8</v>
      </c>
      <c r="Q41" s="392"/>
      <c r="R41" s="392"/>
      <c r="S41" s="392"/>
      <c r="T41" s="392"/>
      <c r="AB41" s="308" t="str">
        <f t="shared" ref="AB41:AF41" si="50">+AB5</f>
        <v>ASGAF</v>
      </c>
      <c r="AC41" s="309" t="str">
        <f t="shared" si="50"/>
        <v>Chevannes</v>
      </c>
      <c r="AD41" s="309" t="str">
        <f t="shared" si="50"/>
        <v>Chevry</v>
      </c>
      <c r="AE41" s="309" t="str">
        <f t="shared" si="50"/>
        <v>Corbuches</v>
      </c>
      <c r="AF41" s="310" t="str">
        <f t="shared" si="50"/>
        <v>Réveillon</v>
      </c>
    </row>
    <row r="42" spans="1:54" ht="14.4" x14ac:dyDescent="0.3">
      <c r="A42" s="402">
        <f>+A125</f>
        <v>1</v>
      </c>
      <c r="B42" s="403" t="str">
        <f>+C125</f>
        <v>Szechter Bertrand</v>
      </c>
      <c r="C42" s="363" t="str">
        <f>IFERROR(VLOOKUP(B42,Liste_J!$C$7:$G$261,5,0),"???")</f>
        <v>H</v>
      </c>
      <c r="D42" s="748" t="str">
        <f>IFERROR(VLOOKUP(B42,Liste_J!$C$7:$F$261,4,0),"???")</f>
        <v>Corbuches</v>
      </c>
      <c r="E42" s="735">
        <f>+D125</f>
        <v>7.6</v>
      </c>
      <c r="F42" s="405">
        <f>+F125</f>
        <v>24</v>
      </c>
      <c r="G42" s="363"/>
      <c r="H42" s="402">
        <v>1</v>
      </c>
      <c r="I42" s="363" t="str">
        <f>+C224</f>
        <v>Heiles Frédéric</v>
      </c>
      <c r="J42" s="363" t="str">
        <f>IFERROR(VLOOKUP(I42,Liste_J!$C$7:$G$261,5,0),"???")</f>
        <v>H</v>
      </c>
      <c r="K42" s="363" t="str">
        <f>IFERROR(VLOOKUP(I42,Liste_J!$C$7:$F$261,4,0),"???")</f>
        <v>ASGAF</v>
      </c>
      <c r="L42" s="363">
        <f>+D224</f>
        <v>52.3</v>
      </c>
      <c r="M42" s="405">
        <f>+F224</f>
        <v>49</v>
      </c>
      <c r="Q42" s="392"/>
      <c r="R42" s="392"/>
      <c r="S42" s="392"/>
      <c r="T42" s="392"/>
      <c r="U42" s="363" t="e">
        <f>#REF!</f>
        <v>#REF!</v>
      </c>
      <c r="AB42" s="322">
        <f>IF($K42=AB$41,1,0)</f>
        <v>1</v>
      </c>
      <c r="AC42" s="323">
        <f t="shared" ref="AC42:AF61" si="51">IF($K42=AC$41,1,0)</f>
        <v>0</v>
      </c>
      <c r="AD42" s="323">
        <f t="shared" si="51"/>
        <v>0</v>
      </c>
      <c r="AE42" s="323">
        <f t="shared" si="51"/>
        <v>0</v>
      </c>
      <c r="AF42" s="324">
        <f t="shared" si="51"/>
        <v>0</v>
      </c>
      <c r="AG42" s="392">
        <f t="shared" ref="AG42:AG73" si="52">SUM(AB42:AF42)</f>
        <v>1</v>
      </c>
    </row>
    <row r="43" spans="1:54" ht="14.4" x14ac:dyDescent="0.3">
      <c r="A43" s="402">
        <f t="shared" ref="A43:A84" si="53">+A126</f>
        <v>2</v>
      </c>
      <c r="B43" s="403" t="str">
        <f t="shared" ref="B43:B84" si="54">+C126</f>
        <v>Zuffelato Stéphane</v>
      </c>
      <c r="C43" s="363" t="str">
        <f>IFERROR(VLOOKUP(B43,Liste_J!$C$7:$G$261,5,0),"???")</f>
        <v>H</v>
      </c>
      <c r="D43" s="748" t="str">
        <f>IFERROR(VLOOKUP(B43,Liste_J!$C$7:$F$261,4,0),"???")</f>
        <v>ASGAF</v>
      </c>
      <c r="E43" s="735">
        <f t="shared" ref="E43:E84" si="55">+D126</f>
        <v>18.100000000000001</v>
      </c>
      <c r="F43" s="405">
        <f t="shared" ref="F43:F84" si="56">+F126</f>
        <v>22</v>
      </c>
      <c r="H43" s="402">
        <v>2</v>
      </c>
      <c r="I43" s="363" t="str">
        <f t="shared" ref="I43:I84" si="57">+C225</f>
        <v>Rialland Lucien</v>
      </c>
      <c r="J43" s="363" t="str">
        <f>IFERROR(VLOOKUP(I43,Liste_J!$C$7:$G$261,5,0),"???")</f>
        <v>H</v>
      </c>
      <c r="K43" s="363" t="str">
        <f>IFERROR(VLOOKUP(I43,Liste_J!$C$7:$F$261,4,0),"???")</f>
        <v>ASGAF</v>
      </c>
      <c r="L43" s="363">
        <f t="shared" ref="L43:L84" si="58">+D225</f>
        <v>37.299999999999997</v>
      </c>
      <c r="M43" s="405">
        <f t="shared" ref="M43:M84" si="59">+F225</f>
        <v>44</v>
      </c>
      <c r="Q43" s="392"/>
      <c r="R43" s="392"/>
      <c r="S43" s="392"/>
      <c r="T43" s="392"/>
      <c r="AB43" s="337">
        <f t="shared" ref="AB43:AB58" si="60">IF($K43=AB$41,1,0)</f>
        <v>1</v>
      </c>
      <c r="AC43" s="338">
        <f t="shared" si="51"/>
        <v>0</v>
      </c>
      <c r="AD43" s="338">
        <f t="shared" si="51"/>
        <v>0</v>
      </c>
      <c r="AE43" s="338">
        <f t="shared" si="51"/>
        <v>0</v>
      </c>
      <c r="AF43" s="339">
        <f t="shared" si="51"/>
        <v>0</v>
      </c>
      <c r="AG43" s="392">
        <f t="shared" si="52"/>
        <v>1</v>
      </c>
    </row>
    <row r="44" spans="1:54" ht="14.4" x14ac:dyDescent="0.3">
      <c r="A44" s="402">
        <f t="shared" si="53"/>
        <v>3</v>
      </c>
      <c r="B44" s="403" t="str">
        <f t="shared" si="54"/>
        <v>Robic Jean Pierre</v>
      </c>
      <c r="C44" s="363" t="str">
        <f>IFERROR(VLOOKUP(B44,Liste_J!$C$7:$G$261,5,0),"???")</f>
        <v>H</v>
      </c>
      <c r="D44" s="748" t="str">
        <f>IFERROR(VLOOKUP(B44,Liste_J!$C$7:$F$261,4,0),"???")</f>
        <v>Réveillon</v>
      </c>
      <c r="E44" s="735">
        <f t="shared" si="55"/>
        <v>16.399999999999999</v>
      </c>
      <c r="F44" s="405">
        <f t="shared" si="56"/>
        <v>21</v>
      </c>
      <c r="H44" s="402">
        <v>3</v>
      </c>
      <c r="I44" s="363" t="str">
        <f t="shared" si="57"/>
        <v>Zuffelato Stéphane</v>
      </c>
      <c r="J44" s="363" t="str">
        <f>IFERROR(VLOOKUP(I44,Liste_J!$C$7:$G$261,5,0),"???")</f>
        <v>H</v>
      </c>
      <c r="K44" s="363" t="str">
        <f>IFERROR(VLOOKUP(I44,Liste_J!$C$7:$F$261,4,0),"???")</f>
        <v>ASGAF</v>
      </c>
      <c r="L44" s="363">
        <f t="shared" si="58"/>
        <v>18.100000000000001</v>
      </c>
      <c r="M44" s="405">
        <f t="shared" si="59"/>
        <v>40</v>
      </c>
      <c r="Q44" s="392"/>
      <c r="R44" s="392"/>
      <c r="S44" s="392"/>
      <c r="T44" s="392"/>
      <c r="AB44" s="337">
        <f t="shared" si="60"/>
        <v>1</v>
      </c>
      <c r="AC44" s="338">
        <f t="shared" si="51"/>
        <v>0</v>
      </c>
      <c r="AD44" s="338">
        <f t="shared" si="51"/>
        <v>0</v>
      </c>
      <c r="AE44" s="338">
        <f t="shared" si="51"/>
        <v>0</v>
      </c>
      <c r="AF44" s="339">
        <f t="shared" si="51"/>
        <v>0</v>
      </c>
      <c r="AG44" s="392">
        <f t="shared" si="52"/>
        <v>1</v>
      </c>
    </row>
    <row r="45" spans="1:54" ht="14.4" x14ac:dyDescent="0.3">
      <c r="A45" s="402">
        <f t="shared" si="53"/>
        <v>4</v>
      </c>
      <c r="B45" s="403" t="str">
        <f t="shared" si="54"/>
        <v>Soler Alain</v>
      </c>
      <c r="C45" s="363" t="str">
        <f>IFERROR(VLOOKUP(B45,Liste_J!$C$7:$G$261,5,0),"???")</f>
        <v>H</v>
      </c>
      <c r="D45" s="748" t="str">
        <f>IFERROR(VLOOKUP(B45,Liste_J!$C$7:$F$261,4,0),"???")</f>
        <v>Corbuches</v>
      </c>
      <c r="E45" s="735">
        <f t="shared" si="55"/>
        <v>9.5</v>
      </c>
      <c r="F45" s="405">
        <f t="shared" si="56"/>
        <v>21</v>
      </c>
      <c r="H45" s="402">
        <v>4</v>
      </c>
      <c r="I45" s="363" t="str">
        <f t="shared" si="57"/>
        <v>Lezervant Sophie</v>
      </c>
      <c r="J45" s="363" t="str">
        <f>IFERROR(VLOOKUP(I45,Liste_J!$C$7:$G$261,5,0),"???")</f>
        <v>F</v>
      </c>
      <c r="K45" s="363" t="str">
        <f>IFERROR(VLOOKUP(I45,Liste_J!$C$7:$F$261,4,0),"???")</f>
        <v>ASGAF</v>
      </c>
      <c r="L45" s="363">
        <f t="shared" si="58"/>
        <v>24.3</v>
      </c>
      <c r="M45" s="405">
        <f t="shared" si="59"/>
        <v>37</v>
      </c>
      <c r="Q45" s="392"/>
      <c r="R45" s="392"/>
      <c r="S45" s="392"/>
      <c r="T45" s="392"/>
      <c r="X45" s="289"/>
      <c r="AB45" s="337">
        <f t="shared" si="60"/>
        <v>1</v>
      </c>
      <c r="AC45" s="338">
        <f t="shared" si="51"/>
        <v>0</v>
      </c>
      <c r="AD45" s="338">
        <f t="shared" si="51"/>
        <v>0</v>
      </c>
      <c r="AE45" s="338">
        <f t="shared" si="51"/>
        <v>0</v>
      </c>
      <c r="AF45" s="339">
        <f t="shared" si="51"/>
        <v>0</v>
      </c>
      <c r="AG45" s="392">
        <f t="shared" si="52"/>
        <v>1</v>
      </c>
    </row>
    <row r="46" spans="1:54" ht="14.4" x14ac:dyDescent="0.3">
      <c r="A46" s="402">
        <f t="shared" si="53"/>
        <v>5</v>
      </c>
      <c r="B46" s="403" t="str">
        <f t="shared" si="54"/>
        <v>Bellanger Alain</v>
      </c>
      <c r="C46" s="363" t="str">
        <f>IFERROR(VLOOKUP(B46,Liste_J!$C$7:$G$261,5,0),"???")</f>
        <v>H</v>
      </c>
      <c r="D46" s="748" t="str">
        <f>IFERROR(VLOOKUP(B46,Liste_J!$C$7:$F$261,4,0),"???")</f>
        <v>Chevannes</v>
      </c>
      <c r="E46" s="735">
        <f t="shared" si="55"/>
        <v>10.4</v>
      </c>
      <c r="F46" s="405">
        <f t="shared" si="56"/>
        <v>21</v>
      </c>
      <c r="H46" s="402">
        <v>5</v>
      </c>
      <c r="I46" s="363" t="str">
        <f t="shared" si="57"/>
        <v>Combrisson Jean-Luc</v>
      </c>
      <c r="J46" s="363" t="str">
        <f>IFERROR(VLOOKUP(I46,Liste_J!$C$7:$G$261,5,0),"???")</f>
        <v>H</v>
      </c>
      <c r="K46" s="363" t="str">
        <f>IFERROR(VLOOKUP(I46,Liste_J!$C$7:$F$261,4,0),"???")</f>
        <v>Chevry</v>
      </c>
      <c r="L46" s="363">
        <f t="shared" si="58"/>
        <v>34</v>
      </c>
      <c r="M46" s="405">
        <f t="shared" si="59"/>
        <v>36</v>
      </c>
      <c r="Q46" s="392"/>
      <c r="R46" s="392"/>
      <c r="S46" s="392"/>
      <c r="T46" s="392"/>
      <c r="V46" s="363"/>
      <c r="X46" s="289"/>
      <c r="AB46" s="337">
        <f t="shared" si="60"/>
        <v>0</v>
      </c>
      <c r="AC46" s="338">
        <f t="shared" si="51"/>
        <v>0</v>
      </c>
      <c r="AD46" s="338">
        <f t="shared" si="51"/>
        <v>1</v>
      </c>
      <c r="AE46" s="338">
        <f t="shared" si="51"/>
        <v>0</v>
      </c>
      <c r="AF46" s="339">
        <f t="shared" si="51"/>
        <v>0</v>
      </c>
      <c r="AG46" s="392">
        <f t="shared" si="52"/>
        <v>1</v>
      </c>
    </row>
    <row r="47" spans="1:54" ht="14.4" x14ac:dyDescent="0.3">
      <c r="A47" s="402">
        <f t="shared" si="53"/>
        <v>6</v>
      </c>
      <c r="B47" s="403" t="str">
        <f t="shared" si="54"/>
        <v>Lapatrie Gilles</v>
      </c>
      <c r="C47" s="363" t="str">
        <f>IFERROR(VLOOKUP(B47,Liste_J!$C$7:$G$261,5,0),"???")</f>
        <v>H</v>
      </c>
      <c r="D47" s="748" t="str">
        <f>IFERROR(VLOOKUP(B47,Liste_J!$C$7:$F$261,4,0),"???")</f>
        <v>Réveillon</v>
      </c>
      <c r="E47" s="735">
        <f t="shared" si="55"/>
        <v>11.6</v>
      </c>
      <c r="F47" s="405">
        <f t="shared" si="56"/>
        <v>20</v>
      </c>
      <c r="H47" s="402">
        <v>6</v>
      </c>
      <c r="I47" s="363" t="str">
        <f t="shared" si="57"/>
        <v>Fanchon Marc</v>
      </c>
      <c r="J47" s="363" t="str">
        <f>IFERROR(VLOOKUP(I47,Liste_J!$C$7:$G$261,5,0),"???")</f>
        <v>H</v>
      </c>
      <c r="K47" s="363" t="str">
        <f>IFERROR(VLOOKUP(I47,Liste_J!$C$7:$F$261,4,0),"???")</f>
        <v>Réveillon</v>
      </c>
      <c r="L47" s="363">
        <f t="shared" si="58"/>
        <v>26.6</v>
      </c>
      <c r="M47" s="405">
        <f t="shared" si="59"/>
        <v>35</v>
      </c>
      <c r="Q47" s="392"/>
      <c r="R47" s="392"/>
      <c r="S47" s="392"/>
      <c r="T47" s="392"/>
      <c r="X47" s="289"/>
      <c r="AB47" s="337">
        <f t="shared" si="60"/>
        <v>0</v>
      </c>
      <c r="AC47" s="338">
        <f t="shared" si="51"/>
        <v>0</v>
      </c>
      <c r="AD47" s="338">
        <f t="shared" si="51"/>
        <v>0</v>
      </c>
      <c r="AE47" s="338">
        <f t="shared" si="51"/>
        <v>0</v>
      </c>
      <c r="AF47" s="339">
        <f t="shared" si="51"/>
        <v>1</v>
      </c>
      <c r="AG47" s="392">
        <f t="shared" si="52"/>
        <v>1</v>
      </c>
    </row>
    <row r="48" spans="1:54" ht="14.4" x14ac:dyDescent="0.3">
      <c r="A48" s="402">
        <f t="shared" si="53"/>
        <v>7</v>
      </c>
      <c r="B48" s="403" t="str">
        <f t="shared" si="54"/>
        <v>Gauvin Henri-Jacques</v>
      </c>
      <c r="C48" s="363" t="str">
        <f>IFERROR(VLOOKUP(B48,Liste_J!$C$7:$G$261,5,0),"???")</f>
        <v>H</v>
      </c>
      <c r="D48" s="748" t="str">
        <f>IFERROR(VLOOKUP(B48,Liste_J!$C$7:$F$261,4,0),"???")</f>
        <v>Réveillon</v>
      </c>
      <c r="E48" s="735">
        <f t="shared" si="55"/>
        <v>13.9</v>
      </c>
      <c r="F48" s="405">
        <f t="shared" si="56"/>
        <v>19</v>
      </c>
      <c r="H48" s="402">
        <v>7</v>
      </c>
      <c r="I48" s="363" t="str">
        <f t="shared" si="57"/>
        <v>Gonzalez Alain</v>
      </c>
      <c r="J48" s="363" t="str">
        <f>IFERROR(VLOOKUP(I48,Liste_J!$C$7:$G$261,5,0),"???")</f>
        <v>H</v>
      </c>
      <c r="K48" s="363" t="str">
        <f>IFERROR(VLOOKUP(I48,Liste_J!$C$7:$F$261,4,0),"???")</f>
        <v>Réveillon</v>
      </c>
      <c r="L48" s="363">
        <f t="shared" si="58"/>
        <v>22.4</v>
      </c>
      <c r="M48" s="405">
        <f t="shared" si="59"/>
        <v>35</v>
      </c>
      <c r="Q48" s="392"/>
      <c r="R48" s="392"/>
      <c r="S48" s="392"/>
      <c r="T48" s="392"/>
      <c r="V48" s="363"/>
      <c r="X48" s="289"/>
      <c r="AB48" s="337">
        <f t="shared" si="60"/>
        <v>0</v>
      </c>
      <c r="AC48" s="338">
        <f t="shared" si="51"/>
        <v>0</v>
      </c>
      <c r="AD48" s="338">
        <f t="shared" si="51"/>
        <v>0</v>
      </c>
      <c r="AE48" s="338">
        <f t="shared" si="51"/>
        <v>0</v>
      </c>
      <c r="AF48" s="339">
        <f t="shared" si="51"/>
        <v>1</v>
      </c>
      <c r="AG48" s="392">
        <f t="shared" si="52"/>
        <v>1</v>
      </c>
    </row>
    <row r="49" spans="1:33" ht="14.4" x14ac:dyDescent="0.3">
      <c r="A49" s="402">
        <f t="shared" si="53"/>
        <v>8</v>
      </c>
      <c r="B49" s="403" t="str">
        <f t="shared" si="54"/>
        <v>Marcais Xavier</v>
      </c>
      <c r="C49" s="363" t="str">
        <f>IFERROR(VLOOKUP(B49,Liste_J!$C$7:$G$261,5,0),"???")</f>
        <v>H</v>
      </c>
      <c r="D49" s="748" t="str">
        <f>IFERROR(VLOOKUP(B49,Liste_J!$C$7:$F$261,4,0),"???")</f>
        <v>ASGAF</v>
      </c>
      <c r="E49" s="735">
        <f t="shared" si="55"/>
        <v>14</v>
      </c>
      <c r="F49" s="405">
        <f t="shared" si="56"/>
        <v>19</v>
      </c>
      <c r="H49" s="402">
        <v>8</v>
      </c>
      <c r="I49" s="363" t="str">
        <f t="shared" si="57"/>
        <v>Robic Jean Pierre</v>
      </c>
      <c r="J49" s="363" t="str">
        <f>IFERROR(VLOOKUP(I49,Liste_J!$C$7:$G$261,5,0),"???")</f>
        <v>H</v>
      </c>
      <c r="K49" s="363" t="str">
        <f>IFERROR(VLOOKUP(I49,Liste_J!$C$7:$F$261,4,0),"???")</f>
        <v>Réveillon</v>
      </c>
      <c r="L49" s="363">
        <f t="shared" si="58"/>
        <v>16.399999999999999</v>
      </c>
      <c r="M49" s="405">
        <f t="shared" si="59"/>
        <v>34</v>
      </c>
      <c r="N49" s="363"/>
      <c r="X49" s="289"/>
      <c r="AB49" s="337">
        <f t="shared" si="60"/>
        <v>0</v>
      </c>
      <c r="AC49" s="338">
        <f t="shared" si="51"/>
        <v>0</v>
      </c>
      <c r="AD49" s="338">
        <f t="shared" si="51"/>
        <v>0</v>
      </c>
      <c r="AE49" s="338">
        <f t="shared" si="51"/>
        <v>0</v>
      </c>
      <c r="AF49" s="339">
        <f t="shared" si="51"/>
        <v>1</v>
      </c>
      <c r="AG49" s="392">
        <f t="shared" si="52"/>
        <v>1</v>
      </c>
    </row>
    <row r="50" spans="1:33" ht="14.4" x14ac:dyDescent="0.3">
      <c r="A50" s="402">
        <f t="shared" si="53"/>
        <v>9</v>
      </c>
      <c r="B50" s="403" t="str">
        <f t="shared" si="54"/>
        <v>Foucault Lionel</v>
      </c>
      <c r="C50" s="363" t="str">
        <f>IFERROR(VLOOKUP(B50,Liste_J!$C$7:$G$261,5,0),"???")</f>
        <v>H</v>
      </c>
      <c r="D50" s="748" t="str">
        <f>IFERROR(VLOOKUP(B50,Liste_J!$C$7:$F$261,4,0),"???")</f>
        <v>Chevannes</v>
      </c>
      <c r="E50" s="735">
        <f t="shared" si="55"/>
        <v>14.6</v>
      </c>
      <c r="F50" s="405">
        <f t="shared" si="56"/>
        <v>18</v>
      </c>
      <c r="H50" s="402">
        <v>9</v>
      </c>
      <c r="I50" s="363" t="str">
        <f t="shared" si="57"/>
        <v>Baffrey Yves</v>
      </c>
      <c r="J50" s="363" t="str">
        <f>IFERROR(VLOOKUP(I50,Liste_J!$C$7:$G$261,5,0),"???")</f>
        <v>H</v>
      </c>
      <c r="K50" s="363" t="str">
        <f>IFERROR(VLOOKUP(I50,Liste_J!$C$7:$F$261,4,0),"???")</f>
        <v>Chevannes</v>
      </c>
      <c r="L50" s="363">
        <f t="shared" si="58"/>
        <v>17.8</v>
      </c>
      <c r="M50" s="405">
        <f t="shared" si="59"/>
        <v>33</v>
      </c>
      <c r="N50" s="363"/>
      <c r="V50" s="363"/>
      <c r="X50" s="289"/>
      <c r="AB50" s="337">
        <f t="shared" si="60"/>
        <v>0</v>
      </c>
      <c r="AC50" s="338">
        <f t="shared" si="51"/>
        <v>1</v>
      </c>
      <c r="AD50" s="338">
        <f t="shared" si="51"/>
        <v>0</v>
      </c>
      <c r="AE50" s="338">
        <f t="shared" si="51"/>
        <v>0</v>
      </c>
      <c r="AF50" s="339">
        <f t="shared" si="51"/>
        <v>0</v>
      </c>
      <c r="AG50" s="392">
        <f t="shared" si="52"/>
        <v>1</v>
      </c>
    </row>
    <row r="51" spans="1:33" ht="14.4" x14ac:dyDescent="0.3">
      <c r="A51" s="402">
        <f t="shared" si="53"/>
        <v>10</v>
      </c>
      <c r="B51" s="403" t="str">
        <f t="shared" si="54"/>
        <v>Delaunay Olivier</v>
      </c>
      <c r="C51" s="363" t="str">
        <f>IFERROR(VLOOKUP(B51,Liste_J!$C$7:$G$261,5,0),"???")</f>
        <v>H</v>
      </c>
      <c r="D51" s="748" t="str">
        <f>IFERROR(VLOOKUP(B51,Liste_J!$C$7:$F$261,4,0),"???")</f>
        <v>Corbuches</v>
      </c>
      <c r="E51" s="735">
        <f t="shared" si="55"/>
        <v>11.8</v>
      </c>
      <c r="F51" s="405">
        <f t="shared" si="56"/>
        <v>18</v>
      </c>
      <c r="H51" s="402">
        <v>10</v>
      </c>
      <c r="I51" s="363" t="str">
        <f t="shared" si="57"/>
        <v>Tamet Yves</v>
      </c>
      <c r="J51" s="363" t="str">
        <f>IFERROR(VLOOKUP(I51,Liste_J!$C$7:$G$261,5,0),"???")</f>
        <v>H</v>
      </c>
      <c r="K51" s="363" t="str">
        <f>IFERROR(VLOOKUP(I51,Liste_J!$C$7:$F$261,4,0),"???")</f>
        <v>Réveillon</v>
      </c>
      <c r="L51" s="363">
        <f t="shared" si="58"/>
        <v>20</v>
      </c>
      <c r="M51" s="405">
        <f t="shared" si="59"/>
        <v>32</v>
      </c>
      <c r="N51" s="363"/>
      <c r="X51" s="289"/>
      <c r="AB51" s="337">
        <f t="shared" si="60"/>
        <v>0</v>
      </c>
      <c r="AC51" s="338">
        <f t="shared" si="51"/>
        <v>0</v>
      </c>
      <c r="AD51" s="338">
        <f t="shared" si="51"/>
        <v>0</v>
      </c>
      <c r="AE51" s="338">
        <f t="shared" si="51"/>
        <v>0</v>
      </c>
      <c r="AF51" s="339">
        <f t="shared" si="51"/>
        <v>1</v>
      </c>
      <c r="AG51" s="392">
        <f t="shared" si="52"/>
        <v>1</v>
      </c>
    </row>
    <row r="52" spans="1:33" ht="14.4" x14ac:dyDescent="0.3">
      <c r="A52" s="402">
        <f t="shared" si="53"/>
        <v>11</v>
      </c>
      <c r="B52" s="403" t="str">
        <f t="shared" si="54"/>
        <v>Baffrey Yves</v>
      </c>
      <c r="C52" s="363" t="str">
        <f>IFERROR(VLOOKUP(B52,Liste_J!$C$7:$G$261,5,0),"???")</f>
        <v>H</v>
      </c>
      <c r="D52" s="748" t="str">
        <f>IFERROR(VLOOKUP(B52,Liste_J!$C$7:$F$261,4,0),"???")</f>
        <v>Chevannes</v>
      </c>
      <c r="E52" s="735">
        <f t="shared" si="55"/>
        <v>17.8</v>
      </c>
      <c r="F52" s="405">
        <f t="shared" si="56"/>
        <v>18</v>
      </c>
      <c r="H52" s="402">
        <v>11</v>
      </c>
      <c r="I52" s="363" t="str">
        <f t="shared" si="57"/>
        <v>Foucault Lionel</v>
      </c>
      <c r="J52" s="363" t="str">
        <f>IFERROR(VLOOKUP(I52,Liste_J!$C$7:$G$261,5,0),"???")</f>
        <v>H</v>
      </c>
      <c r="K52" s="363" t="str">
        <f>IFERROR(VLOOKUP(I52,Liste_J!$C$7:$F$261,4,0),"???")</f>
        <v>Chevannes</v>
      </c>
      <c r="L52" s="363">
        <f t="shared" si="58"/>
        <v>14.6</v>
      </c>
      <c r="M52" s="405">
        <f t="shared" si="59"/>
        <v>30</v>
      </c>
      <c r="N52" s="363"/>
      <c r="V52" s="363"/>
      <c r="X52" s="289"/>
      <c r="AB52" s="337">
        <f t="shared" si="60"/>
        <v>0</v>
      </c>
      <c r="AC52" s="338">
        <f t="shared" si="51"/>
        <v>1</v>
      </c>
      <c r="AD52" s="338">
        <f t="shared" si="51"/>
        <v>0</v>
      </c>
      <c r="AE52" s="338">
        <f t="shared" si="51"/>
        <v>0</v>
      </c>
      <c r="AF52" s="339">
        <f t="shared" si="51"/>
        <v>0</v>
      </c>
      <c r="AG52" s="392">
        <f t="shared" si="52"/>
        <v>1</v>
      </c>
    </row>
    <row r="53" spans="1:33" ht="14.4" x14ac:dyDescent="0.3">
      <c r="A53" s="402">
        <f t="shared" si="53"/>
        <v>12</v>
      </c>
      <c r="B53" s="403" t="str">
        <f t="shared" si="54"/>
        <v>Salvoch Jean-Marc</v>
      </c>
      <c r="C53" s="363" t="str">
        <f>IFERROR(VLOOKUP(B53,Liste_J!$C$7:$G$261,5,0),"???")</f>
        <v>H</v>
      </c>
      <c r="D53" s="748" t="str">
        <f>IFERROR(VLOOKUP(B53,Liste_J!$C$7:$F$261,4,0),"???")</f>
        <v>Chevannes</v>
      </c>
      <c r="E53" s="735">
        <f t="shared" si="55"/>
        <v>12.5</v>
      </c>
      <c r="F53" s="405">
        <f t="shared" si="56"/>
        <v>18</v>
      </c>
      <c r="H53" s="402">
        <v>12</v>
      </c>
      <c r="I53" s="363" t="str">
        <f t="shared" si="57"/>
        <v>Gauvin Henri-Jacques</v>
      </c>
      <c r="J53" s="363" t="str">
        <f>IFERROR(VLOOKUP(I53,Liste_J!$C$7:$G$261,5,0),"???")</f>
        <v>H</v>
      </c>
      <c r="K53" s="363" t="str">
        <f>IFERROR(VLOOKUP(I53,Liste_J!$C$7:$F$261,4,0),"???")</f>
        <v>Réveillon</v>
      </c>
      <c r="L53" s="363">
        <f t="shared" si="58"/>
        <v>13.9</v>
      </c>
      <c r="M53" s="405">
        <f t="shared" si="59"/>
        <v>30</v>
      </c>
      <c r="N53" s="363"/>
      <c r="X53" s="289"/>
      <c r="AB53" s="337">
        <f t="shared" si="60"/>
        <v>0</v>
      </c>
      <c r="AC53" s="338">
        <f t="shared" si="51"/>
        <v>0</v>
      </c>
      <c r="AD53" s="338">
        <f t="shared" si="51"/>
        <v>0</v>
      </c>
      <c r="AE53" s="338">
        <f t="shared" si="51"/>
        <v>0</v>
      </c>
      <c r="AF53" s="339">
        <f t="shared" si="51"/>
        <v>1</v>
      </c>
      <c r="AG53" s="392">
        <f t="shared" si="52"/>
        <v>1</v>
      </c>
    </row>
    <row r="54" spans="1:33" ht="14.4" x14ac:dyDescent="0.3">
      <c r="A54" s="402">
        <f t="shared" si="53"/>
        <v>13</v>
      </c>
      <c r="B54" s="403" t="str">
        <f t="shared" si="54"/>
        <v>Layani Serge</v>
      </c>
      <c r="C54" s="363" t="str">
        <f>IFERROR(VLOOKUP(B54,Liste_J!$C$7:$G$261,5,0),"???")</f>
        <v>H</v>
      </c>
      <c r="D54" s="748" t="str">
        <f>IFERROR(VLOOKUP(B54,Liste_J!$C$7:$F$261,4,0),"???")</f>
        <v>ASGAF</v>
      </c>
      <c r="E54" s="735">
        <f t="shared" si="55"/>
        <v>6.9</v>
      </c>
      <c r="F54" s="405">
        <f t="shared" si="56"/>
        <v>17</v>
      </c>
      <c r="H54" s="402">
        <v>13</v>
      </c>
      <c r="I54" s="363" t="str">
        <f t="shared" si="57"/>
        <v>Sauvadet Dominique</v>
      </c>
      <c r="J54" s="363" t="str">
        <f>IFERROR(VLOOKUP(I54,Liste_J!$C$7:$G$261,5,0),"???")</f>
        <v>H</v>
      </c>
      <c r="K54" s="363" t="str">
        <f>IFERROR(VLOOKUP(I54,Liste_J!$C$7:$F$261,4,0),"???")</f>
        <v>ASGAF</v>
      </c>
      <c r="L54" s="363">
        <f t="shared" si="58"/>
        <v>18.2</v>
      </c>
      <c r="M54" s="405">
        <f t="shared" si="59"/>
        <v>30</v>
      </c>
      <c r="N54" s="363"/>
      <c r="V54" s="363"/>
      <c r="Y54" s="392"/>
      <c r="AB54" s="337">
        <f t="shared" si="60"/>
        <v>1</v>
      </c>
      <c r="AC54" s="338">
        <f t="shared" si="51"/>
        <v>0</v>
      </c>
      <c r="AD54" s="338">
        <f t="shared" si="51"/>
        <v>0</v>
      </c>
      <c r="AE54" s="338">
        <f t="shared" si="51"/>
        <v>0</v>
      </c>
      <c r="AF54" s="339">
        <f t="shared" si="51"/>
        <v>0</v>
      </c>
      <c r="AG54" s="392">
        <f t="shared" si="52"/>
        <v>1</v>
      </c>
    </row>
    <row r="55" spans="1:33" ht="14.4" x14ac:dyDescent="0.3">
      <c r="A55" s="402">
        <f t="shared" si="53"/>
        <v>14</v>
      </c>
      <c r="B55" s="403" t="str">
        <f t="shared" si="54"/>
        <v>Colmerauer Denis</v>
      </c>
      <c r="C55" s="363" t="str">
        <f>IFERROR(VLOOKUP(B55,Liste_J!$C$7:$G$261,5,0),"???")</f>
        <v>H</v>
      </c>
      <c r="D55" s="748" t="str">
        <f>IFERROR(VLOOKUP(B55,Liste_J!$C$7:$F$261,4,0),"???")</f>
        <v>Corbuches</v>
      </c>
      <c r="E55" s="735">
        <f t="shared" si="55"/>
        <v>11.6</v>
      </c>
      <c r="F55" s="405">
        <f t="shared" si="56"/>
        <v>15</v>
      </c>
      <c r="H55" s="402">
        <v>14</v>
      </c>
      <c r="I55" s="363" t="str">
        <f t="shared" si="57"/>
        <v>Bellanger Alain</v>
      </c>
      <c r="J55" s="363" t="str">
        <f>IFERROR(VLOOKUP(I55,Liste_J!$C$7:$G$261,5,0),"???")</f>
        <v>H</v>
      </c>
      <c r="K55" s="363" t="str">
        <f>IFERROR(VLOOKUP(I55,Liste_J!$C$7:$F$261,4,0),"???")</f>
        <v>Chevannes</v>
      </c>
      <c r="L55" s="363">
        <f t="shared" si="58"/>
        <v>10.4</v>
      </c>
      <c r="M55" s="405">
        <f t="shared" si="59"/>
        <v>30</v>
      </c>
      <c r="N55" s="363"/>
      <c r="O55" s="363"/>
      <c r="P55" s="363"/>
      <c r="Q55" s="363"/>
      <c r="R55" s="363"/>
      <c r="S55" s="363"/>
      <c r="T55" s="363"/>
      <c r="AB55" s="337">
        <f t="shared" si="60"/>
        <v>0</v>
      </c>
      <c r="AC55" s="338">
        <f t="shared" si="51"/>
        <v>1</v>
      </c>
      <c r="AD55" s="338">
        <f t="shared" si="51"/>
        <v>0</v>
      </c>
      <c r="AE55" s="338">
        <f t="shared" si="51"/>
        <v>0</v>
      </c>
      <c r="AF55" s="339">
        <f t="shared" si="51"/>
        <v>0</v>
      </c>
      <c r="AG55" s="392">
        <f t="shared" si="52"/>
        <v>1</v>
      </c>
    </row>
    <row r="56" spans="1:33" ht="14.4" x14ac:dyDescent="0.3">
      <c r="A56" s="402">
        <f t="shared" si="53"/>
        <v>15</v>
      </c>
      <c r="B56" s="403" t="str">
        <f t="shared" si="54"/>
        <v>Paulin Georges</v>
      </c>
      <c r="C56" s="363" t="str">
        <f>IFERROR(VLOOKUP(B56,Liste_J!$C$7:$G$261,5,0),"???")</f>
        <v>H</v>
      </c>
      <c r="D56" s="748" t="str">
        <f>IFERROR(VLOOKUP(B56,Liste_J!$C$7:$F$261,4,0),"???")</f>
        <v>Chevry</v>
      </c>
      <c r="E56" s="735">
        <f t="shared" si="55"/>
        <v>16.100000000000001</v>
      </c>
      <c r="F56" s="405">
        <f t="shared" si="56"/>
        <v>15</v>
      </c>
      <c r="H56" s="402">
        <v>15</v>
      </c>
      <c r="I56" s="363" t="str">
        <f t="shared" si="57"/>
        <v>Barcon Jean-Jacques</v>
      </c>
      <c r="J56" s="363" t="str">
        <f>IFERROR(VLOOKUP(I56,Liste_J!$C$7:$G$261,5,0),"???")</f>
        <v>H</v>
      </c>
      <c r="K56" s="363" t="str">
        <f>IFERROR(VLOOKUP(I56,Liste_J!$C$7:$F$261,4,0),"???")</f>
        <v>ASGAF</v>
      </c>
      <c r="L56" s="363">
        <f t="shared" si="58"/>
        <v>20.3</v>
      </c>
      <c r="M56" s="405">
        <f t="shared" si="59"/>
        <v>30</v>
      </c>
      <c r="N56" s="363"/>
      <c r="O56" s="363"/>
      <c r="P56" s="363"/>
      <c r="Q56" s="363"/>
      <c r="R56" s="363"/>
      <c r="S56" s="363"/>
      <c r="T56" s="363"/>
      <c r="AB56" s="337">
        <f t="shared" si="60"/>
        <v>1</v>
      </c>
      <c r="AC56" s="338">
        <f t="shared" si="51"/>
        <v>0</v>
      </c>
      <c r="AD56" s="338">
        <f t="shared" si="51"/>
        <v>0</v>
      </c>
      <c r="AE56" s="338">
        <f t="shared" si="51"/>
        <v>0</v>
      </c>
      <c r="AF56" s="339">
        <f t="shared" si="51"/>
        <v>0</v>
      </c>
      <c r="AG56" s="392">
        <f t="shared" si="52"/>
        <v>1</v>
      </c>
    </row>
    <row r="57" spans="1:33" ht="14.4" x14ac:dyDescent="0.3">
      <c r="A57" s="402">
        <f t="shared" si="53"/>
        <v>16</v>
      </c>
      <c r="B57" s="403" t="str">
        <f t="shared" si="54"/>
        <v>Gonzalez Alain</v>
      </c>
      <c r="C57" s="363" t="str">
        <f>IFERROR(VLOOKUP(B57,Liste_J!$C$7:$G$261,5,0),"???")</f>
        <v>H</v>
      </c>
      <c r="D57" s="748" t="str">
        <f>IFERROR(VLOOKUP(B57,Liste_J!$C$7:$F$261,4,0),"???")</f>
        <v>Réveillon</v>
      </c>
      <c r="E57" s="735">
        <f t="shared" si="55"/>
        <v>22.4</v>
      </c>
      <c r="F57" s="405">
        <f t="shared" si="56"/>
        <v>15</v>
      </c>
      <c r="H57" s="402">
        <v>16</v>
      </c>
      <c r="I57" s="363" t="str">
        <f t="shared" si="57"/>
        <v>Szechter Bertrand</v>
      </c>
      <c r="J57" s="363" t="str">
        <f>IFERROR(VLOOKUP(I57,Liste_J!$C$7:$G$261,5,0),"???")</f>
        <v>H</v>
      </c>
      <c r="K57" s="363" t="str">
        <f>IFERROR(VLOOKUP(I57,Liste_J!$C$7:$F$261,4,0),"???")</f>
        <v>Corbuches</v>
      </c>
      <c r="L57" s="363">
        <f t="shared" si="58"/>
        <v>7.6</v>
      </c>
      <c r="M57" s="405">
        <f t="shared" si="59"/>
        <v>30</v>
      </c>
      <c r="N57" s="363"/>
      <c r="T57" s="363"/>
      <c r="AB57" s="337">
        <f t="shared" si="60"/>
        <v>0</v>
      </c>
      <c r="AC57" s="338">
        <f t="shared" si="51"/>
        <v>0</v>
      </c>
      <c r="AD57" s="338">
        <f t="shared" si="51"/>
        <v>0</v>
      </c>
      <c r="AE57" s="338">
        <f t="shared" si="51"/>
        <v>1</v>
      </c>
      <c r="AF57" s="339">
        <f t="shared" si="51"/>
        <v>0</v>
      </c>
      <c r="AG57" s="392">
        <f t="shared" si="52"/>
        <v>1</v>
      </c>
    </row>
    <row r="58" spans="1:33" ht="14.4" x14ac:dyDescent="0.3">
      <c r="A58" s="402">
        <f t="shared" si="53"/>
        <v>17</v>
      </c>
      <c r="B58" s="403" t="str">
        <f t="shared" si="54"/>
        <v>Castrillo Vincent</v>
      </c>
      <c r="C58" s="363" t="str">
        <f>IFERROR(VLOOKUP(B58,Liste_J!$C$7:$G$261,5,0),"???")</f>
        <v>H</v>
      </c>
      <c r="D58" s="748" t="str">
        <f>IFERROR(VLOOKUP(B58,Liste_J!$C$7:$F$261,4,0),"???")</f>
        <v>ASGAF</v>
      </c>
      <c r="E58" s="735">
        <f t="shared" si="55"/>
        <v>17.7</v>
      </c>
      <c r="F58" s="405">
        <f t="shared" si="56"/>
        <v>15</v>
      </c>
      <c r="H58" s="402">
        <v>17</v>
      </c>
      <c r="I58" s="363" t="str">
        <f t="shared" si="57"/>
        <v>Marcais Xavier</v>
      </c>
      <c r="J58" s="363" t="str">
        <f>IFERROR(VLOOKUP(I58,Liste_J!$C$7:$G$261,5,0),"???")</f>
        <v>H</v>
      </c>
      <c r="K58" s="363" t="str">
        <f>IFERROR(VLOOKUP(I58,Liste_J!$C$7:$F$261,4,0),"???")</f>
        <v>ASGAF</v>
      </c>
      <c r="L58" s="363">
        <f t="shared" si="58"/>
        <v>14</v>
      </c>
      <c r="M58" s="405">
        <f t="shared" si="59"/>
        <v>30</v>
      </c>
      <c r="N58" s="363"/>
      <c r="T58" s="363"/>
      <c r="AB58" s="337">
        <f t="shared" si="60"/>
        <v>1</v>
      </c>
      <c r="AC58" s="338">
        <f t="shared" si="51"/>
        <v>0</v>
      </c>
      <c r="AD58" s="338">
        <f t="shared" si="51"/>
        <v>0</v>
      </c>
      <c r="AE58" s="338">
        <f t="shared" si="51"/>
        <v>0</v>
      </c>
      <c r="AF58" s="339">
        <f t="shared" si="51"/>
        <v>0</v>
      </c>
      <c r="AG58" s="392">
        <f t="shared" si="52"/>
        <v>1</v>
      </c>
    </row>
    <row r="59" spans="1:33" ht="14.4" x14ac:dyDescent="0.3">
      <c r="A59" s="402">
        <f t="shared" si="53"/>
        <v>18</v>
      </c>
      <c r="B59" s="403" t="str">
        <f t="shared" si="54"/>
        <v>Sauvadet Dominique</v>
      </c>
      <c r="C59" s="363" t="str">
        <f>IFERROR(VLOOKUP(B59,Liste_J!$C$7:$G$261,5,0),"???")</f>
        <v>H</v>
      </c>
      <c r="D59" s="748" t="str">
        <f>IFERROR(VLOOKUP(B59,Liste_J!$C$7:$F$261,4,0),"???")</f>
        <v>ASGAF</v>
      </c>
      <c r="E59" s="735">
        <f t="shared" si="55"/>
        <v>18.2</v>
      </c>
      <c r="F59" s="405">
        <f t="shared" si="56"/>
        <v>14</v>
      </c>
      <c r="H59" s="402">
        <v>18</v>
      </c>
      <c r="I59" s="363" t="str">
        <f t="shared" si="57"/>
        <v>Lapatrie Gilles</v>
      </c>
      <c r="J59" s="363" t="str">
        <f>IFERROR(VLOOKUP(I59,Liste_J!$C$7:$G$261,5,0),"???")</f>
        <v>H</v>
      </c>
      <c r="K59" s="363" t="str">
        <f>IFERROR(VLOOKUP(I59,Liste_J!$C$7:$F$261,4,0),"???")</f>
        <v>Réveillon</v>
      </c>
      <c r="L59" s="363">
        <f t="shared" si="58"/>
        <v>11.6</v>
      </c>
      <c r="M59" s="405">
        <f t="shared" si="59"/>
        <v>29</v>
      </c>
      <c r="N59" s="363"/>
      <c r="T59" s="363"/>
      <c r="AB59" s="337">
        <f t="shared" ref="AB59:AF74" si="61">IF($K59=AB$41,1,0)</f>
        <v>0</v>
      </c>
      <c r="AC59" s="338">
        <f t="shared" si="51"/>
        <v>0</v>
      </c>
      <c r="AD59" s="338">
        <f t="shared" si="51"/>
        <v>0</v>
      </c>
      <c r="AE59" s="338">
        <f t="shared" si="51"/>
        <v>0</v>
      </c>
      <c r="AF59" s="339">
        <f t="shared" si="51"/>
        <v>1</v>
      </c>
      <c r="AG59" s="392">
        <f t="shared" si="52"/>
        <v>1</v>
      </c>
    </row>
    <row r="60" spans="1:33" ht="14.4" x14ac:dyDescent="0.3">
      <c r="A60" s="402">
        <f t="shared" si="53"/>
        <v>19</v>
      </c>
      <c r="B60" s="403" t="str">
        <f t="shared" si="54"/>
        <v>Tamet Yves</v>
      </c>
      <c r="C60" s="363" t="str">
        <f>IFERROR(VLOOKUP(B60,Liste_J!$C$7:$G$261,5,0),"???")</f>
        <v>H</v>
      </c>
      <c r="D60" s="748" t="str">
        <f>IFERROR(VLOOKUP(B60,Liste_J!$C$7:$F$261,4,0),"???")</f>
        <v>Réveillon</v>
      </c>
      <c r="E60" s="735">
        <f t="shared" si="55"/>
        <v>20</v>
      </c>
      <c r="F60" s="405">
        <f t="shared" si="56"/>
        <v>14</v>
      </c>
      <c r="H60" s="402">
        <v>19</v>
      </c>
      <c r="I60" s="363" t="str">
        <f t="shared" si="57"/>
        <v>Sejour Christian</v>
      </c>
      <c r="J60" s="363" t="str">
        <f>IFERROR(VLOOKUP(I60,Liste_J!$C$7:$G$261,5,0),"???")</f>
        <v>H</v>
      </c>
      <c r="K60" s="363" t="str">
        <f>IFERROR(VLOOKUP(I60,Liste_J!$C$7:$F$261,4,0),"???")</f>
        <v>Réveillon</v>
      </c>
      <c r="L60" s="363">
        <f t="shared" si="58"/>
        <v>30.9</v>
      </c>
      <c r="M60" s="405">
        <f t="shared" si="59"/>
        <v>29</v>
      </c>
      <c r="N60" s="363"/>
      <c r="T60" s="363"/>
      <c r="AB60" s="337">
        <f t="shared" si="61"/>
        <v>0</v>
      </c>
      <c r="AC60" s="338">
        <f t="shared" si="51"/>
        <v>0</v>
      </c>
      <c r="AD60" s="338">
        <f t="shared" si="51"/>
        <v>0</v>
      </c>
      <c r="AE60" s="338">
        <f t="shared" si="51"/>
        <v>0</v>
      </c>
      <c r="AF60" s="339">
        <f t="shared" si="51"/>
        <v>1</v>
      </c>
      <c r="AG60" s="392">
        <f t="shared" si="52"/>
        <v>1</v>
      </c>
    </row>
    <row r="61" spans="1:33" ht="14.4" x14ac:dyDescent="0.3">
      <c r="A61" s="402">
        <f t="shared" si="53"/>
        <v>20</v>
      </c>
      <c r="B61" s="403" t="str">
        <f t="shared" si="54"/>
        <v>Valetoux Laurent</v>
      </c>
      <c r="C61" s="363" t="str">
        <f>IFERROR(VLOOKUP(B61,Liste_J!$C$7:$G$261,5,0),"???")</f>
        <v>H</v>
      </c>
      <c r="D61" s="748" t="str">
        <f>IFERROR(VLOOKUP(B61,Liste_J!$C$7:$F$261,4,0),"???")</f>
        <v>Corbuches</v>
      </c>
      <c r="E61" s="735">
        <f t="shared" si="55"/>
        <v>18.600000000000001</v>
      </c>
      <c r="F61" s="405">
        <f t="shared" si="56"/>
        <v>12</v>
      </c>
      <c r="H61" s="402">
        <v>20</v>
      </c>
      <c r="I61" s="363" t="str">
        <f t="shared" si="57"/>
        <v>Castrillo Vincent</v>
      </c>
      <c r="J61" s="363" t="str">
        <f>IFERROR(VLOOKUP(I61,Liste_J!$C$7:$G$261,5,0),"???")</f>
        <v>H</v>
      </c>
      <c r="K61" s="363" t="str">
        <f>IFERROR(VLOOKUP(I61,Liste_J!$C$7:$F$261,4,0),"???")</f>
        <v>ASGAF</v>
      </c>
      <c r="L61" s="363">
        <f t="shared" si="58"/>
        <v>17.7</v>
      </c>
      <c r="M61" s="405">
        <f t="shared" si="59"/>
        <v>29</v>
      </c>
      <c r="N61" s="363"/>
      <c r="T61" s="363"/>
      <c r="AB61" s="337">
        <f t="shared" si="61"/>
        <v>1</v>
      </c>
      <c r="AC61" s="338">
        <f t="shared" si="51"/>
        <v>0</v>
      </c>
      <c r="AD61" s="338">
        <f t="shared" si="51"/>
        <v>0</v>
      </c>
      <c r="AE61" s="338">
        <f t="shared" si="51"/>
        <v>0</v>
      </c>
      <c r="AF61" s="339">
        <f t="shared" si="51"/>
        <v>0</v>
      </c>
      <c r="AG61" s="392">
        <f t="shared" si="52"/>
        <v>1</v>
      </c>
    </row>
    <row r="62" spans="1:33" ht="14.4" x14ac:dyDescent="0.3">
      <c r="A62" s="402">
        <f t="shared" si="53"/>
        <v>21</v>
      </c>
      <c r="B62" s="403" t="str">
        <f t="shared" si="54"/>
        <v>Barcon Jean-Jacques</v>
      </c>
      <c r="C62" s="363" t="str">
        <f>IFERROR(VLOOKUP(B62,Liste_J!$C$7:$G$261,5,0),"???")</f>
        <v>H</v>
      </c>
      <c r="D62" s="748" t="str">
        <f>IFERROR(VLOOKUP(B62,Liste_J!$C$7:$F$261,4,0),"???")</f>
        <v>ASGAF</v>
      </c>
      <c r="E62" s="735">
        <f t="shared" si="55"/>
        <v>20.3</v>
      </c>
      <c r="F62" s="405">
        <f t="shared" si="56"/>
        <v>12</v>
      </c>
      <c r="H62" s="402">
        <v>21</v>
      </c>
      <c r="I62" s="363" t="str">
        <f t="shared" si="57"/>
        <v>Valetoux Laurent</v>
      </c>
      <c r="J62" s="363" t="str">
        <f>IFERROR(VLOOKUP(I62,Liste_J!$C$7:$G$261,5,0),"???")</f>
        <v>H</v>
      </c>
      <c r="K62" s="363" t="str">
        <f>IFERROR(VLOOKUP(I62,Liste_J!$C$7:$F$261,4,0),"???")</f>
        <v>Corbuches</v>
      </c>
      <c r="L62" s="363">
        <f t="shared" si="58"/>
        <v>18.600000000000001</v>
      </c>
      <c r="M62" s="405">
        <f t="shared" si="59"/>
        <v>28</v>
      </c>
      <c r="N62" s="363"/>
      <c r="T62" s="363"/>
      <c r="AB62" s="337">
        <f t="shared" si="61"/>
        <v>0</v>
      </c>
      <c r="AC62" s="338">
        <f t="shared" si="61"/>
        <v>0</v>
      </c>
      <c r="AD62" s="338">
        <f t="shared" si="61"/>
        <v>0</v>
      </c>
      <c r="AE62" s="338">
        <f t="shared" si="61"/>
        <v>1</v>
      </c>
      <c r="AF62" s="339">
        <f t="shared" si="61"/>
        <v>0</v>
      </c>
      <c r="AG62" s="392">
        <f t="shared" si="52"/>
        <v>1</v>
      </c>
    </row>
    <row r="63" spans="1:33" ht="14.4" x14ac:dyDescent="0.3">
      <c r="A63" s="402">
        <f t="shared" si="53"/>
        <v>22</v>
      </c>
      <c r="B63" s="403" t="str">
        <f t="shared" si="54"/>
        <v>Balley Jean Marc</v>
      </c>
      <c r="C63" s="363" t="str">
        <f>IFERROR(VLOOKUP(B63,Liste_J!$C$7:$G$261,5,0),"???")</f>
        <v>H</v>
      </c>
      <c r="D63" s="748" t="str">
        <f>IFERROR(VLOOKUP(B63,Liste_J!$C$7:$F$261,4,0),"???")</f>
        <v>ASGAF</v>
      </c>
      <c r="E63" s="735">
        <f t="shared" si="55"/>
        <v>13</v>
      </c>
      <c r="F63" s="405">
        <f t="shared" si="56"/>
        <v>12</v>
      </c>
      <c r="H63" s="402">
        <v>22</v>
      </c>
      <c r="I63" s="363" t="str">
        <f t="shared" si="57"/>
        <v>Soler Alain</v>
      </c>
      <c r="J63" s="363" t="str">
        <f>IFERROR(VLOOKUP(I63,Liste_J!$C$7:$G$261,5,0),"???")</f>
        <v>H</v>
      </c>
      <c r="K63" s="363" t="str">
        <f>IFERROR(VLOOKUP(I63,Liste_J!$C$7:$F$261,4,0),"???")</f>
        <v>Corbuches</v>
      </c>
      <c r="L63" s="363">
        <f t="shared" si="58"/>
        <v>9.5</v>
      </c>
      <c r="M63" s="405">
        <f t="shared" si="59"/>
        <v>28</v>
      </c>
      <c r="N63" s="363"/>
      <c r="T63" s="363"/>
      <c r="AB63" s="337">
        <f t="shared" si="61"/>
        <v>0</v>
      </c>
      <c r="AC63" s="338">
        <f t="shared" si="61"/>
        <v>0</v>
      </c>
      <c r="AD63" s="338">
        <f t="shared" si="61"/>
        <v>0</v>
      </c>
      <c r="AE63" s="338">
        <f t="shared" si="61"/>
        <v>1</v>
      </c>
      <c r="AF63" s="339">
        <f t="shared" si="61"/>
        <v>0</v>
      </c>
      <c r="AG63" s="392">
        <f t="shared" si="52"/>
        <v>1</v>
      </c>
    </row>
    <row r="64" spans="1:33" ht="14.4" x14ac:dyDescent="0.3">
      <c r="A64" s="402">
        <f t="shared" si="53"/>
        <v>23</v>
      </c>
      <c r="B64" s="403" t="str">
        <f t="shared" si="54"/>
        <v>Le Bihan Cyril</v>
      </c>
      <c r="C64" s="363" t="str">
        <f>IFERROR(VLOOKUP(B64,Liste_J!$C$7:$G$261,5,0),"???")</f>
        <v>H</v>
      </c>
      <c r="D64" s="748" t="str">
        <f>IFERROR(VLOOKUP(B64,Liste_J!$C$7:$F$261,4,0),"???")</f>
        <v>ASGAF</v>
      </c>
      <c r="E64" s="735">
        <f t="shared" si="55"/>
        <v>23.2</v>
      </c>
      <c r="F64" s="405">
        <f t="shared" si="56"/>
        <v>12</v>
      </c>
      <c r="H64" s="402">
        <v>23</v>
      </c>
      <c r="I64" s="363" t="str">
        <f t="shared" si="57"/>
        <v>Kiriow Jean</v>
      </c>
      <c r="J64" s="363" t="str">
        <f>IFERROR(VLOOKUP(I64,Liste_J!$C$7:$G$261,5,0),"???")</f>
        <v>H</v>
      </c>
      <c r="K64" s="363" t="str">
        <f>IFERROR(VLOOKUP(I64,Liste_J!$C$7:$F$261,4,0),"???")</f>
        <v>Chevannes</v>
      </c>
      <c r="L64" s="363">
        <f t="shared" si="58"/>
        <v>22.2</v>
      </c>
      <c r="M64" s="405">
        <f t="shared" si="59"/>
        <v>28</v>
      </c>
      <c r="N64" s="363"/>
      <c r="T64" s="363"/>
      <c r="AB64" s="337">
        <f t="shared" si="61"/>
        <v>0</v>
      </c>
      <c r="AC64" s="338">
        <f t="shared" si="61"/>
        <v>1</v>
      </c>
      <c r="AD64" s="338">
        <f t="shared" si="61"/>
        <v>0</v>
      </c>
      <c r="AE64" s="338">
        <f t="shared" si="61"/>
        <v>0</v>
      </c>
      <c r="AF64" s="339">
        <f t="shared" si="61"/>
        <v>0</v>
      </c>
      <c r="AG64" s="392">
        <f t="shared" si="52"/>
        <v>1</v>
      </c>
    </row>
    <row r="65" spans="1:33" ht="14.4" x14ac:dyDescent="0.3">
      <c r="A65" s="402">
        <f t="shared" si="53"/>
        <v>24</v>
      </c>
      <c r="B65" s="403" t="str">
        <f t="shared" si="54"/>
        <v>Rialland Lucien</v>
      </c>
      <c r="C65" s="363" t="str">
        <f>IFERROR(VLOOKUP(B65,Liste_J!$C$7:$G$261,5,0),"???")</f>
        <v>H</v>
      </c>
      <c r="D65" s="748" t="str">
        <f>IFERROR(VLOOKUP(B65,Liste_J!$C$7:$F$261,4,0),"???")</f>
        <v>ASGAF</v>
      </c>
      <c r="E65" s="735">
        <f t="shared" si="55"/>
        <v>37.299999999999997</v>
      </c>
      <c r="F65" s="405">
        <f t="shared" si="56"/>
        <v>11</v>
      </c>
      <c r="H65" s="402">
        <v>24</v>
      </c>
      <c r="I65" s="363" t="str">
        <f t="shared" si="57"/>
        <v>Salvoch Jean-Marc</v>
      </c>
      <c r="J65" s="363" t="str">
        <f>IFERROR(VLOOKUP(I65,Liste_J!$C$7:$G$261,5,0),"???")</f>
        <v>H</v>
      </c>
      <c r="K65" s="363" t="str">
        <f>IFERROR(VLOOKUP(I65,Liste_J!$C$7:$F$261,4,0),"???")</f>
        <v>Chevannes</v>
      </c>
      <c r="L65" s="363">
        <f t="shared" si="58"/>
        <v>12.5</v>
      </c>
      <c r="M65" s="405">
        <f t="shared" si="59"/>
        <v>27</v>
      </c>
      <c r="N65" s="363"/>
      <c r="T65" s="363"/>
      <c r="AB65" s="337">
        <f t="shared" si="61"/>
        <v>0</v>
      </c>
      <c r="AC65" s="338">
        <f t="shared" si="61"/>
        <v>1</v>
      </c>
      <c r="AD65" s="338">
        <f t="shared" si="61"/>
        <v>0</v>
      </c>
      <c r="AE65" s="338">
        <f t="shared" si="61"/>
        <v>0</v>
      </c>
      <c r="AF65" s="339">
        <f t="shared" si="61"/>
        <v>0</v>
      </c>
      <c r="AG65" s="392">
        <f t="shared" si="52"/>
        <v>1</v>
      </c>
    </row>
    <row r="66" spans="1:33" ht="14.4" x14ac:dyDescent="0.3">
      <c r="A66" s="402">
        <f t="shared" si="53"/>
        <v>25</v>
      </c>
      <c r="B66" s="403" t="str">
        <f t="shared" si="54"/>
        <v>Fanchon Marc</v>
      </c>
      <c r="C66" s="363" t="str">
        <f>IFERROR(VLOOKUP(B66,Liste_J!$C$7:$G$261,5,0),"???")</f>
        <v>H</v>
      </c>
      <c r="D66" s="748" t="str">
        <f>IFERROR(VLOOKUP(B66,Liste_J!$C$7:$F$261,4,0),"???")</f>
        <v>Réveillon</v>
      </c>
      <c r="E66" s="735">
        <f t="shared" si="55"/>
        <v>26.6</v>
      </c>
      <c r="F66" s="405">
        <f t="shared" si="56"/>
        <v>10</v>
      </c>
      <c r="H66" s="402">
        <v>25</v>
      </c>
      <c r="I66" s="363" t="str">
        <f t="shared" si="57"/>
        <v>Paulin Georges</v>
      </c>
      <c r="J66" s="363" t="str">
        <f>IFERROR(VLOOKUP(I66,Liste_J!$C$7:$G$261,5,0),"???")</f>
        <v>H</v>
      </c>
      <c r="K66" s="363" t="str">
        <f>IFERROR(VLOOKUP(I66,Liste_J!$C$7:$F$261,4,0),"???")</f>
        <v>Chevry</v>
      </c>
      <c r="L66" s="363">
        <f t="shared" si="58"/>
        <v>16.100000000000001</v>
      </c>
      <c r="M66" s="405">
        <f t="shared" si="59"/>
        <v>27</v>
      </c>
      <c r="N66" s="363"/>
      <c r="T66" s="363"/>
      <c r="AB66" s="337">
        <f t="shared" si="61"/>
        <v>0</v>
      </c>
      <c r="AC66" s="338">
        <f t="shared" si="61"/>
        <v>0</v>
      </c>
      <c r="AD66" s="338">
        <f t="shared" si="61"/>
        <v>1</v>
      </c>
      <c r="AE66" s="338">
        <f t="shared" si="61"/>
        <v>0</v>
      </c>
      <c r="AF66" s="339">
        <f t="shared" si="61"/>
        <v>0</v>
      </c>
      <c r="AG66" s="392">
        <f t="shared" si="52"/>
        <v>1</v>
      </c>
    </row>
    <row r="67" spans="1:33" ht="14.4" x14ac:dyDescent="0.3">
      <c r="A67" s="402">
        <f t="shared" si="53"/>
        <v>26</v>
      </c>
      <c r="B67" s="403" t="str">
        <f t="shared" si="54"/>
        <v>Nicolle Olivier</v>
      </c>
      <c r="C67" s="363" t="str">
        <f>IFERROR(VLOOKUP(B67,Liste_J!$C$7:$G$261,5,0),"???")</f>
        <v>H</v>
      </c>
      <c r="D67" s="748" t="str">
        <f>IFERROR(VLOOKUP(B67,Liste_J!$C$7:$F$261,4,0),"???")</f>
        <v>Chevannes</v>
      </c>
      <c r="E67" s="735">
        <f t="shared" si="55"/>
        <v>17.2</v>
      </c>
      <c r="F67" s="405">
        <f t="shared" si="56"/>
        <v>10</v>
      </c>
      <c r="H67" s="402">
        <v>26</v>
      </c>
      <c r="I67" s="363" t="str">
        <f t="shared" si="57"/>
        <v>Le Bihan Cyril</v>
      </c>
      <c r="J67" s="363" t="str">
        <f>IFERROR(VLOOKUP(I67,Liste_J!$C$7:$G$261,5,0),"???")</f>
        <v>H</v>
      </c>
      <c r="K67" s="363" t="str">
        <f>IFERROR(VLOOKUP(I67,Liste_J!$C$7:$F$261,4,0),"???")</f>
        <v>ASGAF</v>
      </c>
      <c r="L67" s="363">
        <f t="shared" si="58"/>
        <v>23.2</v>
      </c>
      <c r="M67" s="405">
        <f t="shared" si="59"/>
        <v>27</v>
      </c>
      <c r="N67" s="363"/>
      <c r="T67" s="363"/>
      <c r="AB67" s="337">
        <f t="shared" si="61"/>
        <v>1</v>
      </c>
      <c r="AC67" s="338">
        <f t="shared" si="61"/>
        <v>0</v>
      </c>
      <c r="AD67" s="338">
        <f t="shared" si="61"/>
        <v>0</v>
      </c>
      <c r="AE67" s="338">
        <f t="shared" si="61"/>
        <v>0</v>
      </c>
      <c r="AF67" s="339">
        <f t="shared" si="61"/>
        <v>0</v>
      </c>
      <c r="AG67" s="392">
        <f t="shared" si="52"/>
        <v>1</v>
      </c>
    </row>
    <row r="68" spans="1:33" ht="14.4" x14ac:dyDescent="0.3">
      <c r="A68" s="402">
        <f t="shared" si="53"/>
        <v>27</v>
      </c>
      <c r="B68" s="403" t="str">
        <f t="shared" si="54"/>
        <v>Kiriow Jean</v>
      </c>
      <c r="C68" s="363" t="str">
        <f>IFERROR(VLOOKUP(B68,Liste_J!$C$7:$G$261,5,0),"???")</f>
        <v>H</v>
      </c>
      <c r="D68" s="748" t="str">
        <f>IFERROR(VLOOKUP(B68,Liste_J!$C$7:$F$261,4,0),"???")</f>
        <v>Chevannes</v>
      </c>
      <c r="E68" s="735">
        <f t="shared" si="55"/>
        <v>22.2</v>
      </c>
      <c r="F68" s="405">
        <f t="shared" si="56"/>
        <v>10</v>
      </c>
      <c r="H68" s="402">
        <v>27</v>
      </c>
      <c r="I68" s="363" t="str">
        <f t="shared" si="57"/>
        <v>Roulland Jean-François</v>
      </c>
      <c r="J68" s="363" t="str">
        <f>IFERROR(VLOOKUP(I68,Liste_J!$C$7:$G$261,5,0),"???")</f>
        <v>H</v>
      </c>
      <c r="K68" s="363" t="str">
        <f>IFERROR(VLOOKUP(I68,Liste_J!$C$7:$F$261,4,0),"???")</f>
        <v>Chevannes</v>
      </c>
      <c r="L68" s="363">
        <f t="shared" si="58"/>
        <v>33.6</v>
      </c>
      <c r="M68" s="405">
        <f t="shared" si="59"/>
        <v>27</v>
      </c>
      <c r="N68" s="363"/>
      <c r="T68" s="363"/>
      <c r="AB68" s="337">
        <f t="shared" si="61"/>
        <v>0</v>
      </c>
      <c r="AC68" s="338">
        <f t="shared" si="61"/>
        <v>1</v>
      </c>
      <c r="AD68" s="338">
        <f t="shared" si="61"/>
        <v>0</v>
      </c>
      <c r="AE68" s="338">
        <f t="shared" si="61"/>
        <v>0</v>
      </c>
      <c r="AF68" s="339">
        <f t="shared" si="61"/>
        <v>0</v>
      </c>
      <c r="AG68" s="392">
        <f t="shared" si="52"/>
        <v>1</v>
      </c>
    </row>
    <row r="69" spans="1:33" ht="14.4" x14ac:dyDescent="0.3">
      <c r="A69" s="402">
        <f t="shared" si="53"/>
        <v>28</v>
      </c>
      <c r="B69" s="403" t="str">
        <f t="shared" si="54"/>
        <v>Viard Etienne</v>
      </c>
      <c r="C69" s="363" t="str">
        <f>IFERROR(VLOOKUP(B69,Liste_J!$C$7:$G$261,5,0),"???")</f>
        <v>H</v>
      </c>
      <c r="D69" s="748" t="str">
        <f>IFERROR(VLOOKUP(B69,Liste_J!$C$7:$F$261,4,0),"???")</f>
        <v>Chevannes</v>
      </c>
      <c r="E69" s="735">
        <f t="shared" si="55"/>
        <v>24.6</v>
      </c>
      <c r="F69" s="405">
        <f t="shared" si="56"/>
        <v>9</v>
      </c>
      <c r="H69" s="402">
        <v>28</v>
      </c>
      <c r="I69" s="363" t="str">
        <f t="shared" si="57"/>
        <v>Baptiste Nathalie</v>
      </c>
      <c r="J69" s="363" t="str">
        <f>IFERROR(VLOOKUP(I69,Liste_J!$C$7:$G$261,5,0),"???")</f>
        <v>F</v>
      </c>
      <c r="K69" s="363" t="str">
        <f>IFERROR(VLOOKUP(I69,Liste_J!$C$7:$F$261,4,0),"???")</f>
        <v>Chevannes</v>
      </c>
      <c r="L69" s="363">
        <f t="shared" si="58"/>
        <v>12.7</v>
      </c>
      <c r="M69" s="405">
        <f t="shared" si="59"/>
        <v>26</v>
      </c>
      <c r="N69" s="363"/>
      <c r="T69" s="363"/>
      <c r="AB69" s="337">
        <f t="shared" si="61"/>
        <v>0</v>
      </c>
      <c r="AC69" s="338">
        <f t="shared" si="61"/>
        <v>1</v>
      </c>
      <c r="AD69" s="338">
        <f t="shared" si="61"/>
        <v>0</v>
      </c>
      <c r="AE69" s="338">
        <f t="shared" si="61"/>
        <v>0</v>
      </c>
      <c r="AF69" s="339">
        <f t="shared" si="61"/>
        <v>0</v>
      </c>
      <c r="AG69" s="392">
        <f t="shared" si="52"/>
        <v>1</v>
      </c>
    </row>
    <row r="70" spans="1:33" ht="14.4" x14ac:dyDescent="0.3">
      <c r="A70" s="402">
        <f t="shared" si="53"/>
        <v>29</v>
      </c>
      <c r="B70" s="403" t="str">
        <f t="shared" si="54"/>
        <v>Mercier Olivier</v>
      </c>
      <c r="C70" s="363" t="str">
        <f>IFERROR(VLOOKUP(B70,Liste_J!$C$7:$G$261,5,0),"???")</f>
        <v>H</v>
      </c>
      <c r="D70" s="748" t="str">
        <f>IFERROR(VLOOKUP(B70,Liste_J!$C$7:$F$261,4,0),"???")</f>
        <v>Chevry</v>
      </c>
      <c r="E70" s="735">
        <f t="shared" si="55"/>
        <v>22</v>
      </c>
      <c r="F70" s="405">
        <f t="shared" si="56"/>
        <v>9</v>
      </c>
      <c r="H70" s="402">
        <v>29</v>
      </c>
      <c r="I70" s="363" t="str">
        <f t="shared" si="57"/>
        <v>Viard Etienne</v>
      </c>
      <c r="J70" s="363" t="str">
        <f>IFERROR(VLOOKUP(I70,Liste_J!$C$7:$G$261,5,0),"???")</f>
        <v>H</v>
      </c>
      <c r="K70" s="363" t="str">
        <f>IFERROR(VLOOKUP(I70,Liste_J!$C$7:$F$261,4,0),"???")</f>
        <v>Chevannes</v>
      </c>
      <c r="L70" s="363">
        <f t="shared" si="58"/>
        <v>24.6</v>
      </c>
      <c r="M70" s="405">
        <f t="shared" si="59"/>
        <v>26</v>
      </c>
      <c r="N70" s="363"/>
      <c r="T70" s="363"/>
      <c r="AB70" s="337">
        <f t="shared" si="61"/>
        <v>0</v>
      </c>
      <c r="AC70" s="338">
        <f t="shared" si="61"/>
        <v>1</v>
      </c>
      <c r="AD70" s="338">
        <f t="shared" si="61"/>
        <v>0</v>
      </c>
      <c r="AE70" s="338">
        <f t="shared" si="61"/>
        <v>0</v>
      </c>
      <c r="AF70" s="339">
        <f t="shared" si="61"/>
        <v>0</v>
      </c>
      <c r="AG70" s="392">
        <f t="shared" si="52"/>
        <v>1</v>
      </c>
    </row>
    <row r="71" spans="1:33" ht="14.4" x14ac:dyDescent="0.3">
      <c r="A71" s="402">
        <f t="shared" si="53"/>
        <v>30</v>
      </c>
      <c r="B71" s="403" t="str">
        <f t="shared" si="54"/>
        <v>Lejeune Michel</v>
      </c>
      <c r="C71" s="363" t="str">
        <f>IFERROR(VLOOKUP(B71,Liste_J!$C$7:$G$261,5,0),"???")</f>
        <v>H</v>
      </c>
      <c r="D71" s="748" t="str">
        <f>IFERROR(VLOOKUP(B71,Liste_J!$C$7:$F$261,4,0),"???")</f>
        <v>Chevannes</v>
      </c>
      <c r="E71" s="735">
        <f t="shared" si="55"/>
        <v>22.2</v>
      </c>
      <c r="F71" s="405">
        <f t="shared" si="56"/>
        <v>9</v>
      </c>
      <c r="H71" s="402">
        <v>30</v>
      </c>
      <c r="I71" s="363" t="str">
        <f t="shared" si="57"/>
        <v>Gaime Pierre</v>
      </c>
      <c r="J71" s="363" t="str">
        <f>IFERROR(VLOOKUP(I71,Liste_J!$C$7:$G$261,5,0),"???")</f>
        <v>H</v>
      </c>
      <c r="K71" s="363" t="str">
        <f>IFERROR(VLOOKUP(I71,Liste_J!$C$7:$F$261,4,0),"???")</f>
        <v>ASGAF</v>
      </c>
      <c r="L71" s="363">
        <f t="shared" si="58"/>
        <v>30.1</v>
      </c>
      <c r="M71" s="405">
        <f t="shared" si="59"/>
        <v>26</v>
      </c>
      <c r="N71" s="363"/>
      <c r="T71" s="363"/>
      <c r="AB71" s="337">
        <f t="shared" si="61"/>
        <v>1</v>
      </c>
      <c r="AC71" s="338">
        <f t="shared" si="61"/>
        <v>0</v>
      </c>
      <c r="AD71" s="338">
        <f t="shared" si="61"/>
        <v>0</v>
      </c>
      <c r="AE71" s="338">
        <f t="shared" si="61"/>
        <v>0</v>
      </c>
      <c r="AF71" s="339">
        <f t="shared" si="61"/>
        <v>0</v>
      </c>
      <c r="AG71" s="392">
        <f t="shared" si="52"/>
        <v>1</v>
      </c>
    </row>
    <row r="72" spans="1:33" ht="14.4" x14ac:dyDescent="0.3">
      <c r="A72" s="402">
        <f t="shared" si="53"/>
        <v>31</v>
      </c>
      <c r="B72" s="403" t="str">
        <f t="shared" si="54"/>
        <v>Robin Jean-Pierre</v>
      </c>
      <c r="C72" s="363" t="str">
        <f>IFERROR(VLOOKUP(B72,Liste_J!$C$7:$G$261,5,0),"???")</f>
        <v>H</v>
      </c>
      <c r="D72" s="748" t="str">
        <f>IFERROR(VLOOKUP(B72,Liste_J!$C$7:$F$261,4,0),"???")</f>
        <v>Réveillon</v>
      </c>
      <c r="E72" s="735">
        <f t="shared" si="55"/>
        <v>25.1</v>
      </c>
      <c r="F72" s="405">
        <f t="shared" si="56"/>
        <v>8</v>
      </c>
      <c r="H72" s="402">
        <v>31</v>
      </c>
      <c r="I72" s="363" t="str">
        <f t="shared" si="57"/>
        <v>Mercier Olivier</v>
      </c>
      <c r="J72" s="363" t="str">
        <f>IFERROR(VLOOKUP(I72,Liste_J!$C$7:$G$261,5,0),"???")</f>
        <v>H</v>
      </c>
      <c r="K72" s="363" t="str">
        <f>IFERROR(VLOOKUP(I72,Liste_J!$C$7:$F$261,4,0),"???")</f>
        <v>Chevry</v>
      </c>
      <c r="L72" s="363">
        <f t="shared" si="58"/>
        <v>22</v>
      </c>
      <c r="M72" s="405">
        <f t="shared" si="59"/>
        <v>26</v>
      </c>
      <c r="N72" s="363"/>
      <c r="O72" s="363"/>
      <c r="P72" s="363"/>
      <c r="Q72" s="363"/>
      <c r="R72" s="363"/>
      <c r="S72" s="363"/>
      <c r="T72" s="363"/>
      <c r="AB72" s="337">
        <f t="shared" si="61"/>
        <v>0</v>
      </c>
      <c r="AC72" s="338">
        <f t="shared" si="61"/>
        <v>0</v>
      </c>
      <c r="AD72" s="338">
        <f t="shared" si="61"/>
        <v>1</v>
      </c>
      <c r="AE72" s="338">
        <f t="shared" si="61"/>
        <v>0</v>
      </c>
      <c r="AF72" s="339">
        <f t="shared" si="61"/>
        <v>0</v>
      </c>
      <c r="AG72" s="392">
        <f t="shared" si="52"/>
        <v>1</v>
      </c>
    </row>
    <row r="73" spans="1:33" ht="14.4" x14ac:dyDescent="0.3">
      <c r="A73" s="402">
        <f t="shared" si="53"/>
        <v>32</v>
      </c>
      <c r="B73" s="403" t="str">
        <f t="shared" si="54"/>
        <v>Roulland Jean-François</v>
      </c>
      <c r="C73" s="363" t="str">
        <f>IFERROR(VLOOKUP(B73,Liste_J!$C$7:$G$261,5,0),"???")</f>
        <v>H</v>
      </c>
      <c r="D73" s="748" t="str">
        <f>IFERROR(VLOOKUP(B73,Liste_J!$C$7:$F$261,4,0),"???")</f>
        <v>Chevannes</v>
      </c>
      <c r="E73" s="735">
        <f t="shared" si="55"/>
        <v>33.6</v>
      </c>
      <c r="F73" s="405">
        <f t="shared" si="56"/>
        <v>8</v>
      </c>
      <c r="H73" s="402">
        <v>32</v>
      </c>
      <c r="I73" s="363" t="str">
        <f t="shared" si="57"/>
        <v>Bes Gérard</v>
      </c>
      <c r="J73" s="363" t="str">
        <f>IFERROR(VLOOKUP(I73,Liste_J!$C$7:$G$261,5,0),"???")</f>
        <v>H</v>
      </c>
      <c r="K73" s="363" t="str">
        <f>IFERROR(VLOOKUP(I73,Liste_J!$C$7:$F$261,4,0),"???")</f>
        <v>ASGAF</v>
      </c>
      <c r="L73" s="363">
        <f t="shared" si="58"/>
        <v>40.6</v>
      </c>
      <c r="M73" s="405">
        <f t="shared" si="59"/>
        <v>26</v>
      </c>
      <c r="N73" s="363"/>
      <c r="O73" s="363"/>
      <c r="P73" s="363"/>
      <c r="Q73" s="363"/>
      <c r="R73" s="363"/>
      <c r="S73" s="363"/>
      <c r="T73" s="363"/>
      <c r="AB73" s="337">
        <f t="shared" si="61"/>
        <v>1</v>
      </c>
      <c r="AC73" s="338">
        <f t="shared" si="61"/>
        <v>0</v>
      </c>
      <c r="AD73" s="338">
        <f t="shared" si="61"/>
        <v>0</v>
      </c>
      <c r="AE73" s="338">
        <f t="shared" si="61"/>
        <v>0</v>
      </c>
      <c r="AF73" s="339">
        <f t="shared" si="61"/>
        <v>0</v>
      </c>
      <c r="AG73" s="392">
        <f t="shared" si="52"/>
        <v>1</v>
      </c>
    </row>
    <row r="74" spans="1:33" ht="14.4" x14ac:dyDescent="0.3">
      <c r="A74" s="402">
        <f t="shared" si="53"/>
        <v>33</v>
      </c>
      <c r="B74" s="403" t="str">
        <f t="shared" si="54"/>
        <v>Prevost Stephane</v>
      </c>
      <c r="C74" s="363" t="str">
        <f>IFERROR(VLOOKUP(B74,Liste_J!$C$7:$G$261,5,0),"???")</f>
        <v>H</v>
      </c>
      <c r="D74" s="748" t="str">
        <f>IFERROR(VLOOKUP(B74,Liste_J!$C$7:$F$261,4,0),"???")</f>
        <v>Chevannes</v>
      </c>
      <c r="E74" s="735">
        <f t="shared" si="55"/>
        <v>17.600000000000001</v>
      </c>
      <c r="F74" s="405">
        <f t="shared" si="56"/>
        <v>8</v>
      </c>
      <c r="H74" s="402">
        <v>33</v>
      </c>
      <c r="I74" s="363" t="str">
        <f t="shared" si="57"/>
        <v>Gastaud Daniel</v>
      </c>
      <c r="J74" s="363" t="str">
        <f>IFERROR(VLOOKUP(I74,Liste_J!$C$7:$G$261,5,0),"???")</f>
        <v>H</v>
      </c>
      <c r="K74" s="363" t="str">
        <f>IFERROR(VLOOKUP(I74,Liste_J!$C$7:$F$261,4,0),"???")</f>
        <v>Chevannes</v>
      </c>
      <c r="L74" s="363">
        <f t="shared" si="58"/>
        <v>39.4</v>
      </c>
      <c r="M74" s="405">
        <f t="shared" si="59"/>
        <v>26</v>
      </c>
      <c r="N74" s="363"/>
      <c r="O74" s="363"/>
      <c r="P74" s="363"/>
      <c r="Q74" s="363"/>
      <c r="R74" s="363"/>
      <c r="S74" s="363"/>
      <c r="T74" s="363"/>
      <c r="AB74" s="337">
        <f t="shared" si="61"/>
        <v>0</v>
      </c>
      <c r="AC74" s="338">
        <f t="shared" si="61"/>
        <v>1</v>
      </c>
      <c r="AD74" s="338">
        <f t="shared" si="61"/>
        <v>0</v>
      </c>
      <c r="AE74" s="338">
        <f t="shared" si="61"/>
        <v>0</v>
      </c>
      <c r="AF74" s="339">
        <f t="shared" si="61"/>
        <v>0</v>
      </c>
      <c r="AG74" s="392">
        <f t="shared" ref="AG74:AG105" si="62">SUM(AB74:AF74)</f>
        <v>1</v>
      </c>
    </row>
    <row r="75" spans="1:33" ht="14.4" x14ac:dyDescent="0.3">
      <c r="A75" s="402">
        <f t="shared" si="53"/>
        <v>34</v>
      </c>
      <c r="B75" s="403" t="str">
        <f t="shared" si="54"/>
        <v>Combrisson Jean-Luc</v>
      </c>
      <c r="C75" s="363" t="str">
        <f>IFERROR(VLOOKUP(B75,Liste_J!$C$7:$G$261,5,0),"???")</f>
        <v>H</v>
      </c>
      <c r="D75" s="748" t="str">
        <f>IFERROR(VLOOKUP(B75,Liste_J!$C$7:$F$261,4,0),"???")</f>
        <v>Chevry</v>
      </c>
      <c r="E75" s="735">
        <f t="shared" si="55"/>
        <v>34</v>
      </c>
      <c r="F75" s="405">
        <f t="shared" si="56"/>
        <v>7</v>
      </c>
      <c r="H75" s="402">
        <v>34</v>
      </c>
      <c r="I75" s="363" t="str">
        <f t="shared" si="57"/>
        <v>Le Boulc'H Catherine</v>
      </c>
      <c r="J75" s="363" t="str">
        <f>IFERROR(VLOOKUP(I75,Liste_J!$C$7:$G$261,5,0),"???")</f>
        <v>F</v>
      </c>
      <c r="K75" s="363" t="str">
        <f>IFERROR(VLOOKUP(I75,Liste_J!$C$7:$F$261,4,0),"???")</f>
        <v>Chevannes</v>
      </c>
      <c r="L75" s="363">
        <f t="shared" si="58"/>
        <v>21.2</v>
      </c>
      <c r="M75" s="405">
        <f t="shared" si="59"/>
        <v>25</v>
      </c>
      <c r="N75" s="363"/>
      <c r="O75" s="363"/>
      <c r="P75" s="363"/>
      <c r="Q75" s="363"/>
      <c r="R75" s="363"/>
      <c r="S75" s="363"/>
      <c r="T75" s="363"/>
      <c r="AB75" s="337">
        <f t="shared" ref="AB75:AF90" si="63">IF($K75=AB$41,1,0)</f>
        <v>0</v>
      </c>
      <c r="AC75" s="338">
        <f t="shared" si="63"/>
        <v>1</v>
      </c>
      <c r="AD75" s="338">
        <f t="shared" si="63"/>
        <v>0</v>
      </c>
      <c r="AE75" s="338">
        <f t="shared" si="63"/>
        <v>0</v>
      </c>
      <c r="AF75" s="339">
        <f t="shared" si="63"/>
        <v>0</v>
      </c>
      <c r="AG75" s="392">
        <f t="shared" si="62"/>
        <v>1</v>
      </c>
    </row>
    <row r="76" spans="1:33" ht="14.4" x14ac:dyDescent="0.3">
      <c r="A76" s="402">
        <f t="shared" si="53"/>
        <v>35</v>
      </c>
      <c r="B76" s="403" t="str">
        <f t="shared" si="54"/>
        <v>Heiles Frédéric</v>
      </c>
      <c r="C76" s="363" t="str">
        <f>IFERROR(VLOOKUP(B76,Liste_J!$C$7:$G$261,5,0),"???")</f>
        <v>H</v>
      </c>
      <c r="D76" s="748" t="str">
        <f>IFERROR(VLOOKUP(B76,Liste_J!$C$7:$F$261,4,0),"???")</f>
        <v>ASGAF</v>
      </c>
      <c r="E76" s="735">
        <f t="shared" si="55"/>
        <v>52.3</v>
      </c>
      <c r="F76" s="405">
        <f t="shared" si="56"/>
        <v>7</v>
      </c>
      <c r="H76" s="402">
        <v>35</v>
      </c>
      <c r="I76" s="363" t="str">
        <f t="shared" si="57"/>
        <v>Delaunay Olivier</v>
      </c>
      <c r="J76" s="363" t="str">
        <f>IFERROR(VLOOKUP(I76,Liste_J!$C$7:$G$261,5,0),"???")</f>
        <v>H</v>
      </c>
      <c r="K76" s="363" t="str">
        <f>IFERROR(VLOOKUP(I76,Liste_J!$C$7:$F$261,4,0),"???")</f>
        <v>Corbuches</v>
      </c>
      <c r="L76" s="363">
        <f t="shared" si="58"/>
        <v>11.8</v>
      </c>
      <c r="M76" s="405">
        <f t="shared" si="59"/>
        <v>25</v>
      </c>
      <c r="N76" s="363"/>
      <c r="O76" s="363"/>
      <c r="P76" s="363"/>
      <c r="Q76" s="363"/>
      <c r="R76" s="363"/>
      <c r="S76" s="363"/>
      <c r="T76" s="363"/>
      <c r="AB76" s="337">
        <f t="shared" si="63"/>
        <v>0</v>
      </c>
      <c r="AC76" s="338">
        <f t="shared" si="63"/>
        <v>0</v>
      </c>
      <c r="AD76" s="338">
        <f t="shared" si="63"/>
        <v>0</v>
      </c>
      <c r="AE76" s="338">
        <f t="shared" si="63"/>
        <v>1</v>
      </c>
      <c r="AF76" s="339">
        <f t="shared" si="63"/>
        <v>0</v>
      </c>
      <c r="AG76" s="392">
        <f t="shared" si="62"/>
        <v>1</v>
      </c>
    </row>
    <row r="77" spans="1:33" ht="14.4" x14ac:dyDescent="0.3">
      <c r="A77" s="402">
        <f t="shared" si="53"/>
        <v>36</v>
      </c>
      <c r="B77" s="403" t="str">
        <f t="shared" si="54"/>
        <v>Sejour Christian</v>
      </c>
      <c r="C77" s="363" t="str">
        <f>IFERROR(VLOOKUP(B77,Liste_J!$C$7:$G$261,5,0),"???")</f>
        <v>H</v>
      </c>
      <c r="D77" s="748" t="str">
        <f>IFERROR(VLOOKUP(B77,Liste_J!$C$7:$F$261,4,0),"???")</f>
        <v>Réveillon</v>
      </c>
      <c r="E77" s="735">
        <f t="shared" si="55"/>
        <v>0</v>
      </c>
      <c r="F77" s="405">
        <f t="shared" si="56"/>
        <v>6</v>
      </c>
      <c r="H77" s="402">
        <v>36</v>
      </c>
      <c r="I77" s="363" t="str">
        <f t="shared" si="57"/>
        <v>Lejeune Michel</v>
      </c>
      <c r="J77" s="363" t="str">
        <f>IFERROR(VLOOKUP(I77,Liste_J!$C$7:$G$261,5,0),"???")</f>
        <v>H</v>
      </c>
      <c r="K77" s="363" t="str">
        <f>IFERROR(VLOOKUP(I77,Liste_J!$C$7:$F$261,4,0),"???")</f>
        <v>Chevannes</v>
      </c>
      <c r="L77" s="363">
        <f t="shared" si="58"/>
        <v>22.2</v>
      </c>
      <c r="M77" s="405">
        <f t="shared" si="59"/>
        <v>25</v>
      </c>
      <c r="N77" s="363"/>
      <c r="O77" s="363"/>
      <c r="P77" s="363"/>
      <c r="Q77" s="363"/>
      <c r="R77" s="363"/>
      <c r="S77" s="363"/>
      <c r="T77" s="363"/>
      <c r="AB77" s="337">
        <f t="shared" si="63"/>
        <v>0</v>
      </c>
      <c r="AC77" s="338">
        <f t="shared" si="63"/>
        <v>1</v>
      </c>
      <c r="AD77" s="338">
        <f t="shared" si="63"/>
        <v>0</v>
      </c>
      <c r="AE77" s="338">
        <f t="shared" si="63"/>
        <v>0</v>
      </c>
      <c r="AF77" s="339">
        <f t="shared" si="63"/>
        <v>0</v>
      </c>
      <c r="AG77" s="392">
        <f t="shared" si="62"/>
        <v>1</v>
      </c>
    </row>
    <row r="78" spans="1:33" ht="14.4" x14ac:dyDescent="0.3">
      <c r="A78" s="402">
        <f t="shared" si="53"/>
        <v>37</v>
      </c>
      <c r="B78" s="403" t="str">
        <f t="shared" si="54"/>
        <v>Chapuy Bruno</v>
      </c>
      <c r="C78" s="363" t="str">
        <f>IFERROR(VLOOKUP(B78,Liste_J!$C$7:$G$261,5,0),"???")</f>
        <v>H</v>
      </c>
      <c r="D78" s="748" t="str">
        <f>IFERROR(VLOOKUP(B78,Liste_J!$C$7:$F$261,4,0),"???")</f>
        <v>Réveillon</v>
      </c>
      <c r="E78" s="735">
        <f t="shared" si="55"/>
        <v>22.9</v>
      </c>
      <c r="F78" s="405">
        <f t="shared" si="56"/>
        <v>6</v>
      </c>
      <c r="H78" s="402">
        <v>37</v>
      </c>
      <c r="I78" s="363" t="str">
        <f t="shared" si="57"/>
        <v>Robin Jean-Pierre</v>
      </c>
      <c r="J78" s="363" t="str">
        <f>IFERROR(VLOOKUP(I78,Liste_J!$C$7:$G$261,5,0),"???")</f>
        <v>H</v>
      </c>
      <c r="K78" s="363" t="str">
        <f>IFERROR(VLOOKUP(I78,Liste_J!$C$7:$F$261,4,0),"???")</f>
        <v>Réveillon</v>
      </c>
      <c r="L78" s="363">
        <f t="shared" si="58"/>
        <v>25.1</v>
      </c>
      <c r="M78" s="405">
        <f t="shared" si="59"/>
        <v>24</v>
      </c>
      <c r="N78" s="363"/>
      <c r="O78" s="363"/>
      <c r="P78" s="363"/>
      <c r="Q78" s="363"/>
      <c r="R78" s="363"/>
      <c r="S78" s="363"/>
      <c r="T78" s="363"/>
      <c r="AB78" s="337">
        <f t="shared" si="63"/>
        <v>0</v>
      </c>
      <c r="AC78" s="338">
        <f t="shared" si="63"/>
        <v>0</v>
      </c>
      <c r="AD78" s="338">
        <f t="shared" si="63"/>
        <v>0</v>
      </c>
      <c r="AE78" s="338">
        <f t="shared" si="63"/>
        <v>0</v>
      </c>
      <c r="AF78" s="339">
        <f t="shared" si="63"/>
        <v>1</v>
      </c>
      <c r="AG78" s="392">
        <f t="shared" si="62"/>
        <v>1</v>
      </c>
    </row>
    <row r="79" spans="1:33" ht="14.4" x14ac:dyDescent="0.3">
      <c r="A79" s="402">
        <f t="shared" si="53"/>
        <v>38</v>
      </c>
      <c r="B79" s="403" t="str">
        <f t="shared" si="54"/>
        <v>Perrone Laurent</v>
      </c>
      <c r="C79" s="363" t="str">
        <f>IFERROR(VLOOKUP(B79,Liste_J!$C$7:$G$261,5,0),"???")</f>
        <v>H</v>
      </c>
      <c r="D79" s="748" t="str">
        <f>IFERROR(VLOOKUP(B79,Liste_J!$C$7:$F$261,4,0),"???")</f>
        <v>Chevannes</v>
      </c>
      <c r="E79" s="735">
        <f t="shared" si="55"/>
        <v>25.1</v>
      </c>
      <c r="F79" s="405">
        <f t="shared" si="56"/>
        <v>5</v>
      </c>
      <c r="H79" s="402">
        <v>38</v>
      </c>
      <c r="I79" s="363" t="str">
        <f t="shared" si="57"/>
        <v>Colmerauer Denis</v>
      </c>
      <c r="J79" s="363" t="str">
        <f>IFERROR(VLOOKUP(I79,Liste_J!$C$7:$G$261,5,0),"???")</f>
        <v>H</v>
      </c>
      <c r="K79" s="363" t="str">
        <f>IFERROR(VLOOKUP(I79,Liste_J!$C$7:$F$261,4,0),"???")</f>
        <v>Corbuches</v>
      </c>
      <c r="L79" s="363">
        <f t="shared" si="58"/>
        <v>11.6</v>
      </c>
      <c r="M79" s="405">
        <f t="shared" si="59"/>
        <v>24</v>
      </c>
      <c r="N79" s="363"/>
      <c r="O79" s="363"/>
      <c r="P79" s="363"/>
      <c r="Q79" s="363"/>
      <c r="R79" s="363"/>
      <c r="S79" s="363"/>
      <c r="T79" s="363"/>
      <c r="AB79" s="337">
        <f t="shared" si="63"/>
        <v>0</v>
      </c>
      <c r="AC79" s="338">
        <f t="shared" si="63"/>
        <v>0</v>
      </c>
      <c r="AD79" s="338">
        <f t="shared" si="63"/>
        <v>0</v>
      </c>
      <c r="AE79" s="338">
        <f t="shared" si="63"/>
        <v>1</v>
      </c>
      <c r="AF79" s="339">
        <f t="shared" si="63"/>
        <v>0</v>
      </c>
      <c r="AG79" s="392">
        <f t="shared" si="62"/>
        <v>1</v>
      </c>
    </row>
    <row r="80" spans="1:33" ht="14.4" x14ac:dyDescent="0.3">
      <c r="A80" s="402">
        <f t="shared" si="53"/>
        <v>39</v>
      </c>
      <c r="B80" s="403" t="str">
        <f t="shared" si="54"/>
        <v>Zekraoui Jean-Michel</v>
      </c>
      <c r="C80" s="363" t="str">
        <f>IFERROR(VLOOKUP(B80,Liste_J!$C$7:$G$261,5,0),"???")</f>
        <v>H</v>
      </c>
      <c r="D80" s="748" t="str">
        <f>IFERROR(VLOOKUP(B80,Liste_J!$C$7:$F$261,4,0),"???")</f>
        <v>Réveillon</v>
      </c>
      <c r="E80" s="735">
        <f t="shared" si="55"/>
        <v>18.100000000000001</v>
      </c>
      <c r="F80" s="405">
        <f t="shared" si="56"/>
        <v>5</v>
      </c>
      <c r="H80" s="402">
        <v>39</v>
      </c>
      <c r="I80" s="363" t="str">
        <f t="shared" si="57"/>
        <v>Nicolle Olivier</v>
      </c>
      <c r="J80" s="363" t="str">
        <f>IFERROR(VLOOKUP(I80,Liste_J!$C$7:$G$261,5,0),"???")</f>
        <v>H</v>
      </c>
      <c r="K80" s="363" t="str">
        <f>IFERROR(VLOOKUP(I80,Liste_J!$C$7:$F$261,4,0),"???")</f>
        <v>Chevannes</v>
      </c>
      <c r="L80" s="363">
        <f t="shared" si="58"/>
        <v>17.2</v>
      </c>
      <c r="M80" s="405">
        <f t="shared" si="59"/>
        <v>23</v>
      </c>
      <c r="N80" s="363"/>
      <c r="O80" s="363"/>
      <c r="P80" s="363"/>
      <c r="Q80" s="363"/>
      <c r="R80" s="363"/>
      <c r="S80" s="363"/>
      <c r="T80" s="363"/>
      <c r="AB80" s="337">
        <f t="shared" si="63"/>
        <v>0</v>
      </c>
      <c r="AC80" s="338">
        <f t="shared" si="63"/>
        <v>1</v>
      </c>
      <c r="AD80" s="338">
        <f t="shared" si="63"/>
        <v>0</v>
      </c>
      <c r="AE80" s="338">
        <f t="shared" si="63"/>
        <v>0</v>
      </c>
      <c r="AF80" s="339">
        <f t="shared" si="63"/>
        <v>0</v>
      </c>
      <c r="AG80" s="392">
        <f t="shared" si="62"/>
        <v>1</v>
      </c>
    </row>
    <row r="81" spans="1:33" ht="14.4" x14ac:dyDescent="0.3">
      <c r="A81" s="402">
        <f t="shared" si="53"/>
        <v>40</v>
      </c>
      <c r="B81" s="403" t="str">
        <f t="shared" si="54"/>
        <v>Gaime Pierre</v>
      </c>
      <c r="C81" s="363" t="str">
        <f>IFERROR(VLOOKUP(B81,Liste_J!$C$7:$G$261,5,0),"???")</f>
        <v>H</v>
      </c>
      <c r="D81" s="748" t="str">
        <f>IFERROR(VLOOKUP(B81,Liste_J!$C$7:$F$261,4,0),"???")</f>
        <v>ASGAF</v>
      </c>
      <c r="E81" s="735">
        <f t="shared" si="55"/>
        <v>30.1</v>
      </c>
      <c r="F81" s="405">
        <f t="shared" si="56"/>
        <v>4</v>
      </c>
      <c r="H81" s="402">
        <v>40</v>
      </c>
      <c r="I81" s="363" t="str">
        <f t="shared" si="57"/>
        <v>Perrone Laurent</v>
      </c>
      <c r="J81" s="363" t="str">
        <f>IFERROR(VLOOKUP(I81,Liste_J!$C$7:$G$261,5,0),"???")</f>
        <v>H</v>
      </c>
      <c r="K81" s="363" t="str">
        <f>IFERROR(VLOOKUP(I81,Liste_J!$C$7:$F$261,4,0),"???")</f>
        <v>Chevannes</v>
      </c>
      <c r="L81" s="363">
        <f t="shared" si="58"/>
        <v>25.1</v>
      </c>
      <c r="M81" s="405">
        <f t="shared" si="59"/>
        <v>22</v>
      </c>
      <c r="N81" s="363"/>
      <c r="O81" s="363"/>
      <c r="P81" s="363"/>
      <c r="Q81" s="363"/>
      <c r="R81" s="363"/>
      <c r="S81" s="363"/>
      <c r="T81" s="363"/>
      <c r="AB81" s="337">
        <f t="shared" si="63"/>
        <v>0</v>
      </c>
      <c r="AC81" s="338">
        <f t="shared" si="63"/>
        <v>1</v>
      </c>
      <c r="AD81" s="338">
        <f t="shared" si="63"/>
        <v>0</v>
      </c>
      <c r="AE81" s="338">
        <f t="shared" si="63"/>
        <v>0</v>
      </c>
      <c r="AF81" s="339">
        <f t="shared" si="63"/>
        <v>0</v>
      </c>
      <c r="AG81" s="392">
        <f t="shared" si="62"/>
        <v>1</v>
      </c>
    </row>
    <row r="82" spans="1:33" ht="14.4" x14ac:dyDescent="0.3">
      <c r="A82" s="402">
        <f t="shared" si="53"/>
        <v>41</v>
      </c>
      <c r="B82" s="403" t="str">
        <f t="shared" si="54"/>
        <v>Schlack Pascal</v>
      </c>
      <c r="C82" s="363" t="str">
        <f>IFERROR(VLOOKUP(B82,Liste_J!$C$7:$G$261,5,0),"???")</f>
        <v>H</v>
      </c>
      <c r="D82" s="748" t="str">
        <f>IFERROR(VLOOKUP(B82,Liste_J!$C$7:$F$261,4,0),"???")</f>
        <v>ASGAF</v>
      </c>
      <c r="E82" s="735">
        <f t="shared" si="55"/>
        <v>29.6</v>
      </c>
      <c r="F82" s="405">
        <f t="shared" si="56"/>
        <v>3</v>
      </c>
      <c r="H82" s="402">
        <v>41</v>
      </c>
      <c r="I82" s="363" t="str">
        <f t="shared" si="57"/>
        <v>Layani Serge</v>
      </c>
      <c r="J82" s="363" t="str">
        <f>IFERROR(VLOOKUP(I82,Liste_J!$C$7:$G$261,5,0),"???")</f>
        <v>H</v>
      </c>
      <c r="K82" s="363" t="str">
        <f>IFERROR(VLOOKUP(I82,Liste_J!$C$7:$F$261,4,0),"???")</f>
        <v>ASGAF</v>
      </c>
      <c r="L82" s="363">
        <f t="shared" si="58"/>
        <v>6.9</v>
      </c>
      <c r="M82" s="405">
        <f t="shared" si="59"/>
        <v>22</v>
      </c>
      <c r="N82" s="363"/>
      <c r="O82" s="363"/>
      <c r="P82" s="363"/>
      <c r="Q82" s="363"/>
      <c r="R82" s="363"/>
      <c r="S82" s="363"/>
      <c r="T82" s="363"/>
      <c r="AB82" s="337">
        <f t="shared" si="63"/>
        <v>1</v>
      </c>
      <c r="AC82" s="338">
        <f t="shared" si="63"/>
        <v>0</v>
      </c>
      <c r="AD82" s="338">
        <f t="shared" si="63"/>
        <v>0</v>
      </c>
      <c r="AE82" s="338">
        <f t="shared" si="63"/>
        <v>0</v>
      </c>
      <c r="AF82" s="339">
        <f t="shared" si="63"/>
        <v>0</v>
      </c>
      <c r="AG82" s="392">
        <f t="shared" si="62"/>
        <v>1</v>
      </c>
    </row>
    <row r="83" spans="1:33" ht="14.4" x14ac:dyDescent="0.3">
      <c r="A83" s="402">
        <f t="shared" si="53"/>
        <v>42</v>
      </c>
      <c r="B83" s="403" t="str">
        <f t="shared" si="54"/>
        <v>Alle Jean</v>
      </c>
      <c r="C83" s="363" t="str">
        <f>IFERROR(VLOOKUP(B83,Liste_J!$C$7:$G$261,5,0),"???")</f>
        <v>H</v>
      </c>
      <c r="D83" s="748" t="str">
        <f>IFERROR(VLOOKUP(B83,Liste_J!$C$7:$F$261,4,0),"???")</f>
        <v>ASGAF</v>
      </c>
      <c r="E83" s="735">
        <f t="shared" si="55"/>
        <v>26.9</v>
      </c>
      <c r="F83" s="405">
        <f t="shared" si="56"/>
        <v>3</v>
      </c>
      <c r="H83" s="402">
        <v>42</v>
      </c>
      <c r="I83" s="363" t="str">
        <f t="shared" si="57"/>
        <v>Balley Jean Marc</v>
      </c>
      <c r="J83" s="363" t="str">
        <f>IFERROR(VLOOKUP(I83,Liste_J!$C$7:$G$261,5,0),"???")</f>
        <v>H</v>
      </c>
      <c r="K83" s="363" t="str">
        <f>IFERROR(VLOOKUP(I83,Liste_J!$C$7:$F$261,4,0),"???")</f>
        <v>ASGAF</v>
      </c>
      <c r="L83" s="363">
        <f t="shared" si="58"/>
        <v>13</v>
      </c>
      <c r="M83" s="405">
        <f t="shared" si="59"/>
        <v>22</v>
      </c>
      <c r="N83" s="363"/>
      <c r="O83" s="363"/>
      <c r="P83" s="363"/>
      <c r="Q83" s="363"/>
      <c r="R83" s="363"/>
      <c r="S83" s="363"/>
      <c r="T83" s="363"/>
      <c r="AB83" s="337">
        <f t="shared" si="63"/>
        <v>1</v>
      </c>
      <c r="AC83" s="338">
        <f t="shared" si="63"/>
        <v>0</v>
      </c>
      <c r="AD83" s="338">
        <f t="shared" si="63"/>
        <v>0</v>
      </c>
      <c r="AE83" s="338">
        <f t="shared" si="63"/>
        <v>0</v>
      </c>
      <c r="AF83" s="339">
        <f t="shared" si="63"/>
        <v>0</v>
      </c>
      <c r="AG83" s="392">
        <f t="shared" si="62"/>
        <v>1</v>
      </c>
    </row>
    <row r="84" spans="1:33" ht="14.4" x14ac:dyDescent="0.3">
      <c r="A84" s="402">
        <f t="shared" si="53"/>
        <v>43</v>
      </c>
      <c r="B84" s="403" t="str">
        <f t="shared" si="54"/>
        <v>Gastaud Daniel</v>
      </c>
      <c r="C84" s="363" t="str">
        <f>IFERROR(VLOOKUP(B84,Liste_J!$C$7:$G$261,5,0),"???")</f>
        <v>H</v>
      </c>
      <c r="D84" s="748" t="str">
        <f>IFERROR(VLOOKUP(B84,Liste_J!$C$7:$F$261,4,0),"???")</f>
        <v>Chevannes</v>
      </c>
      <c r="E84" s="735">
        <f t="shared" si="55"/>
        <v>39.4</v>
      </c>
      <c r="F84" s="405">
        <f t="shared" si="56"/>
        <v>2</v>
      </c>
      <c r="H84" s="402">
        <v>43</v>
      </c>
      <c r="I84" s="363" t="str">
        <f t="shared" si="57"/>
        <v>Prevost Stephane</v>
      </c>
      <c r="J84" s="363" t="str">
        <f>IFERROR(VLOOKUP(I84,Liste_J!$C$7:$G$261,5,0),"???")</f>
        <v>H</v>
      </c>
      <c r="K84" s="363" t="str">
        <f>IFERROR(VLOOKUP(I84,Liste_J!$C$7:$F$261,4,0),"???")</f>
        <v>Chevannes</v>
      </c>
      <c r="L84" s="363">
        <f t="shared" si="58"/>
        <v>17.600000000000001</v>
      </c>
      <c r="M84" s="405">
        <f t="shared" si="59"/>
        <v>20</v>
      </c>
      <c r="N84" s="363"/>
      <c r="O84" s="363"/>
      <c r="P84" s="363"/>
      <c r="Q84" s="363"/>
      <c r="R84" s="363"/>
      <c r="S84" s="363"/>
      <c r="T84" s="363"/>
      <c r="AB84" s="337">
        <f t="shared" si="63"/>
        <v>0</v>
      </c>
      <c r="AC84" s="338">
        <f t="shared" si="63"/>
        <v>1</v>
      </c>
      <c r="AD84" s="338">
        <f t="shared" si="63"/>
        <v>0</v>
      </c>
      <c r="AE84" s="338">
        <f t="shared" si="63"/>
        <v>0</v>
      </c>
      <c r="AF84" s="339">
        <f t="shared" si="63"/>
        <v>0</v>
      </c>
      <c r="AG84" s="392">
        <f t="shared" si="62"/>
        <v>1</v>
      </c>
    </row>
    <row r="85" spans="1:33" ht="14.4" x14ac:dyDescent="0.3">
      <c r="A85" s="402"/>
      <c r="B85" s="403"/>
      <c r="C85" s="363"/>
      <c r="D85" s="748"/>
      <c r="E85" s="735"/>
      <c r="F85" s="405"/>
      <c r="H85" s="402"/>
      <c r="I85" s="363"/>
      <c r="J85" s="363"/>
      <c r="K85" s="363"/>
      <c r="L85" s="363"/>
      <c r="M85" s="405"/>
      <c r="N85" s="363"/>
      <c r="O85" s="363"/>
      <c r="P85" s="363"/>
      <c r="Q85" s="363"/>
      <c r="R85" s="363"/>
      <c r="S85" s="363"/>
      <c r="T85" s="363"/>
      <c r="AB85" s="337">
        <f t="shared" si="63"/>
        <v>0</v>
      </c>
      <c r="AC85" s="338">
        <f t="shared" si="63"/>
        <v>0</v>
      </c>
      <c r="AD85" s="338">
        <f t="shared" si="63"/>
        <v>0</v>
      </c>
      <c r="AE85" s="338">
        <f t="shared" si="63"/>
        <v>0</v>
      </c>
      <c r="AF85" s="339">
        <f t="shared" si="63"/>
        <v>0</v>
      </c>
      <c r="AG85" s="392">
        <f t="shared" si="62"/>
        <v>0</v>
      </c>
    </row>
    <row r="86" spans="1:33" ht="14.4" x14ac:dyDescent="0.3">
      <c r="A86" s="402"/>
      <c r="B86" s="403"/>
      <c r="C86" s="363"/>
      <c r="D86" s="748"/>
      <c r="E86" s="735"/>
      <c r="F86" s="405"/>
      <c r="H86" s="402"/>
      <c r="I86" s="363"/>
      <c r="J86" s="363"/>
      <c r="K86" s="363"/>
      <c r="L86" s="363"/>
      <c r="M86" s="405"/>
      <c r="N86" s="363"/>
      <c r="O86" s="363"/>
      <c r="P86" s="363"/>
      <c r="Q86" s="363"/>
      <c r="R86" s="363"/>
      <c r="S86" s="363"/>
      <c r="T86" s="363"/>
      <c r="AB86" s="337">
        <f t="shared" si="63"/>
        <v>0</v>
      </c>
      <c r="AC86" s="338">
        <f t="shared" si="63"/>
        <v>0</v>
      </c>
      <c r="AD86" s="338">
        <f t="shared" si="63"/>
        <v>0</v>
      </c>
      <c r="AE86" s="338">
        <f t="shared" si="63"/>
        <v>0</v>
      </c>
      <c r="AF86" s="339">
        <f t="shared" si="63"/>
        <v>0</v>
      </c>
      <c r="AG86" s="392">
        <f t="shared" si="62"/>
        <v>0</v>
      </c>
    </row>
    <row r="87" spans="1:33" ht="14.4" x14ac:dyDescent="0.3">
      <c r="A87" s="402"/>
      <c r="B87" s="403"/>
      <c r="C87" s="363"/>
      <c r="D87" s="748"/>
      <c r="E87" s="735"/>
      <c r="F87" s="405"/>
      <c r="H87" s="402"/>
      <c r="I87" s="363"/>
      <c r="J87" s="363"/>
      <c r="K87" s="363"/>
      <c r="L87" s="363"/>
      <c r="M87" s="405"/>
      <c r="N87" s="363"/>
      <c r="O87" s="363"/>
      <c r="P87" s="363"/>
      <c r="Q87" s="363"/>
      <c r="R87" s="363"/>
      <c r="S87" s="363"/>
      <c r="T87" s="363"/>
      <c r="AB87" s="337">
        <f t="shared" si="63"/>
        <v>0</v>
      </c>
      <c r="AC87" s="338">
        <f t="shared" si="63"/>
        <v>0</v>
      </c>
      <c r="AD87" s="338">
        <f t="shared" si="63"/>
        <v>0</v>
      </c>
      <c r="AE87" s="338">
        <f t="shared" si="63"/>
        <v>0</v>
      </c>
      <c r="AF87" s="339">
        <f t="shared" si="63"/>
        <v>0</v>
      </c>
      <c r="AG87" s="392">
        <f t="shared" si="62"/>
        <v>0</v>
      </c>
    </row>
    <row r="88" spans="1:33" ht="14.4" x14ac:dyDescent="0.3">
      <c r="A88" s="402"/>
      <c r="B88" s="403"/>
      <c r="C88" s="363"/>
      <c r="D88" s="748"/>
      <c r="E88" s="735"/>
      <c r="F88" s="405"/>
      <c r="H88" s="402"/>
      <c r="I88" s="363"/>
      <c r="J88" s="363"/>
      <c r="K88" s="363"/>
      <c r="L88" s="363"/>
      <c r="M88" s="405"/>
      <c r="N88" s="363"/>
      <c r="O88" s="363"/>
      <c r="P88" s="363"/>
      <c r="Q88" s="363"/>
      <c r="R88" s="363"/>
      <c r="S88" s="363"/>
      <c r="T88" s="363"/>
      <c r="AB88" s="337">
        <f t="shared" si="63"/>
        <v>0</v>
      </c>
      <c r="AC88" s="338">
        <f t="shared" si="63"/>
        <v>0</v>
      </c>
      <c r="AD88" s="338">
        <f t="shared" si="63"/>
        <v>0</v>
      </c>
      <c r="AE88" s="338">
        <f t="shared" si="63"/>
        <v>0</v>
      </c>
      <c r="AF88" s="339">
        <f t="shared" si="63"/>
        <v>0</v>
      </c>
      <c r="AG88" s="392">
        <f t="shared" si="62"/>
        <v>0</v>
      </c>
    </row>
    <row r="89" spans="1:33" ht="14.4" x14ac:dyDescent="0.3">
      <c r="A89" s="402"/>
      <c r="B89" s="403"/>
      <c r="C89" s="363"/>
      <c r="D89" s="748"/>
      <c r="E89" s="735"/>
      <c r="F89" s="405"/>
      <c r="H89" s="402"/>
      <c r="I89" s="363"/>
      <c r="J89" s="363"/>
      <c r="K89" s="363"/>
      <c r="L89" s="363"/>
      <c r="M89" s="405"/>
      <c r="N89" s="363"/>
      <c r="O89" s="363"/>
      <c r="P89" s="363"/>
      <c r="Q89" s="363"/>
      <c r="R89" s="363"/>
      <c r="S89" s="363"/>
      <c r="T89" s="363"/>
      <c r="AB89" s="337">
        <f t="shared" si="63"/>
        <v>0</v>
      </c>
      <c r="AC89" s="338">
        <f t="shared" si="63"/>
        <v>0</v>
      </c>
      <c r="AD89" s="338">
        <f t="shared" si="63"/>
        <v>0</v>
      </c>
      <c r="AE89" s="338">
        <f t="shared" si="63"/>
        <v>0</v>
      </c>
      <c r="AF89" s="339">
        <f t="shared" si="63"/>
        <v>0</v>
      </c>
      <c r="AG89" s="392">
        <f t="shared" si="62"/>
        <v>0</v>
      </c>
    </row>
    <row r="90" spans="1:33" ht="14.4" x14ac:dyDescent="0.3">
      <c r="A90" s="402"/>
      <c r="B90" s="403"/>
      <c r="C90" s="363"/>
      <c r="D90" s="748"/>
      <c r="E90" s="735"/>
      <c r="F90" s="405"/>
      <c r="H90" s="402"/>
      <c r="I90" s="363"/>
      <c r="J90" s="363"/>
      <c r="K90" s="363"/>
      <c r="L90" s="363"/>
      <c r="M90" s="405"/>
      <c r="N90" s="363"/>
      <c r="O90" s="363"/>
      <c r="P90" s="363"/>
      <c r="Q90" s="363"/>
      <c r="R90" s="363"/>
      <c r="S90" s="363"/>
      <c r="T90" s="363"/>
      <c r="AB90" s="337">
        <f t="shared" si="63"/>
        <v>0</v>
      </c>
      <c r="AC90" s="338">
        <f t="shared" si="63"/>
        <v>0</v>
      </c>
      <c r="AD90" s="338">
        <f t="shared" si="63"/>
        <v>0</v>
      </c>
      <c r="AE90" s="338">
        <f t="shared" si="63"/>
        <v>0</v>
      </c>
      <c r="AF90" s="339">
        <f t="shared" si="63"/>
        <v>0</v>
      </c>
      <c r="AG90" s="392">
        <f t="shared" si="62"/>
        <v>0</v>
      </c>
    </row>
    <row r="91" spans="1:33" ht="14.4" x14ac:dyDescent="0.3">
      <c r="A91" s="402"/>
      <c r="B91" s="403"/>
      <c r="C91" s="363"/>
      <c r="D91" s="748"/>
      <c r="E91" s="735"/>
      <c r="F91" s="405"/>
      <c r="H91" s="402"/>
      <c r="I91" s="363"/>
      <c r="J91" s="363"/>
      <c r="K91" s="363"/>
      <c r="L91" s="363"/>
      <c r="M91" s="405"/>
      <c r="N91" s="363"/>
      <c r="O91" s="363"/>
      <c r="P91" s="363"/>
      <c r="Q91" s="363"/>
      <c r="R91" s="363"/>
      <c r="S91" s="363"/>
      <c r="T91" s="363"/>
      <c r="AB91" s="337">
        <f t="shared" ref="AB91:AF106" si="64">IF($K91=AB$41,1,0)</f>
        <v>0</v>
      </c>
      <c r="AC91" s="338">
        <f t="shared" si="64"/>
        <v>0</v>
      </c>
      <c r="AD91" s="338">
        <f t="shared" si="64"/>
        <v>0</v>
      </c>
      <c r="AE91" s="338">
        <f t="shared" si="64"/>
        <v>0</v>
      </c>
      <c r="AF91" s="339">
        <f t="shared" si="64"/>
        <v>0</v>
      </c>
      <c r="AG91" s="392">
        <f t="shared" si="62"/>
        <v>0</v>
      </c>
    </row>
    <row r="92" spans="1:33" ht="14.4" x14ac:dyDescent="0.3">
      <c r="A92" s="402"/>
      <c r="B92" s="403"/>
      <c r="C92" s="363"/>
      <c r="D92" s="748"/>
      <c r="E92" s="735"/>
      <c r="F92" s="405"/>
      <c r="H92" s="402"/>
      <c r="I92" s="363"/>
      <c r="J92" s="363"/>
      <c r="K92" s="363"/>
      <c r="L92" s="363"/>
      <c r="M92" s="405"/>
      <c r="N92" s="363"/>
      <c r="O92" s="363"/>
      <c r="P92" s="363"/>
      <c r="Q92" s="363"/>
      <c r="R92" s="363"/>
      <c r="S92" s="363"/>
      <c r="T92" s="363"/>
      <c r="AB92" s="337">
        <f t="shared" si="64"/>
        <v>0</v>
      </c>
      <c r="AC92" s="338">
        <f t="shared" si="64"/>
        <v>0</v>
      </c>
      <c r="AD92" s="338">
        <f t="shared" si="64"/>
        <v>0</v>
      </c>
      <c r="AE92" s="338">
        <f t="shared" si="64"/>
        <v>0</v>
      </c>
      <c r="AF92" s="339">
        <f t="shared" si="64"/>
        <v>0</v>
      </c>
      <c r="AG92" s="392">
        <f t="shared" si="62"/>
        <v>0</v>
      </c>
    </row>
    <row r="93" spans="1:33" ht="14.4" x14ac:dyDescent="0.3">
      <c r="A93" s="402"/>
      <c r="B93" s="403"/>
      <c r="C93" s="363"/>
      <c r="D93" s="748"/>
      <c r="E93" s="735"/>
      <c r="F93" s="405"/>
      <c r="H93" s="402"/>
      <c r="I93" s="363"/>
      <c r="J93" s="363"/>
      <c r="K93" s="363"/>
      <c r="L93" s="363"/>
      <c r="M93" s="405"/>
      <c r="N93" s="363"/>
      <c r="O93" s="363"/>
      <c r="P93" s="363"/>
      <c r="Q93" s="363"/>
      <c r="R93" s="363"/>
      <c r="S93" s="363"/>
      <c r="T93" s="363"/>
      <c r="AB93" s="337">
        <f t="shared" si="64"/>
        <v>0</v>
      </c>
      <c r="AC93" s="338">
        <f t="shared" si="64"/>
        <v>0</v>
      </c>
      <c r="AD93" s="338">
        <f t="shared" si="64"/>
        <v>0</v>
      </c>
      <c r="AE93" s="338">
        <f t="shared" si="64"/>
        <v>0</v>
      </c>
      <c r="AF93" s="339">
        <f t="shared" si="64"/>
        <v>0</v>
      </c>
      <c r="AG93" s="392">
        <f t="shared" si="62"/>
        <v>0</v>
      </c>
    </row>
    <row r="94" spans="1:33" ht="14.4" x14ac:dyDescent="0.3">
      <c r="A94" s="402"/>
      <c r="B94" s="403"/>
      <c r="C94" s="363"/>
      <c r="D94" s="748"/>
      <c r="E94" s="735"/>
      <c r="F94" s="405"/>
      <c r="H94" s="402"/>
      <c r="I94" s="363"/>
      <c r="J94" s="363"/>
      <c r="K94" s="363"/>
      <c r="L94" s="363"/>
      <c r="M94" s="405"/>
      <c r="N94" s="363"/>
      <c r="O94" s="363"/>
      <c r="P94" s="363"/>
      <c r="Q94" s="363"/>
      <c r="R94" s="363"/>
      <c r="S94" s="363"/>
      <c r="T94" s="363"/>
      <c r="AB94" s="337">
        <f t="shared" si="64"/>
        <v>0</v>
      </c>
      <c r="AC94" s="338">
        <f t="shared" si="64"/>
        <v>0</v>
      </c>
      <c r="AD94" s="338">
        <f t="shared" si="64"/>
        <v>0</v>
      </c>
      <c r="AE94" s="338">
        <f t="shared" si="64"/>
        <v>0</v>
      </c>
      <c r="AF94" s="339">
        <f t="shared" si="64"/>
        <v>0</v>
      </c>
      <c r="AG94" s="392">
        <f t="shared" si="62"/>
        <v>0</v>
      </c>
    </row>
    <row r="95" spans="1:33" ht="14.4" x14ac:dyDescent="0.3">
      <c r="A95" s="402"/>
      <c r="B95" s="403"/>
      <c r="C95" s="363"/>
      <c r="D95" s="748"/>
      <c r="E95" s="735"/>
      <c r="F95" s="405"/>
      <c r="H95" s="402"/>
      <c r="I95" s="363"/>
      <c r="J95" s="363"/>
      <c r="K95" s="363"/>
      <c r="L95" s="363"/>
      <c r="M95" s="405"/>
      <c r="N95" s="363"/>
      <c r="O95" s="363"/>
      <c r="P95" s="363"/>
      <c r="Q95" s="363"/>
      <c r="R95" s="363"/>
      <c r="S95" s="363"/>
      <c r="T95" s="363"/>
      <c r="AB95" s="337">
        <f t="shared" si="64"/>
        <v>0</v>
      </c>
      <c r="AC95" s="338">
        <f t="shared" si="64"/>
        <v>0</v>
      </c>
      <c r="AD95" s="338">
        <f t="shared" si="64"/>
        <v>0</v>
      </c>
      <c r="AE95" s="338">
        <f t="shared" si="64"/>
        <v>0</v>
      </c>
      <c r="AF95" s="339">
        <f t="shared" si="64"/>
        <v>0</v>
      </c>
      <c r="AG95" s="392">
        <f t="shared" si="62"/>
        <v>0</v>
      </c>
    </row>
    <row r="96" spans="1:33" ht="14.4" x14ac:dyDescent="0.3">
      <c r="A96" s="402"/>
      <c r="B96" s="403"/>
      <c r="C96" s="363"/>
      <c r="D96" s="748"/>
      <c r="E96" s="735"/>
      <c r="F96" s="405"/>
      <c r="H96" s="402"/>
      <c r="I96" s="363"/>
      <c r="J96" s="363"/>
      <c r="K96" s="363"/>
      <c r="L96" s="363"/>
      <c r="M96" s="405"/>
      <c r="N96" s="363"/>
      <c r="O96" s="363"/>
      <c r="P96" s="363"/>
      <c r="Q96" s="363"/>
      <c r="R96" s="363"/>
      <c r="S96" s="363"/>
      <c r="T96" s="363"/>
      <c r="AB96" s="337">
        <f t="shared" si="64"/>
        <v>0</v>
      </c>
      <c r="AC96" s="338">
        <f t="shared" si="64"/>
        <v>0</v>
      </c>
      <c r="AD96" s="338">
        <f t="shared" si="64"/>
        <v>0</v>
      </c>
      <c r="AE96" s="338">
        <f t="shared" si="64"/>
        <v>0</v>
      </c>
      <c r="AF96" s="339">
        <f t="shared" si="64"/>
        <v>0</v>
      </c>
      <c r="AG96" s="392">
        <f t="shared" si="62"/>
        <v>0</v>
      </c>
    </row>
    <row r="97" spans="1:33" ht="14.4" x14ac:dyDescent="0.3">
      <c r="A97" s="402"/>
      <c r="B97" s="403"/>
      <c r="C97" s="363"/>
      <c r="D97" s="748"/>
      <c r="E97" s="735"/>
      <c r="F97" s="405"/>
      <c r="H97" s="402"/>
      <c r="I97" s="363"/>
      <c r="J97" s="363"/>
      <c r="K97" s="363"/>
      <c r="L97" s="363"/>
      <c r="M97" s="405"/>
      <c r="N97" s="363"/>
      <c r="O97" s="363"/>
      <c r="P97" s="363"/>
      <c r="Q97" s="363"/>
      <c r="R97" s="363"/>
      <c r="S97" s="363"/>
      <c r="T97" s="363"/>
      <c r="AB97" s="337">
        <f t="shared" si="64"/>
        <v>0</v>
      </c>
      <c r="AC97" s="338">
        <f t="shared" si="64"/>
        <v>0</v>
      </c>
      <c r="AD97" s="338">
        <f t="shared" si="64"/>
        <v>0</v>
      </c>
      <c r="AE97" s="338">
        <f t="shared" si="64"/>
        <v>0</v>
      </c>
      <c r="AF97" s="339">
        <f t="shared" si="64"/>
        <v>0</v>
      </c>
      <c r="AG97" s="392">
        <f t="shared" si="62"/>
        <v>0</v>
      </c>
    </row>
    <row r="98" spans="1:33" ht="14.4" x14ac:dyDescent="0.3">
      <c r="A98" s="402"/>
      <c r="B98" s="403"/>
      <c r="C98" s="363"/>
      <c r="D98" s="748"/>
      <c r="E98" s="735"/>
      <c r="F98" s="405"/>
      <c r="H98" s="402"/>
      <c r="I98" s="363"/>
      <c r="J98" s="363"/>
      <c r="K98" s="363"/>
      <c r="L98" s="363"/>
      <c r="M98" s="405"/>
      <c r="N98" s="363"/>
      <c r="O98" s="363"/>
      <c r="P98" s="363"/>
      <c r="Q98" s="363"/>
      <c r="R98" s="363"/>
      <c r="S98" s="363"/>
      <c r="T98" s="363"/>
      <c r="AB98" s="337">
        <f t="shared" si="64"/>
        <v>0</v>
      </c>
      <c r="AC98" s="338">
        <f t="shared" si="64"/>
        <v>0</v>
      </c>
      <c r="AD98" s="338">
        <f t="shared" si="64"/>
        <v>0</v>
      </c>
      <c r="AE98" s="338">
        <f t="shared" si="64"/>
        <v>0</v>
      </c>
      <c r="AF98" s="339">
        <f t="shared" si="64"/>
        <v>0</v>
      </c>
      <c r="AG98" s="392">
        <f t="shared" si="62"/>
        <v>0</v>
      </c>
    </row>
    <row r="99" spans="1:33" ht="14.4" x14ac:dyDescent="0.3">
      <c r="A99" s="402"/>
      <c r="B99" s="403"/>
      <c r="C99" s="363"/>
      <c r="D99" s="748"/>
      <c r="E99" s="735"/>
      <c r="F99" s="405"/>
      <c r="H99" s="402"/>
      <c r="I99" s="363"/>
      <c r="J99" s="363"/>
      <c r="K99" s="363"/>
      <c r="L99" s="363"/>
      <c r="M99" s="405"/>
      <c r="N99" s="363"/>
      <c r="O99" s="363"/>
      <c r="P99" s="363"/>
      <c r="Q99" s="363"/>
      <c r="R99" s="363"/>
      <c r="S99" s="363"/>
      <c r="T99" s="363"/>
      <c r="AB99" s="337">
        <f t="shared" si="64"/>
        <v>0</v>
      </c>
      <c r="AC99" s="338">
        <f t="shared" si="64"/>
        <v>0</v>
      </c>
      <c r="AD99" s="338">
        <f t="shared" si="64"/>
        <v>0</v>
      </c>
      <c r="AE99" s="338">
        <f t="shared" si="64"/>
        <v>0</v>
      </c>
      <c r="AF99" s="339">
        <f t="shared" si="64"/>
        <v>0</v>
      </c>
      <c r="AG99" s="392">
        <f t="shared" si="62"/>
        <v>0</v>
      </c>
    </row>
    <row r="100" spans="1:33" ht="14.4" x14ac:dyDescent="0.3">
      <c r="A100" s="402"/>
      <c r="B100" s="403"/>
      <c r="C100" s="363"/>
      <c r="D100" s="748"/>
      <c r="E100" s="735"/>
      <c r="F100" s="405"/>
      <c r="H100" s="402"/>
      <c r="I100" s="363"/>
      <c r="J100" s="363"/>
      <c r="K100" s="363"/>
      <c r="L100" s="363"/>
      <c r="M100" s="405"/>
      <c r="N100" s="363"/>
      <c r="O100" s="363"/>
      <c r="P100" s="363"/>
      <c r="Q100" s="363"/>
      <c r="R100" s="363"/>
      <c r="S100" s="363"/>
      <c r="T100" s="363"/>
      <c r="AB100" s="337">
        <f t="shared" si="64"/>
        <v>0</v>
      </c>
      <c r="AC100" s="338">
        <f t="shared" si="64"/>
        <v>0</v>
      </c>
      <c r="AD100" s="338">
        <f t="shared" si="64"/>
        <v>0</v>
      </c>
      <c r="AE100" s="338">
        <f t="shared" si="64"/>
        <v>0</v>
      </c>
      <c r="AF100" s="339">
        <f t="shared" si="64"/>
        <v>0</v>
      </c>
      <c r="AG100" s="392">
        <f t="shared" si="62"/>
        <v>0</v>
      </c>
    </row>
    <row r="101" spans="1:33" ht="14.4" x14ac:dyDescent="0.3">
      <c r="A101" s="402"/>
      <c r="B101" s="403"/>
      <c r="C101" s="363"/>
      <c r="D101" s="748"/>
      <c r="E101" s="735"/>
      <c r="F101" s="405"/>
      <c r="H101" s="402"/>
      <c r="I101" s="363"/>
      <c r="J101" s="363"/>
      <c r="K101" s="363"/>
      <c r="L101" s="363"/>
      <c r="M101" s="405"/>
      <c r="N101" s="363"/>
      <c r="O101" s="363"/>
      <c r="P101" s="363"/>
      <c r="Q101" s="363"/>
      <c r="R101" s="363"/>
      <c r="S101" s="363"/>
      <c r="T101" s="363"/>
      <c r="AB101" s="337">
        <f t="shared" si="64"/>
        <v>0</v>
      </c>
      <c r="AC101" s="338">
        <f t="shared" si="64"/>
        <v>0</v>
      </c>
      <c r="AD101" s="338">
        <f t="shared" si="64"/>
        <v>0</v>
      </c>
      <c r="AE101" s="338">
        <f t="shared" si="64"/>
        <v>0</v>
      </c>
      <c r="AF101" s="339">
        <f t="shared" si="64"/>
        <v>0</v>
      </c>
      <c r="AG101" s="392">
        <f t="shared" si="62"/>
        <v>0</v>
      </c>
    </row>
    <row r="102" spans="1:33" ht="14.4" x14ac:dyDescent="0.3">
      <c r="A102" s="402"/>
      <c r="B102" s="403"/>
      <c r="C102" s="363"/>
      <c r="D102" s="748"/>
      <c r="E102" s="735"/>
      <c r="F102" s="405"/>
      <c r="H102" s="402"/>
      <c r="I102" s="363"/>
      <c r="J102" s="363"/>
      <c r="K102" s="363"/>
      <c r="L102" s="363"/>
      <c r="M102" s="405"/>
      <c r="N102" s="363"/>
      <c r="O102" s="363"/>
      <c r="P102" s="363"/>
      <c r="Q102" s="363"/>
      <c r="R102" s="363"/>
      <c r="S102" s="363"/>
      <c r="T102" s="363"/>
      <c r="AB102" s="337">
        <f t="shared" si="64"/>
        <v>0</v>
      </c>
      <c r="AC102" s="338">
        <f t="shared" si="64"/>
        <v>0</v>
      </c>
      <c r="AD102" s="338">
        <f t="shared" si="64"/>
        <v>0</v>
      </c>
      <c r="AE102" s="338">
        <f t="shared" si="64"/>
        <v>0</v>
      </c>
      <c r="AF102" s="339">
        <f t="shared" si="64"/>
        <v>0</v>
      </c>
      <c r="AG102" s="392">
        <f t="shared" si="62"/>
        <v>0</v>
      </c>
    </row>
    <row r="103" spans="1:33" ht="14.4" x14ac:dyDescent="0.3">
      <c r="A103" s="402"/>
      <c r="B103" s="403"/>
      <c r="C103" s="363"/>
      <c r="D103" s="748"/>
      <c r="E103" s="735"/>
      <c r="F103" s="405"/>
      <c r="H103" s="402"/>
      <c r="I103" s="363"/>
      <c r="J103" s="363"/>
      <c r="K103" s="363"/>
      <c r="L103" s="363"/>
      <c r="M103" s="405"/>
      <c r="N103" s="363"/>
      <c r="O103" s="363"/>
      <c r="P103" s="363"/>
      <c r="Q103" s="363"/>
      <c r="R103" s="363"/>
      <c r="S103" s="363"/>
      <c r="T103" s="363"/>
      <c r="AB103" s="337">
        <f t="shared" si="64"/>
        <v>0</v>
      </c>
      <c r="AC103" s="338">
        <f t="shared" si="64"/>
        <v>0</v>
      </c>
      <c r="AD103" s="338">
        <f t="shared" si="64"/>
        <v>0</v>
      </c>
      <c r="AE103" s="338">
        <f t="shared" si="64"/>
        <v>0</v>
      </c>
      <c r="AF103" s="339">
        <f t="shared" si="64"/>
        <v>0</v>
      </c>
      <c r="AG103" s="392">
        <f t="shared" si="62"/>
        <v>0</v>
      </c>
    </row>
    <row r="104" spans="1:33" ht="14.4" x14ac:dyDescent="0.3">
      <c r="A104" s="402"/>
      <c r="B104" s="403"/>
      <c r="C104" s="363"/>
      <c r="D104" s="748"/>
      <c r="E104" s="735"/>
      <c r="F104" s="405"/>
      <c r="H104" s="402"/>
      <c r="I104" s="363"/>
      <c r="J104" s="363"/>
      <c r="K104" s="363"/>
      <c r="L104" s="363"/>
      <c r="M104" s="405"/>
      <c r="N104" s="363"/>
      <c r="O104" s="363"/>
      <c r="P104" s="363"/>
      <c r="Q104" s="363"/>
      <c r="R104" s="363"/>
      <c r="S104" s="363"/>
      <c r="T104" s="363"/>
      <c r="AB104" s="337">
        <f t="shared" si="64"/>
        <v>0</v>
      </c>
      <c r="AC104" s="338">
        <f t="shared" si="64"/>
        <v>0</v>
      </c>
      <c r="AD104" s="338">
        <f t="shared" si="64"/>
        <v>0</v>
      </c>
      <c r="AE104" s="338">
        <f t="shared" si="64"/>
        <v>0</v>
      </c>
      <c r="AF104" s="339">
        <f t="shared" si="64"/>
        <v>0</v>
      </c>
      <c r="AG104" s="392">
        <f t="shared" si="62"/>
        <v>0</v>
      </c>
    </row>
    <row r="105" spans="1:33" ht="14.4" x14ac:dyDescent="0.3">
      <c r="A105" s="402"/>
      <c r="B105" s="403"/>
      <c r="C105" s="363"/>
      <c r="D105" s="748"/>
      <c r="E105" s="735"/>
      <c r="F105" s="405"/>
      <c r="H105" s="402"/>
      <c r="I105" s="363"/>
      <c r="J105" s="363"/>
      <c r="K105" s="363"/>
      <c r="L105" s="363"/>
      <c r="M105" s="405"/>
      <c r="N105" s="363"/>
      <c r="O105" s="363"/>
      <c r="P105" s="363"/>
      <c r="Q105" s="363"/>
      <c r="R105" s="363"/>
      <c r="S105" s="363"/>
      <c r="T105" s="363"/>
      <c r="AB105" s="337">
        <f t="shared" si="64"/>
        <v>0</v>
      </c>
      <c r="AC105" s="338">
        <f t="shared" si="64"/>
        <v>0</v>
      </c>
      <c r="AD105" s="338">
        <f t="shared" si="64"/>
        <v>0</v>
      </c>
      <c r="AE105" s="338">
        <f t="shared" si="64"/>
        <v>0</v>
      </c>
      <c r="AF105" s="339">
        <f t="shared" si="64"/>
        <v>0</v>
      </c>
      <c r="AG105" s="392">
        <f t="shared" si="62"/>
        <v>0</v>
      </c>
    </row>
    <row r="106" spans="1:33" ht="14.4" x14ac:dyDescent="0.3">
      <c r="A106" s="402"/>
      <c r="B106" s="403"/>
      <c r="C106" s="363"/>
      <c r="D106" s="748"/>
      <c r="E106" s="735"/>
      <c r="F106" s="405"/>
      <c r="H106" s="402"/>
      <c r="I106" s="363"/>
      <c r="J106" s="363"/>
      <c r="K106" s="363"/>
      <c r="L106" s="363"/>
      <c r="M106" s="405"/>
      <c r="N106" s="363"/>
      <c r="O106" s="363"/>
      <c r="P106" s="363"/>
      <c r="Q106" s="363"/>
      <c r="R106" s="363"/>
      <c r="S106" s="363"/>
      <c r="T106" s="363"/>
      <c r="AB106" s="337">
        <f t="shared" si="64"/>
        <v>0</v>
      </c>
      <c r="AC106" s="338">
        <f t="shared" si="64"/>
        <v>0</v>
      </c>
      <c r="AD106" s="338">
        <f t="shared" si="64"/>
        <v>0</v>
      </c>
      <c r="AE106" s="338">
        <f t="shared" si="64"/>
        <v>0</v>
      </c>
      <c r="AF106" s="339">
        <f t="shared" si="64"/>
        <v>0</v>
      </c>
      <c r="AG106" s="392">
        <f t="shared" ref="AG106:AG120" si="65">SUM(AB106:AF106)</f>
        <v>0</v>
      </c>
    </row>
    <row r="107" spans="1:33" ht="14.4" x14ac:dyDescent="0.3">
      <c r="A107" s="402"/>
      <c r="B107" s="403"/>
      <c r="C107" s="363"/>
      <c r="D107" s="748"/>
      <c r="E107" s="735"/>
      <c r="F107" s="405"/>
      <c r="H107" s="402"/>
      <c r="I107" s="363"/>
      <c r="J107" s="363"/>
      <c r="K107" s="363"/>
      <c r="L107" s="363"/>
      <c r="M107" s="405"/>
      <c r="N107" s="363"/>
      <c r="O107" s="363"/>
      <c r="P107" s="363"/>
      <c r="Q107" s="363"/>
      <c r="R107" s="363"/>
      <c r="S107" s="363"/>
      <c r="T107" s="363"/>
      <c r="AB107" s="337">
        <f t="shared" ref="AB107:AF120" si="66">IF($K107=AB$41,1,0)</f>
        <v>0</v>
      </c>
      <c r="AC107" s="338">
        <f t="shared" si="66"/>
        <v>0</v>
      </c>
      <c r="AD107" s="338">
        <f t="shared" si="66"/>
        <v>0</v>
      </c>
      <c r="AE107" s="338">
        <f t="shared" si="66"/>
        <v>0</v>
      </c>
      <c r="AF107" s="339">
        <f t="shared" si="66"/>
        <v>0</v>
      </c>
      <c r="AG107" s="392">
        <f t="shared" si="65"/>
        <v>0</v>
      </c>
    </row>
    <row r="108" spans="1:33" ht="14.4" x14ac:dyDescent="0.3">
      <c r="A108" s="402"/>
      <c r="B108" s="403"/>
      <c r="C108" s="363"/>
      <c r="D108" s="748"/>
      <c r="E108" s="735"/>
      <c r="F108" s="405"/>
      <c r="H108" s="402"/>
      <c r="I108" s="363"/>
      <c r="J108" s="363"/>
      <c r="K108" s="363"/>
      <c r="L108" s="363"/>
      <c r="M108" s="405"/>
      <c r="N108" s="363"/>
      <c r="O108" s="363"/>
      <c r="P108" s="363"/>
      <c r="Q108" s="363"/>
      <c r="R108" s="363"/>
      <c r="S108" s="363"/>
      <c r="T108" s="363"/>
      <c r="AB108" s="337">
        <f t="shared" si="66"/>
        <v>0</v>
      </c>
      <c r="AC108" s="338">
        <f t="shared" si="66"/>
        <v>0</v>
      </c>
      <c r="AD108" s="338">
        <f t="shared" si="66"/>
        <v>0</v>
      </c>
      <c r="AE108" s="338">
        <f t="shared" si="66"/>
        <v>0</v>
      </c>
      <c r="AF108" s="339">
        <f t="shared" si="66"/>
        <v>0</v>
      </c>
      <c r="AG108" s="392">
        <f t="shared" si="65"/>
        <v>0</v>
      </c>
    </row>
    <row r="109" spans="1:33" ht="14.4" x14ac:dyDescent="0.3">
      <c r="A109" s="402"/>
      <c r="B109" s="403"/>
      <c r="C109" s="363"/>
      <c r="D109" s="748"/>
      <c r="E109" s="735"/>
      <c r="F109" s="405"/>
      <c r="H109" s="402"/>
      <c r="I109" s="363"/>
      <c r="J109" s="363"/>
      <c r="K109" s="363"/>
      <c r="L109" s="363"/>
      <c r="M109" s="405"/>
      <c r="N109" s="363"/>
      <c r="O109" s="363"/>
      <c r="P109" s="363"/>
      <c r="Q109" s="363"/>
      <c r="R109" s="363"/>
      <c r="S109" s="363"/>
      <c r="T109" s="363"/>
      <c r="AB109" s="337">
        <f t="shared" si="66"/>
        <v>0</v>
      </c>
      <c r="AC109" s="338">
        <f t="shared" si="66"/>
        <v>0</v>
      </c>
      <c r="AD109" s="338">
        <f t="shared" si="66"/>
        <v>0</v>
      </c>
      <c r="AE109" s="338">
        <f t="shared" si="66"/>
        <v>0</v>
      </c>
      <c r="AF109" s="339">
        <f t="shared" si="66"/>
        <v>0</v>
      </c>
      <c r="AG109" s="392">
        <f t="shared" si="65"/>
        <v>0</v>
      </c>
    </row>
    <row r="110" spans="1:33" ht="14.4" x14ac:dyDescent="0.3">
      <c r="A110" s="402"/>
      <c r="B110" s="403"/>
      <c r="C110" s="363"/>
      <c r="D110" s="748"/>
      <c r="E110" s="735"/>
      <c r="F110" s="405"/>
      <c r="H110" s="402"/>
      <c r="I110" s="363"/>
      <c r="J110" s="363"/>
      <c r="K110" s="363"/>
      <c r="L110" s="363"/>
      <c r="M110" s="405"/>
      <c r="N110" s="363"/>
      <c r="O110" s="363"/>
      <c r="P110" s="363"/>
      <c r="Q110" s="363"/>
      <c r="R110" s="363"/>
      <c r="S110" s="363"/>
      <c r="T110" s="363"/>
      <c r="AB110" s="337">
        <f t="shared" si="66"/>
        <v>0</v>
      </c>
      <c r="AC110" s="338">
        <f t="shared" si="66"/>
        <v>0</v>
      </c>
      <c r="AD110" s="338">
        <f t="shared" si="66"/>
        <v>0</v>
      </c>
      <c r="AE110" s="338">
        <f t="shared" si="66"/>
        <v>0</v>
      </c>
      <c r="AF110" s="339">
        <f t="shared" si="66"/>
        <v>0</v>
      </c>
      <c r="AG110" s="392">
        <f t="shared" si="65"/>
        <v>0</v>
      </c>
    </row>
    <row r="111" spans="1:33" ht="14.4" x14ac:dyDescent="0.3">
      <c r="A111" s="402"/>
      <c r="B111" s="403"/>
      <c r="C111" s="363"/>
      <c r="D111" s="748"/>
      <c r="E111" s="735"/>
      <c r="F111" s="405"/>
      <c r="H111" s="402"/>
      <c r="I111" s="363"/>
      <c r="J111" s="363"/>
      <c r="K111" s="363"/>
      <c r="L111" s="363"/>
      <c r="M111" s="405"/>
      <c r="N111" s="363"/>
      <c r="O111" s="363"/>
      <c r="P111" s="363"/>
      <c r="Q111" s="363"/>
      <c r="R111" s="363"/>
      <c r="S111" s="363"/>
      <c r="T111" s="363"/>
      <c r="AB111" s="337">
        <f t="shared" si="66"/>
        <v>0</v>
      </c>
      <c r="AC111" s="338">
        <f t="shared" si="66"/>
        <v>0</v>
      </c>
      <c r="AD111" s="338">
        <f t="shared" si="66"/>
        <v>0</v>
      </c>
      <c r="AE111" s="338">
        <f t="shared" si="66"/>
        <v>0</v>
      </c>
      <c r="AF111" s="339">
        <f t="shared" si="66"/>
        <v>0</v>
      </c>
      <c r="AG111" s="392">
        <f t="shared" si="65"/>
        <v>0</v>
      </c>
    </row>
    <row r="112" spans="1:33" ht="14.4" x14ac:dyDescent="0.3">
      <c r="A112" s="406"/>
      <c r="B112" s="297"/>
      <c r="F112" s="407"/>
      <c r="H112" s="402"/>
      <c r="I112" s="363"/>
      <c r="J112" s="363"/>
      <c r="K112" s="363"/>
      <c r="L112" s="363"/>
      <c r="M112" s="405"/>
      <c r="N112" s="363"/>
      <c r="O112" s="363"/>
      <c r="P112" s="363"/>
      <c r="Q112" s="363"/>
      <c r="R112" s="363"/>
      <c r="S112" s="363"/>
      <c r="T112" s="363"/>
      <c r="AB112" s="337">
        <f t="shared" si="66"/>
        <v>0</v>
      </c>
      <c r="AC112" s="338">
        <f t="shared" si="66"/>
        <v>0</v>
      </c>
      <c r="AD112" s="338">
        <f t="shared" si="66"/>
        <v>0</v>
      </c>
      <c r="AE112" s="338">
        <f t="shared" si="66"/>
        <v>0</v>
      </c>
      <c r="AF112" s="339">
        <f t="shared" si="66"/>
        <v>0</v>
      </c>
      <c r="AG112" s="392">
        <f t="shared" si="65"/>
        <v>0</v>
      </c>
    </row>
    <row r="113" spans="1:33" ht="14.4" x14ac:dyDescent="0.3">
      <c r="A113" s="406"/>
      <c r="B113" s="297"/>
      <c r="F113" s="407"/>
      <c r="H113" s="402"/>
      <c r="I113" s="363"/>
      <c r="J113" s="363"/>
      <c r="K113" s="363"/>
      <c r="L113" s="363"/>
      <c r="M113" s="405"/>
      <c r="N113" s="363"/>
      <c r="O113" s="363"/>
      <c r="P113" s="363"/>
      <c r="Q113" s="363"/>
      <c r="R113" s="363"/>
      <c r="S113" s="363"/>
      <c r="T113" s="363"/>
      <c r="AB113" s="337">
        <f t="shared" si="66"/>
        <v>0</v>
      </c>
      <c r="AC113" s="338">
        <f t="shared" si="66"/>
        <v>0</v>
      </c>
      <c r="AD113" s="338">
        <f t="shared" si="66"/>
        <v>0</v>
      </c>
      <c r="AE113" s="338">
        <f t="shared" si="66"/>
        <v>0</v>
      </c>
      <c r="AF113" s="339">
        <f t="shared" si="66"/>
        <v>0</v>
      </c>
      <c r="AG113" s="392">
        <f t="shared" si="65"/>
        <v>0</v>
      </c>
    </row>
    <row r="114" spans="1:33" ht="14.4" x14ac:dyDescent="0.3">
      <c r="A114" s="406"/>
      <c r="B114" s="297"/>
      <c r="F114" s="407"/>
      <c r="H114" s="402"/>
      <c r="I114" s="363"/>
      <c r="J114" s="363"/>
      <c r="K114" s="363"/>
      <c r="L114" s="363"/>
      <c r="M114" s="405"/>
      <c r="N114" s="363"/>
      <c r="O114" s="363"/>
      <c r="P114" s="363"/>
      <c r="Q114" s="363"/>
      <c r="R114" s="363"/>
      <c r="S114" s="363"/>
      <c r="T114" s="363"/>
      <c r="AB114" s="337">
        <f t="shared" si="66"/>
        <v>0</v>
      </c>
      <c r="AC114" s="338">
        <f t="shared" si="66"/>
        <v>0</v>
      </c>
      <c r="AD114" s="338">
        <f t="shared" si="66"/>
        <v>0</v>
      </c>
      <c r="AE114" s="338">
        <f t="shared" si="66"/>
        <v>0</v>
      </c>
      <c r="AF114" s="339">
        <f t="shared" si="66"/>
        <v>0</v>
      </c>
      <c r="AG114" s="392">
        <f t="shared" si="65"/>
        <v>0</v>
      </c>
    </row>
    <row r="115" spans="1:33" ht="14.4" x14ac:dyDescent="0.3">
      <c r="A115" s="406"/>
      <c r="B115" s="297"/>
      <c r="F115" s="407"/>
      <c r="H115" s="402"/>
      <c r="I115" s="363"/>
      <c r="J115" s="363"/>
      <c r="K115" s="363"/>
      <c r="L115" s="363"/>
      <c r="M115" s="405"/>
      <c r="N115" s="363"/>
      <c r="O115" s="363"/>
      <c r="P115" s="363"/>
      <c r="Q115" s="363"/>
      <c r="R115" s="363"/>
      <c r="S115" s="363"/>
      <c r="T115" s="363"/>
      <c r="AB115" s="337">
        <f t="shared" si="66"/>
        <v>0</v>
      </c>
      <c r="AC115" s="338">
        <f t="shared" si="66"/>
        <v>0</v>
      </c>
      <c r="AD115" s="338">
        <f t="shared" si="66"/>
        <v>0</v>
      </c>
      <c r="AE115" s="338">
        <f t="shared" si="66"/>
        <v>0</v>
      </c>
      <c r="AF115" s="339">
        <f t="shared" si="66"/>
        <v>0</v>
      </c>
      <c r="AG115" s="392">
        <f t="shared" si="65"/>
        <v>0</v>
      </c>
    </row>
    <row r="116" spans="1:33" ht="14.4" x14ac:dyDescent="0.3">
      <c r="A116" s="406"/>
      <c r="B116" s="297"/>
      <c r="F116" s="407"/>
      <c r="H116" s="402"/>
      <c r="I116" s="363"/>
      <c r="J116" s="363"/>
      <c r="K116" s="363"/>
      <c r="L116" s="363"/>
      <c r="M116" s="405"/>
      <c r="N116" s="363"/>
      <c r="O116" s="363"/>
      <c r="P116" s="363"/>
      <c r="Q116" s="363"/>
      <c r="R116" s="363"/>
      <c r="S116" s="363"/>
      <c r="T116" s="363"/>
      <c r="AB116" s="337">
        <f t="shared" si="66"/>
        <v>0</v>
      </c>
      <c r="AC116" s="338">
        <f t="shared" si="66"/>
        <v>0</v>
      </c>
      <c r="AD116" s="338">
        <f t="shared" si="66"/>
        <v>0</v>
      </c>
      <c r="AE116" s="338">
        <f t="shared" si="66"/>
        <v>0</v>
      </c>
      <c r="AF116" s="339">
        <f t="shared" si="66"/>
        <v>0</v>
      </c>
      <c r="AG116" s="392">
        <f t="shared" si="65"/>
        <v>0</v>
      </c>
    </row>
    <row r="117" spans="1:33" ht="14.4" x14ac:dyDescent="0.3">
      <c r="A117" s="406"/>
      <c r="B117" s="297"/>
      <c r="F117" s="407"/>
      <c r="H117" s="402"/>
      <c r="I117" s="363"/>
      <c r="J117" s="363"/>
      <c r="K117" s="363"/>
      <c r="L117" s="363"/>
      <c r="M117" s="405"/>
      <c r="N117" s="363"/>
      <c r="O117" s="363"/>
      <c r="P117" s="363"/>
      <c r="Q117" s="363"/>
      <c r="R117" s="363"/>
      <c r="S117" s="363"/>
      <c r="T117" s="363"/>
      <c r="AB117" s="337">
        <f t="shared" si="66"/>
        <v>0</v>
      </c>
      <c r="AC117" s="338">
        <f t="shared" si="66"/>
        <v>0</v>
      </c>
      <c r="AD117" s="338">
        <f t="shared" si="66"/>
        <v>0</v>
      </c>
      <c r="AE117" s="338">
        <f t="shared" si="66"/>
        <v>0</v>
      </c>
      <c r="AF117" s="339">
        <f t="shared" si="66"/>
        <v>0</v>
      </c>
      <c r="AG117" s="392">
        <f t="shared" si="65"/>
        <v>0</v>
      </c>
    </row>
    <row r="118" spans="1:33" ht="14.4" x14ac:dyDescent="0.3">
      <c r="A118" s="406"/>
      <c r="B118" s="297"/>
      <c r="F118" s="407"/>
      <c r="H118" s="402"/>
      <c r="I118" s="363"/>
      <c r="J118" s="363"/>
      <c r="K118" s="363"/>
      <c r="L118" s="363"/>
      <c r="M118" s="405"/>
      <c r="N118" s="363"/>
      <c r="O118" s="363"/>
      <c r="P118" s="363"/>
      <c r="Q118" s="363"/>
      <c r="R118" s="363"/>
      <c r="S118" s="363"/>
      <c r="T118" s="363"/>
      <c r="AB118" s="337">
        <f t="shared" si="66"/>
        <v>0</v>
      </c>
      <c r="AC118" s="338">
        <f t="shared" si="66"/>
        <v>0</v>
      </c>
      <c r="AD118" s="338">
        <f t="shared" si="66"/>
        <v>0</v>
      </c>
      <c r="AE118" s="338">
        <f t="shared" si="66"/>
        <v>0</v>
      </c>
      <c r="AF118" s="339">
        <f t="shared" si="66"/>
        <v>0</v>
      </c>
      <c r="AG118" s="392">
        <f t="shared" si="65"/>
        <v>0</v>
      </c>
    </row>
    <row r="119" spans="1:33" ht="15" thickBot="1" x14ac:dyDescent="0.35">
      <c r="A119" s="408"/>
      <c r="B119" s="409"/>
      <c r="C119" s="410"/>
      <c r="D119" s="749"/>
      <c r="E119" s="736"/>
      <c r="F119" s="413"/>
      <c r="H119" s="414"/>
      <c r="I119" s="415"/>
      <c r="J119" s="415"/>
      <c r="K119" s="415"/>
      <c r="L119" s="415"/>
      <c r="M119" s="416"/>
      <c r="N119" s="363"/>
      <c r="O119" s="363"/>
      <c r="P119" s="363"/>
      <c r="Q119" s="363"/>
      <c r="R119" s="363"/>
      <c r="S119" s="363"/>
      <c r="T119" s="363"/>
      <c r="AB119" s="337">
        <f t="shared" si="66"/>
        <v>0</v>
      </c>
      <c r="AC119" s="338">
        <f t="shared" si="66"/>
        <v>0</v>
      </c>
      <c r="AD119" s="338">
        <f t="shared" si="66"/>
        <v>0</v>
      </c>
      <c r="AE119" s="338">
        <f t="shared" si="66"/>
        <v>0</v>
      </c>
      <c r="AF119" s="339">
        <f t="shared" si="66"/>
        <v>0</v>
      </c>
      <c r="AG119" s="392">
        <f t="shared" si="65"/>
        <v>0</v>
      </c>
    </row>
    <row r="120" spans="1:33" ht="15" thickBot="1" x14ac:dyDescent="0.35">
      <c r="B120" s="297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AB120" s="360">
        <f t="shared" si="66"/>
        <v>0</v>
      </c>
      <c r="AC120" s="358">
        <f t="shared" si="66"/>
        <v>0</v>
      </c>
      <c r="AD120" s="358">
        <f t="shared" si="66"/>
        <v>0</v>
      </c>
      <c r="AE120" s="358">
        <f t="shared" si="66"/>
        <v>0</v>
      </c>
      <c r="AF120" s="359">
        <f t="shared" si="66"/>
        <v>0</v>
      </c>
      <c r="AG120" s="392">
        <f t="shared" si="65"/>
        <v>0</v>
      </c>
    </row>
    <row r="121" spans="1:33" ht="15" thickBot="1" x14ac:dyDescent="0.35">
      <c r="B121" s="297"/>
      <c r="H121" s="363"/>
      <c r="Z121" s="289">
        <f>SUM(AB121:AF121)</f>
        <v>43</v>
      </c>
      <c r="AB121" s="308">
        <f>SUM(AB42:AB120)</f>
        <v>13</v>
      </c>
      <c r="AC121" s="309">
        <f t="shared" ref="AC121:AF121" si="67">SUM(AC42:AC120)</f>
        <v>14</v>
      </c>
      <c r="AD121" s="309">
        <f t="shared" si="67"/>
        <v>3</v>
      </c>
      <c r="AE121" s="309">
        <f t="shared" si="67"/>
        <v>5</v>
      </c>
      <c r="AF121" s="310">
        <f t="shared" si="67"/>
        <v>8</v>
      </c>
    </row>
    <row r="122" spans="1:33" ht="13.8" thickBot="1" x14ac:dyDescent="0.3">
      <c r="B122" s="297"/>
      <c r="H122" s="417"/>
    </row>
    <row r="123" spans="1:33" s="420" customFormat="1" ht="21.6" thickBot="1" x14ac:dyDescent="0.45">
      <c r="A123" s="418" t="s">
        <v>115</v>
      </c>
      <c r="B123" s="419"/>
      <c r="D123" s="750"/>
      <c r="E123" s="737"/>
      <c r="H123" s="423"/>
    </row>
    <row r="124" spans="1:33" s="391" customFormat="1" x14ac:dyDescent="0.25">
      <c r="A124" s="391" t="s">
        <v>30</v>
      </c>
      <c r="B124" s="424" t="s">
        <v>76</v>
      </c>
      <c r="C124" s="391" t="s">
        <v>31</v>
      </c>
      <c r="D124" s="751" t="s">
        <v>26</v>
      </c>
      <c r="E124" s="738" t="s">
        <v>77</v>
      </c>
      <c r="F124" s="391" t="s">
        <v>78</v>
      </c>
      <c r="G124" s="391" t="s">
        <v>79</v>
      </c>
    </row>
    <row r="125" spans="1:33" outlineLevel="1" x14ac:dyDescent="0.25">
      <c r="A125" s="425">
        <v>1</v>
      </c>
      <c r="B125" s="426"/>
      <c r="C125" s="426" t="s">
        <v>274</v>
      </c>
      <c r="D125" s="727">
        <v>7.6</v>
      </c>
      <c r="E125" s="739" t="s">
        <v>80</v>
      </c>
      <c r="F125" s="426">
        <v>24</v>
      </c>
      <c r="G125" s="426">
        <v>24</v>
      </c>
      <c r="H125" s="392"/>
      <c r="J125" s="427"/>
      <c r="K125" s="392"/>
      <c r="X125" s="289"/>
    </row>
    <row r="126" spans="1:33" outlineLevel="1" x14ac:dyDescent="0.25">
      <c r="A126" s="425">
        <v>2</v>
      </c>
      <c r="B126" s="426"/>
      <c r="C126" s="426" t="s">
        <v>297</v>
      </c>
      <c r="D126" s="727">
        <v>18.100000000000001</v>
      </c>
      <c r="E126" s="739" t="s">
        <v>361</v>
      </c>
      <c r="F126" s="426">
        <v>22</v>
      </c>
      <c r="G126" s="426">
        <v>22</v>
      </c>
      <c r="H126" s="392"/>
      <c r="J126" s="427"/>
      <c r="K126" s="392"/>
      <c r="X126" s="289"/>
    </row>
    <row r="127" spans="1:33" outlineLevel="1" x14ac:dyDescent="0.25">
      <c r="A127" s="425">
        <v>3</v>
      </c>
      <c r="B127" s="426"/>
      <c r="C127" s="426" t="s">
        <v>158</v>
      </c>
      <c r="D127" s="727">
        <v>16.399999999999999</v>
      </c>
      <c r="E127" s="739" t="s">
        <v>70</v>
      </c>
      <c r="F127" s="426">
        <v>21</v>
      </c>
      <c r="G127" s="426">
        <v>21</v>
      </c>
      <c r="H127" s="392"/>
      <c r="J127" s="427"/>
      <c r="K127" s="392"/>
      <c r="X127" s="289"/>
    </row>
    <row r="128" spans="1:33" outlineLevel="1" x14ac:dyDescent="0.25">
      <c r="A128" s="425">
        <v>4</v>
      </c>
      <c r="B128" s="426"/>
      <c r="C128" s="426" t="s">
        <v>264</v>
      </c>
      <c r="D128" s="727">
        <v>9.5</v>
      </c>
      <c r="E128" s="739" t="s">
        <v>80</v>
      </c>
      <c r="F128" s="426">
        <v>21</v>
      </c>
      <c r="G128" s="426">
        <v>21</v>
      </c>
      <c r="H128" s="392"/>
      <c r="J128" s="427"/>
      <c r="K128" s="392"/>
      <c r="X128" s="289"/>
    </row>
    <row r="129" spans="1:24" outlineLevel="1" x14ac:dyDescent="0.25">
      <c r="A129" s="425">
        <v>5</v>
      </c>
      <c r="B129" s="426"/>
      <c r="C129" s="426" t="s">
        <v>155</v>
      </c>
      <c r="D129" s="727">
        <v>10.4</v>
      </c>
      <c r="E129" s="739" t="s">
        <v>176</v>
      </c>
      <c r="F129" s="426">
        <v>21</v>
      </c>
      <c r="G129" s="426">
        <v>21</v>
      </c>
      <c r="H129" s="392"/>
      <c r="J129" s="427"/>
      <c r="K129" s="392"/>
      <c r="X129" s="289"/>
    </row>
    <row r="130" spans="1:24" outlineLevel="1" x14ac:dyDescent="0.25">
      <c r="A130" s="425">
        <v>6</v>
      </c>
      <c r="B130" s="426"/>
      <c r="C130" s="426" t="s">
        <v>148</v>
      </c>
      <c r="D130" s="727">
        <v>11.6</v>
      </c>
      <c r="E130" s="739" t="s">
        <v>70</v>
      </c>
      <c r="F130" s="426">
        <v>20</v>
      </c>
      <c r="G130" s="426">
        <v>20</v>
      </c>
      <c r="H130" s="392"/>
      <c r="J130" s="427"/>
      <c r="K130" s="392"/>
      <c r="X130" s="289"/>
    </row>
    <row r="131" spans="1:24" ht="12" customHeight="1" outlineLevel="1" x14ac:dyDescent="0.25">
      <c r="A131" s="425">
        <v>7</v>
      </c>
      <c r="B131" s="426"/>
      <c r="C131" s="426" t="s">
        <v>435</v>
      </c>
      <c r="D131" s="727">
        <v>13.9</v>
      </c>
      <c r="E131" s="739" t="s">
        <v>70</v>
      </c>
      <c r="F131" s="426">
        <v>19</v>
      </c>
      <c r="G131" s="426">
        <v>19</v>
      </c>
      <c r="H131" s="392"/>
      <c r="J131" s="427"/>
      <c r="K131" s="392"/>
      <c r="X131" s="289"/>
    </row>
    <row r="132" spans="1:24" outlineLevel="1" x14ac:dyDescent="0.25">
      <c r="A132" s="425">
        <v>8</v>
      </c>
      <c r="B132" s="426"/>
      <c r="C132" s="426" t="s">
        <v>342</v>
      </c>
      <c r="D132" s="727">
        <v>14</v>
      </c>
      <c r="E132" s="739" t="s">
        <v>361</v>
      </c>
      <c r="F132" s="426">
        <v>19</v>
      </c>
      <c r="G132" s="426">
        <v>19</v>
      </c>
      <c r="H132" s="392"/>
      <c r="J132" s="427"/>
      <c r="K132" s="392"/>
      <c r="X132" s="289"/>
    </row>
    <row r="133" spans="1:24" outlineLevel="1" x14ac:dyDescent="0.25">
      <c r="A133" s="425">
        <v>9</v>
      </c>
      <c r="B133" s="426"/>
      <c r="C133" s="426" t="s">
        <v>157</v>
      </c>
      <c r="D133" s="727">
        <v>14.6</v>
      </c>
      <c r="E133" s="739" t="s">
        <v>176</v>
      </c>
      <c r="F133" s="426">
        <v>18</v>
      </c>
      <c r="G133" s="426">
        <v>18</v>
      </c>
      <c r="H133" s="392"/>
      <c r="J133" s="427"/>
      <c r="K133" s="392"/>
      <c r="X133" s="289"/>
    </row>
    <row r="134" spans="1:24" outlineLevel="1" x14ac:dyDescent="0.25">
      <c r="A134" s="425">
        <v>10</v>
      </c>
      <c r="B134" s="426"/>
      <c r="C134" s="426" t="s">
        <v>204</v>
      </c>
      <c r="D134" s="727">
        <v>11.8</v>
      </c>
      <c r="E134" s="739" t="s">
        <v>80</v>
      </c>
      <c r="F134" s="426">
        <v>18</v>
      </c>
      <c r="G134" s="426">
        <v>18</v>
      </c>
      <c r="H134" s="392"/>
      <c r="J134" s="427"/>
      <c r="K134" s="392"/>
      <c r="X134" s="289"/>
    </row>
    <row r="135" spans="1:24" outlineLevel="1" x14ac:dyDescent="0.25">
      <c r="A135" s="425">
        <v>11</v>
      </c>
      <c r="B135" s="426"/>
      <c r="C135" s="426" t="s">
        <v>178</v>
      </c>
      <c r="D135" s="727">
        <v>17.8</v>
      </c>
      <c r="E135" s="739" t="s">
        <v>176</v>
      </c>
      <c r="F135" s="426">
        <v>18</v>
      </c>
      <c r="G135" s="426">
        <v>18</v>
      </c>
      <c r="H135" s="392"/>
      <c r="J135" s="427"/>
      <c r="K135" s="392"/>
      <c r="X135" s="289"/>
    </row>
    <row r="136" spans="1:24" outlineLevel="1" x14ac:dyDescent="0.25">
      <c r="A136" s="425">
        <v>12</v>
      </c>
      <c r="B136" s="426"/>
      <c r="C136" s="426" t="s">
        <v>183</v>
      </c>
      <c r="D136" s="727">
        <v>12.5</v>
      </c>
      <c r="E136" s="739" t="s">
        <v>176</v>
      </c>
      <c r="F136" s="426">
        <v>18</v>
      </c>
      <c r="G136" s="426">
        <v>18</v>
      </c>
      <c r="H136" s="392"/>
      <c r="J136" s="427"/>
      <c r="K136" s="392"/>
      <c r="X136" s="289"/>
    </row>
    <row r="137" spans="1:24" outlineLevel="1" x14ac:dyDescent="0.25">
      <c r="A137" s="425">
        <v>13</v>
      </c>
      <c r="B137" s="426"/>
      <c r="C137" s="426" t="s">
        <v>436</v>
      </c>
      <c r="D137" s="727">
        <v>6.9</v>
      </c>
      <c r="E137" s="739" t="s">
        <v>361</v>
      </c>
      <c r="F137" s="426">
        <v>17</v>
      </c>
      <c r="G137" s="426">
        <v>17</v>
      </c>
      <c r="H137" s="392"/>
      <c r="J137" s="427"/>
      <c r="K137" s="392"/>
      <c r="X137" s="289"/>
    </row>
    <row r="138" spans="1:24" outlineLevel="1" x14ac:dyDescent="0.25">
      <c r="A138" s="425">
        <v>14</v>
      </c>
      <c r="B138" s="426"/>
      <c r="C138" s="426" t="s">
        <v>407</v>
      </c>
      <c r="D138" s="727">
        <v>11.6</v>
      </c>
      <c r="E138" s="739" t="s">
        <v>80</v>
      </c>
      <c r="F138" s="426">
        <v>15</v>
      </c>
      <c r="G138" s="426">
        <v>15</v>
      </c>
      <c r="H138" s="392"/>
      <c r="J138" s="427"/>
      <c r="K138" s="392"/>
      <c r="X138" s="289"/>
    </row>
    <row r="139" spans="1:24" outlineLevel="1" x14ac:dyDescent="0.25">
      <c r="A139" s="425">
        <v>15</v>
      </c>
      <c r="B139" s="426"/>
      <c r="C139" s="426" t="s">
        <v>209</v>
      </c>
      <c r="D139" s="727">
        <v>16.100000000000001</v>
      </c>
      <c r="E139" s="739" t="s">
        <v>69</v>
      </c>
      <c r="F139" s="426">
        <v>15</v>
      </c>
      <c r="G139" s="426">
        <v>15</v>
      </c>
      <c r="H139" s="392"/>
      <c r="J139" s="427"/>
      <c r="K139" s="392"/>
      <c r="X139" s="289"/>
    </row>
    <row r="140" spans="1:24" outlineLevel="1" x14ac:dyDescent="0.25">
      <c r="A140" s="425">
        <v>16</v>
      </c>
      <c r="B140" s="426"/>
      <c r="C140" s="426" t="s">
        <v>346</v>
      </c>
      <c r="D140" s="727">
        <v>22.4</v>
      </c>
      <c r="E140" s="739" t="s">
        <v>70</v>
      </c>
      <c r="F140" s="426">
        <v>15</v>
      </c>
      <c r="G140" s="426">
        <v>15</v>
      </c>
      <c r="H140" s="392"/>
      <c r="J140" s="427"/>
      <c r="K140" s="392"/>
      <c r="X140" s="289"/>
    </row>
    <row r="141" spans="1:24" outlineLevel="1" x14ac:dyDescent="0.25">
      <c r="A141" s="425">
        <v>17</v>
      </c>
      <c r="B141" s="426"/>
      <c r="C141" s="426" t="s">
        <v>246</v>
      </c>
      <c r="D141" s="727">
        <v>17.7</v>
      </c>
      <c r="E141" s="739" t="s">
        <v>361</v>
      </c>
      <c r="F141" s="426">
        <v>15</v>
      </c>
      <c r="G141" s="426">
        <v>15</v>
      </c>
      <c r="H141" s="392"/>
      <c r="J141" s="427"/>
      <c r="K141" s="392"/>
      <c r="X141" s="289"/>
    </row>
    <row r="142" spans="1:24" outlineLevel="1" x14ac:dyDescent="0.25">
      <c r="A142" s="425">
        <v>18</v>
      </c>
      <c r="B142" s="426"/>
      <c r="C142" s="426" t="s">
        <v>365</v>
      </c>
      <c r="D142" s="727">
        <v>18.2</v>
      </c>
      <c r="E142" s="739" t="s">
        <v>361</v>
      </c>
      <c r="F142" s="426">
        <v>14</v>
      </c>
      <c r="G142" s="426">
        <v>14</v>
      </c>
      <c r="H142" s="392"/>
      <c r="J142" s="427"/>
      <c r="K142" s="392"/>
      <c r="X142" s="289"/>
    </row>
    <row r="143" spans="1:24" outlineLevel="1" x14ac:dyDescent="0.25">
      <c r="A143" s="425">
        <v>19</v>
      </c>
      <c r="B143" s="426"/>
      <c r="C143" s="426" t="s">
        <v>242</v>
      </c>
      <c r="D143" s="727">
        <v>20</v>
      </c>
      <c r="E143" s="739" t="s">
        <v>70</v>
      </c>
      <c r="F143" s="426">
        <v>14</v>
      </c>
      <c r="G143" s="426">
        <v>14</v>
      </c>
      <c r="H143" s="392"/>
      <c r="J143" s="427"/>
      <c r="K143" s="392"/>
      <c r="X143" s="289"/>
    </row>
    <row r="144" spans="1:24" outlineLevel="1" x14ac:dyDescent="0.25">
      <c r="A144" s="425">
        <v>20</v>
      </c>
      <c r="B144" s="426"/>
      <c r="C144" s="426" t="s">
        <v>370</v>
      </c>
      <c r="D144" s="727">
        <v>18.600000000000001</v>
      </c>
      <c r="E144" s="739" t="s">
        <v>80</v>
      </c>
      <c r="F144" s="426">
        <v>12</v>
      </c>
      <c r="G144" s="426">
        <v>12</v>
      </c>
      <c r="H144" s="392"/>
      <c r="J144" s="427"/>
      <c r="K144" s="392"/>
      <c r="X144" s="289"/>
    </row>
    <row r="145" spans="1:24" outlineLevel="1" x14ac:dyDescent="0.25">
      <c r="A145" s="425">
        <v>21</v>
      </c>
      <c r="B145" s="426"/>
      <c r="C145" s="426" t="s">
        <v>241</v>
      </c>
      <c r="D145" s="727">
        <v>20.3</v>
      </c>
      <c r="E145" s="739" t="s">
        <v>361</v>
      </c>
      <c r="F145" s="426">
        <v>12</v>
      </c>
      <c r="G145" s="426">
        <v>12</v>
      </c>
      <c r="H145" s="392"/>
      <c r="J145" s="427"/>
      <c r="K145" s="392"/>
      <c r="X145" s="289"/>
    </row>
    <row r="146" spans="1:24" outlineLevel="1" x14ac:dyDescent="0.25">
      <c r="A146" s="425">
        <v>22</v>
      </c>
      <c r="B146" s="426"/>
      <c r="C146" s="426" t="s">
        <v>411</v>
      </c>
      <c r="D146" s="727">
        <v>13</v>
      </c>
      <c r="E146" s="739" t="s">
        <v>361</v>
      </c>
      <c r="F146" s="426">
        <v>12</v>
      </c>
      <c r="G146" s="426">
        <v>12</v>
      </c>
      <c r="H146" s="392"/>
      <c r="J146" s="427"/>
      <c r="K146" s="392"/>
      <c r="X146" s="289"/>
    </row>
    <row r="147" spans="1:24" outlineLevel="1" x14ac:dyDescent="0.25">
      <c r="A147" s="425">
        <v>23</v>
      </c>
      <c r="B147" s="426"/>
      <c r="C147" s="426" t="s">
        <v>437</v>
      </c>
      <c r="D147" s="727">
        <v>23.2</v>
      </c>
      <c r="E147" s="739" t="s">
        <v>361</v>
      </c>
      <c r="F147" s="426">
        <v>12</v>
      </c>
      <c r="G147" s="426">
        <v>12</v>
      </c>
      <c r="H147" s="392"/>
      <c r="J147" s="427"/>
      <c r="K147" s="392"/>
      <c r="X147" s="289"/>
    </row>
    <row r="148" spans="1:24" outlineLevel="1" x14ac:dyDescent="0.25">
      <c r="A148" s="425">
        <v>24</v>
      </c>
      <c r="B148" s="426"/>
      <c r="C148" s="426" t="s">
        <v>303</v>
      </c>
      <c r="D148" s="727">
        <v>37.299999999999997</v>
      </c>
      <c r="E148" s="739" t="s">
        <v>361</v>
      </c>
      <c r="F148" s="426">
        <v>11</v>
      </c>
      <c r="G148" s="426">
        <v>11</v>
      </c>
      <c r="H148" s="392"/>
      <c r="J148" s="427"/>
      <c r="K148" s="392"/>
      <c r="X148" s="289"/>
    </row>
    <row r="149" spans="1:24" outlineLevel="1" x14ac:dyDescent="0.25">
      <c r="A149" s="425">
        <v>25</v>
      </c>
      <c r="B149" s="426"/>
      <c r="C149" s="426" t="s">
        <v>424</v>
      </c>
      <c r="D149" s="727">
        <v>26.6</v>
      </c>
      <c r="E149" s="739" t="s">
        <v>70</v>
      </c>
      <c r="F149" s="426">
        <v>10</v>
      </c>
      <c r="G149" s="426">
        <v>10</v>
      </c>
      <c r="H149" s="392"/>
      <c r="J149" s="427"/>
      <c r="K149" s="392"/>
      <c r="X149" s="289"/>
    </row>
    <row r="150" spans="1:24" outlineLevel="1" x14ac:dyDescent="0.25">
      <c r="A150" s="425">
        <v>26</v>
      </c>
      <c r="B150" s="426"/>
      <c r="C150" s="426" t="s">
        <v>180</v>
      </c>
      <c r="D150" s="727">
        <v>17.2</v>
      </c>
      <c r="E150" s="739" t="s">
        <v>176</v>
      </c>
      <c r="F150" s="426">
        <v>10</v>
      </c>
      <c r="G150" s="426">
        <v>10</v>
      </c>
      <c r="H150" s="392"/>
      <c r="J150" s="427"/>
      <c r="K150" s="392"/>
      <c r="X150" s="289"/>
    </row>
    <row r="151" spans="1:24" outlineLevel="1" x14ac:dyDescent="0.25">
      <c r="A151" s="425">
        <v>27</v>
      </c>
      <c r="B151" s="426"/>
      <c r="C151" s="426" t="s">
        <v>212</v>
      </c>
      <c r="D151" s="727">
        <v>22.2</v>
      </c>
      <c r="E151" s="739" t="s">
        <v>176</v>
      </c>
      <c r="F151" s="426">
        <v>10</v>
      </c>
      <c r="G151" s="426">
        <v>10</v>
      </c>
      <c r="H151" s="392"/>
      <c r="J151" s="427"/>
      <c r="K151" s="392"/>
      <c r="X151" s="289"/>
    </row>
    <row r="152" spans="1:24" outlineLevel="1" x14ac:dyDescent="0.25">
      <c r="A152" s="425">
        <v>28</v>
      </c>
      <c r="B152" s="426"/>
      <c r="C152" s="426" t="s">
        <v>119</v>
      </c>
      <c r="D152" s="727">
        <v>24.6</v>
      </c>
      <c r="E152" s="739" t="s">
        <v>176</v>
      </c>
      <c r="F152" s="426">
        <v>9</v>
      </c>
      <c r="G152" s="426">
        <v>9</v>
      </c>
      <c r="H152" s="392"/>
      <c r="J152" s="427"/>
      <c r="K152" s="392"/>
      <c r="X152" s="289"/>
    </row>
    <row r="153" spans="1:24" outlineLevel="1" x14ac:dyDescent="0.25">
      <c r="A153" s="425">
        <v>29</v>
      </c>
      <c r="B153" s="426"/>
      <c r="C153" s="426" t="s">
        <v>427</v>
      </c>
      <c r="D153" s="727">
        <v>22</v>
      </c>
      <c r="E153" s="739" t="s">
        <v>69</v>
      </c>
      <c r="F153" s="426">
        <v>9</v>
      </c>
      <c r="G153" s="426">
        <v>9</v>
      </c>
      <c r="H153" s="392"/>
      <c r="J153" s="427"/>
      <c r="K153" s="392"/>
      <c r="X153" s="289"/>
    </row>
    <row r="154" spans="1:24" outlineLevel="1" x14ac:dyDescent="0.25">
      <c r="A154" s="425">
        <v>30</v>
      </c>
      <c r="B154" s="426"/>
      <c r="C154" s="426" t="s">
        <v>159</v>
      </c>
      <c r="D154" s="727">
        <v>22.2</v>
      </c>
      <c r="E154" s="739" t="s">
        <v>176</v>
      </c>
      <c r="F154" s="426">
        <v>9</v>
      </c>
      <c r="G154" s="426">
        <v>9</v>
      </c>
      <c r="H154" s="392"/>
      <c r="J154" s="427"/>
      <c r="K154" s="392"/>
      <c r="X154" s="289"/>
    </row>
    <row r="155" spans="1:24" outlineLevel="1" x14ac:dyDescent="0.25">
      <c r="A155" s="425">
        <v>31</v>
      </c>
      <c r="B155" s="426"/>
      <c r="C155" s="426" t="s">
        <v>280</v>
      </c>
      <c r="D155" s="727">
        <v>25.1</v>
      </c>
      <c r="E155" s="739" t="s">
        <v>70</v>
      </c>
      <c r="F155" s="426">
        <v>8</v>
      </c>
      <c r="G155" s="426">
        <v>8</v>
      </c>
      <c r="H155" s="392"/>
      <c r="J155" s="427"/>
      <c r="K155" s="392"/>
      <c r="X155" s="289"/>
    </row>
    <row r="156" spans="1:24" outlineLevel="1" x14ac:dyDescent="0.25">
      <c r="A156" s="425">
        <v>32</v>
      </c>
      <c r="B156" s="426"/>
      <c r="C156" s="426" t="s">
        <v>428</v>
      </c>
      <c r="D156" s="727">
        <v>33.6</v>
      </c>
      <c r="E156" s="739" t="s">
        <v>176</v>
      </c>
      <c r="F156" s="426">
        <v>8</v>
      </c>
      <c r="G156" s="426">
        <v>8</v>
      </c>
      <c r="H156" s="392"/>
      <c r="J156" s="427"/>
      <c r="K156" s="392"/>
      <c r="X156" s="289"/>
    </row>
    <row r="157" spans="1:24" outlineLevel="1" x14ac:dyDescent="0.25">
      <c r="A157" s="425">
        <v>33</v>
      </c>
      <c r="B157" s="426"/>
      <c r="C157" s="426" t="s">
        <v>210</v>
      </c>
      <c r="D157" s="727">
        <v>17.600000000000001</v>
      </c>
      <c r="E157" s="739" t="s">
        <v>176</v>
      </c>
      <c r="F157" s="426">
        <v>8</v>
      </c>
      <c r="G157" s="426">
        <v>8</v>
      </c>
      <c r="H157" s="392"/>
      <c r="J157" s="427"/>
      <c r="K157" s="392"/>
      <c r="X157" s="289"/>
    </row>
    <row r="158" spans="1:24" outlineLevel="1" x14ac:dyDescent="0.25">
      <c r="A158" s="425">
        <v>34</v>
      </c>
      <c r="B158" s="426"/>
      <c r="C158" s="426" t="s">
        <v>262</v>
      </c>
      <c r="D158" s="727">
        <v>34</v>
      </c>
      <c r="E158" s="739" t="s">
        <v>69</v>
      </c>
      <c r="F158" s="426">
        <v>7</v>
      </c>
      <c r="G158" s="426">
        <v>7</v>
      </c>
      <c r="H158" s="392"/>
      <c r="J158" s="427"/>
      <c r="K158" s="392"/>
      <c r="X158" s="289"/>
    </row>
    <row r="159" spans="1:24" outlineLevel="1" x14ac:dyDescent="0.25">
      <c r="A159" s="425">
        <v>35</v>
      </c>
      <c r="B159" s="426"/>
      <c r="C159" s="426" t="s">
        <v>376</v>
      </c>
      <c r="D159" s="727">
        <v>52.3</v>
      </c>
      <c r="E159" s="739" t="s">
        <v>361</v>
      </c>
      <c r="F159" s="426">
        <v>7</v>
      </c>
      <c r="G159" s="426">
        <v>7</v>
      </c>
      <c r="H159" s="392"/>
      <c r="J159" s="427"/>
      <c r="K159" s="392"/>
      <c r="X159" s="289"/>
    </row>
    <row r="160" spans="1:24" outlineLevel="1" x14ac:dyDescent="0.25">
      <c r="A160" s="425">
        <v>36</v>
      </c>
      <c r="B160" s="426"/>
      <c r="C160" s="426" t="s">
        <v>418</v>
      </c>
      <c r="D160" s="727"/>
      <c r="E160" s="739" t="s">
        <v>70</v>
      </c>
      <c r="F160" s="426">
        <v>6</v>
      </c>
      <c r="G160" s="426">
        <v>6</v>
      </c>
      <c r="H160" s="392"/>
      <c r="K160" s="392"/>
      <c r="X160" s="289"/>
    </row>
    <row r="161" spans="1:24" outlineLevel="1" x14ac:dyDescent="0.25">
      <c r="A161" s="425">
        <v>37</v>
      </c>
      <c r="B161" s="426"/>
      <c r="C161" s="426" t="s">
        <v>243</v>
      </c>
      <c r="D161" s="727">
        <v>22.9</v>
      </c>
      <c r="E161" s="739" t="s">
        <v>70</v>
      </c>
      <c r="F161" s="426">
        <v>6</v>
      </c>
      <c r="G161" s="426">
        <v>6</v>
      </c>
      <c r="H161" s="392"/>
      <c r="K161" s="392"/>
      <c r="X161" s="289"/>
    </row>
    <row r="162" spans="1:24" outlineLevel="1" x14ac:dyDescent="0.25">
      <c r="A162" s="425">
        <v>38</v>
      </c>
      <c r="B162" s="426"/>
      <c r="C162" s="426" t="s">
        <v>438</v>
      </c>
      <c r="D162" s="727">
        <v>25.1</v>
      </c>
      <c r="E162" s="739" t="s">
        <v>176</v>
      </c>
      <c r="F162" s="426">
        <v>5</v>
      </c>
      <c r="G162" s="426">
        <v>5</v>
      </c>
      <c r="H162" s="392"/>
      <c r="K162" s="392"/>
      <c r="X162" s="289"/>
    </row>
    <row r="163" spans="1:24" outlineLevel="1" x14ac:dyDescent="0.25">
      <c r="A163" s="425">
        <v>39</v>
      </c>
      <c r="B163" s="426"/>
      <c r="C163" s="426" t="s">
        <v>439</v>
      </c>
      <c r="D163" s="727">
        <v>18.100000000000001</v>
      </c>
      <c r="E163" s="739" t="s">
        <v>70</v>
      </c>
      <c r="F163" s="426">
        <v>5</v>
      </c>
      <c r="G163" s="426">
        <v>5</v>
      </c>
      <c r="H163" s="392"/>
      <c r="K163" s="392"/>
      <c r="X163" s="289"/>
    </row>
    <row r="164" spans="1:24" outlineLevel="1" x14ac:dyDescent="0.25">
      <c r="A164" s="425">
        <v>40</v>
      </c>
      <c r="B164" s="426"/>
      <c r="C164" s="426" t="s">
        <v>279</v>
      </c>
      <c r="D164" s="727">
        <v>30.1</v>
      </c>
      <c r="E164" s="739" t="s">
        <v>361</v>
      </c>
      <c r="F164" s="426">
        <v>4</v>
      </c>
      <c r="G164" s="426">
        <v>4</v>
      </c>
      <c r="H164" s="392"/>
      <c r="K164" s="392"/>
      <c r="X164" s="289"/>
    </row>
    <row r="165" spans="1:24" outlineLevel="1" x14ac:dyDescent="0.25">
      <c r="A165" s="425">
        <v>41</v>
      </c>
      <c r="B165" s="426"/>
      <c r="C165" s="426" t="s">
        <v>349</v>
      </c>
      <c r="D165" s="727">
        <v>29.6</v>
      </c>
      <c r="E165" s="739" t="s">
        <v>361</v>
      </c>
      <c r="F165" s="426">
        <v>3</v>
      </c>
      <c r="G165" s="426">
        <v>3</v>
      </c>
      <c r="H165" s="392"/>
      <c r="K165" s="392"/>
      <c r="X165" s="289"/>
    </row>
    <row r="166" spans="1:24" outlineLevel="1" x14ac:dyDescent="0.25">
      <c r="A166" s="425">
        <v>42</v>
      </c>
      <c r="B166" s="426"/>
      <c r="C166" s="426" t="s">
        <v>259</v>
      </c>
      <c r="D166" s="727">
        <v>26.9</v>
      </c>
      <c r="E166" s="739" t="s">
        <v>361</v>
      </c>
      <c r="F166" s="426">
        <v>3</v>
      </c>
      <c r="G166" s="426">
        <v>3</v>
      </c>
      <c r="H166" s="392"/>
      <c r="K166" s="392"/>
      <c r="X166" s="289"/>
    </row>
    <row r="167" spans="1:24" outlineLevel="1" x14ac:dyDescent="0.25">
      <c r="A167" s="425">
        <v>43</v>
      </c>
      <c r="B167" s="426"/>
      <c r="C167" s="426" t="s">
        <v>440</v>
      </c>
      <c r="D167" s="727">
        <v>39.4</v>
      </c>
      <c r="E167" s="739" t="s">
        <v>361</v>
      </c>
      <c r="F167" s="426">
        <v>2</v>
      </c>
      <c r="G167" s="426">
        <v>2</v>
      </c>
      <c r="H167" s="392"/>
      <c r="K167" s="392"/>
      <c r="X167" s="289"/>
    </row>
    <row r="168" spans="1:24" outlineLevel="1" x14ac:dyDescent="0.25">
      <c r="B168" s="297"/>
      <c r="C168" s="426"/>
      <c r="D168" s="727"/>
      <c r="E168" s="739"/>
      <c r="F168" s="426"/>
      <c r="H168" s="392"/>
      <c r="K168" s="392"/>
      <c r="X168" s="289"/>
    </row>
    <row r="169" spans="1:24" outlineLevel="1" x14ac:dyDescent="0.25">
      <c r="B169" s="297"/>
      <c r="C169" s="426"/>
      <c r="D169" s="727"/>
      <c r="E169" s="739"/>
      <c r="F169" s="426"/>
      <c r="H169" s="392"/>
      <c r="K169" s="392"/>
      <c r="X169" s="289"/>
    </row>
    <row r="170" spans="1:24" outlineLevel="1" x14ac:dyDescent="0.25">
      <c r="B170" s="297"/>
      <c r="C170" s="426"/>
      <c r="D170" s="727"/>
      <c r="E170" s="739"/>
      <c r="F170" s="426"/>
      <c r="H170" s="392"/>
      <c r="K170" s="392"/>
      <c r="X170" s="289"/>
    </row>
    <row r="171" spans="1:24" outlineLevel="1" x14ac:dyDescent="0.25">
      <c r="B171" s="297"/>
      <c r="C171" s="426"/>
      <c r="D171" s="727"/>
      <c r="E171" s="739"/>
      <c r="F171" s="426"/>
      <c r="H171" s="392"/>
      <c r="K171" s="392"/>
      <c r="X171" s="289"/>
    </row>
    <row r="172" spans="1:24" outlineLevel="1" x14ac:dyDescent="0.25">
      <c r="B172" s="297"/>
      <c r="C172" s="426"/>
      <c r="D172" s="727"/>
      <c r="E172" s="739"/>
      <c r="F172" s="426"/>
      <c r="H172" s="392"/>
      <c r="K172" s="392"/>
      <c r="X172" s="289"/>
    </row>
    <row r="173" spans="1:24" outlineLevel="1" x14ac:dyDescent="0.25">
      <c r="B173" s="297"/>
      <c r="C173" s="426"/>
      <c r="D173" s="727"/>
      <c r="E173" s="739"/>
      <c r="F173" s="426"/>
      <c r="H173" s="392"/>
      <c r="K173" s="392"/>
      <c r="X173" s="289"/>
    </row>
    <row r="174" spans="1:24" outlineLevel="1" x14ac:dyDescent="0.25">
      <c r="B174" s="297"/>
      <c r="C174" s="426"/>
      <c r="D174" s="727"/>
      <c r="E174" s="739"/>
      <c r="F174" s="426"/>
      <c r="H174" s="392"/>
      <c r="K174" s="392"/>
      <c r="X174" s="289"/>
    </row>
    <row r="175" spans="1:24" outlineLevel="1" x14ac:dyDescent="0.25">
      <c r="B175" s="297"/>
      <c r="C175" s="426"/>
      <c r="D175" s="727"/>
      <c r="E175" s="739"/>
      <c r="F175" s="426"/>
      <c r="H175" s="392"/>
      <c r="K175" s="392"/>
      <c r="X175" s="289"/>
    </row>
    <row r="176" spans="1:24" outlineLevel="1" x14ac:dyDescent="0.25">
      <c r="B176" s="297"/>
      <c r="C176" s="426"/>
      <c r="D176" s="727"/>
      <c r="E176" s="739"/>
      <c r="F176" s="426"/>
      <c r="H176" s="392"/>
      <c r="K176" s="392"/>
      <c r="X176" s="289"/>
    </row>
    <row r="177" spans="2:24" outlineLevel="1" x14ac:dyDescent="0.25">
      <c r="B177" s="297"/>
      <c r="C177" s="426"/>
      <c r="D177" s="727"/>
      <c r="E177" s="739"/>
      <c r="F177" s="426"/>
      <c r="H177" s="392"/>
      <c r="K177" s="392"/>
      <c r="X177" s="289"/>
    </row>
    <row r="178" spans="2:24" outlineLevel="1" x14ac:dyDescent="0.25">
      <c r="B178" s="297"/>
      <c r="C178" s="426"/>
      <c r="D178" s="727"/>
      <c r="E178" s="739"/>
      <c r="F178" s="426"/>
      <c r="H178" s="392"/>
      <c r="K178" s="392"/>
      <c r="X178" s="289"/>
    </row>
    <row r="179" spans="2:24" outlineLevel="1" x14ac:dyDescent="0.25">
      <c r="B179" s="297"/>
      <c r="H179" s="392"/>
      <c r="K179" s="392"/>
      <c r="X179" s="289"/>
    </row>
    <row r="180" spans="2:24" outlineLevel="1" x14ac:dyDescent="0.25">
      <c r="B180" s="297"/>
      <c r="H180" s="392"/>
      <c r="K180" s="392"/>
      <c r="X180" s="289"/>
    </row>
    <row r="181" spans="2:24" outlineLevel="1" x14ac:dyDescent="0.25">
      <c r="B181" s="297"/>
      <c r="H181" s="392"/>
      <c r="K181" s="392"/>
      <c r="X181" s="289"/>
    </row>
    <row r="182" spans="2:24" outlineLevel="1" x14ac:dyDescent="0.25">
      <c r="B182" s="297"/>
      <c r="H182" s="392"/>
      <c r="K182" s="392"/>
      <c r="X182" s="289"/>
    </row>
    <row r="183" spans="2:24" outlineLevel="1" x14ac:dyDescent="0.25">
      <c r="B183" s="297"/>
      <c r="H183" s="392"/>
      <c r="K183" s="392"/>
      <c r="X183" s="289"/>
    </row>
    <row r="184" spans="2:24" outlineLevel="1" x14ac:dyDescent="0.25">
      <c r="B184" s="297"/>
      <c r="H184" s="392"/>
      <c r="K184" s="392"/>
      <c r="X184" s="289"/>
    </row>
    <row r="185" spans="2:24" outlineLevel="1" x14ac:dyDescent="0.25">
      <c r="B185" s="297"/>
      <c r="H185" s="392"/>
      <c r="K185" s="392"/>
      <c r="X185" s="289"/>
    </row>
    <row r="186" spans="2:24" outlineLevel="1" x14ac:dyDescent="0.25">
      <c r="B186" s="297"/>
      <c r="H186" s="392"/>
      <c r="K186" s="392"/>
      <c r="X186" s="289"/>
    </row>
    <row r="187" spans="2:24" outlineLevel="1" x14ac:dyDescent="0.25">
      <c r="B187" s="297"/>
      <c r="H187" s="392"/>
      <c r="K187" s="392"/>
      <c r="X187" s="289"/>
    </row>
    <row r="188" spans="2:24" outlineLevel="1" x14ac:dyDescent="0.25">
      <c r="B188" s="297"/>
      <c r="H188" s="392"/>
      <c r="X188" s="289"/>
    </row>
    <row r="189" spans="2:24" outlineLevel="1" x14ac:dyDescent="0.25">
      <c r="B189" s="297"/>
      <c r="H189" s="392"/>
      <c r="X189" s="289"/>
    </row>
    <row r="190" spans="2:24" outlineLevel="1" x14ac:dyDescent="0.25">
      <c r="B190" s="297"/>
      <c r="H190" s="392"/>
      <c r="X190" s="289"/>
    </row>
    <row r="191" spans="2:24" outlineLevel="1" x14ac:dyDescent="0.25">
      <c r="B191" s="297"/>
      <c r="H191" s="392"/>
      <c r="X191" s="289"/>
    </row>
    <row r="192" spans="2:24" outlineLevel="1" x14ac:dyDescent="0.25">
      <c r="B192" s="297"/>
      <c r="H192" s="392"/>
      <c r="X192" s="289"/>
    </row>
    <row r="193" spans="2:24" outlineLevel="1" x14ac:dyDescent="0.25">
      <c r="B193" s="297"/>
      <c r="H193" s="392"/>
      <c r="X193" s="289"/>
    </row>
    <row r="194" spans="2:24" outlineLevel="1" x14ac:dyDescent="0.25">
      <c r="B194" s="297"/>
      <c r="H194" s="392"/>
      <c r="X194" s="289"/>
    </row>
    <row r="195" spans="2:24" outlineLevel="1" x14ac:dyDescent="0.25">
      <c r="B195" s="297"/>
      <c r="H195" s="392"/>
      <c r="K195" s="392"/>
      <c r="X195" s="289"/>
    </row>
    <row r="196" spans="2:24" outlineLevel="1" x14ac:dyDescent="0.25">
      <c r="B196" s="297"/>
      <c r="H196" s="392"/>
      <c r="K196" s="392"/>
      <c r="X196" s="289"/>
    </row>
    <row r="197" spans="2:24" outlineLevel="1" x14ac:dyDescent="0.25">
      <c r="B197" s="297"/>
      <c r="H197" s="392"/>
      <c r="K197" s="392"/>
      <c r="X197" s="289"/>
    </row>
    <row r="198" spans="2:24" outlineLevel="1" x14ac:dyDescent="0.25">
      <c r="B198" s="297"/>
      <c r="H198" s="392"/>
      <c r="K198" s="392"/>
      <c r="X198" s="289"/>
    </row>
    <row r="199" spans="2:24" outlineLevel="1" x14ac:dyDescent="0.25">
      <c r="B199" s="297"/>
      <c r="H199" s="392"/>
      <c r="K199" s="392"/>
      <c r="X199" s="289"/>
    </row>
    <row r="200" spans="2:24" outlineLevel="1" x14ac:dyDescent="0.25">
      <c r="B200" s="297"/>
      <c r="H200" s="392"/>
      <c r="K200" s="392"/>
      <c r="X200" s="289"/>
    </row>
    <row r="201" spans="2:24" outlineLevel="1" x14ac:dyDescent="0.25">
      <c r="B201" s="297"/>
      <c r="H201" s="392"/>
      <c r="K201" s="392"/>
      <c r="X201" s="289"/>
    </row>
    <row r="202" spans="2:24" outlineLevel="1" x14ac:dyDescent="0.25">
      <c r="B202" s="297"/>
      <c r="H202" s="392"/>
      <c r="K202" s="392"/>
      <c r="X202" s="289"/>
    </row>
    <row r="203" spans="2:24" outlineLevel="1" x14ac:dyDescent="0.25">
      <c r="B203" s="297"/>
      <c r="H203" s="392"/>
      <c r="K203" s="392"/>
      <c r="X203" s="289"/>
    </row>
    <row r="204" spans="2:24" outlineLevel="1" x14ac:dyDescent="0.25">
      <c r="B204" s="297"/>
      <c r="H204" s="392"/>
      <c r="K204" s="392"/>
      <c r="X204" s="289"/>
    </row>
    <row r="205" spans="2:24" outlineLevel="1" x14ac:dyDescent="0.25">
      <c r="B205" s="297"/>
      <c r="H205" s="392"/>
      <c r="K205" s="392"/>
      <c r="X205" s="289"/>
    </row>
    <row r="206" spans="2:24" outlineLevel="1" x14ac:dyDescent="0.25">
      <c r="B206" s="297"/>
      <c r="H206" s="392"/>
      <c r="K206" s="392"/>
      <c r="X206" s="289"/>
    </row>
    <row r="207" spans="2:24" outlineLevel="1" x14ac:dyDescent="0.25">
      <c r="B207" s="297"/>
      <c r="H207" s="392"/>
      <c r="K207" s="392"/>
      <c r="X207" s="289"/>
    </row>
    <row r="208" spans="2:24" outlineLevel="1" x14ac:dyDescent="0.25">
      <c r="B208" s="297"/>
      <c r="H208" s="392"/>
      <c r="K208" s="392"/>
      <c r="X208" s="289"/>
    </row>
    <row r="209" spans="1:24" outlineLevel="1" x14ac:dyDescent="0.25">
      <c r="B209" s="297"/>
      <c r="H209" s="392"/>
      <c r="K209" s="392"/>
      <c r="X209" s="289"/>
    </row>
    <row r="210" spans="1:24" outlineLevel="1" x14ac:dyDescent="0.25">
      <c r="B210" s="297"/>
      <c r="H210" s="392"/>
      <c r="K210" s="392"/>
      <c r="X210" s="289"/>
    </row>
    <row r="211" spans="1:24" outlineLevel="1" x14ac:dyDescent="0.25">
      <c r="B211" s="297"/>
      <c r="H211" s="392"/>
      <c r="K211" s="392"/>
      <c r="X211" s="289"/>
    </row>
    <row r="212" spans="1:24" outlineLevel="1" x14ac:dyDescent="0.25">
      <c r="B212" s="297"/>
      <c r="H212" s="392"/>
      <c r="K212" s="392"/>
      <c r="X212" s="289"/>
    </row>
    <row r="213" spans="1:24" outlineLevel="1" x14ac:dyDescent="0.25">
      <c r="B213" s="297"/>
      <c r="H213" s="392"/>
      <c r="K213" s="392"/>
      <c r="X213" s="289"/>
    </row>
    <row r="214" spans="1:24" outlineLevel="1" x14ac:dyDescent="0.25">
      <c r="B214" s="297"/>
      <c r="H214" s="392"/>
      <c r="K214" s="392"/>
      <c r="X214" s="289"/>
    </row>
    <row r="215" spans="1:24" outlineLevel="1" x14ac:dyDescent="0.25">
      <c r="B215" s="297"/>
      <c r="H215" s="392"/>
      <c r="K215" s="392"/>
      <c r="X215" s="289"/>
    </row>
    <row r="216" spans="1:24" outlineLevel="1" x14ac:dyDescent="0.25">
      <c r="B216" s="297"/>
      <c r="H216" s="392"/>
      <c r="K216" s="392"/>
      <c r="X216" s="289"/>
    </row>
    <row r="217" spans="1:24" outlineLevel="1" x14ac:dyDescent="0.25">
      <c r="B217" s="297"/>
      <c r="H217" s="392"/>
      <c r="K217" s="392"/>
      <c r="X217" s="289"/>
    </row>
    <row r="218" spans="1:24" outlineLevel="1" x14ac:dyDescent="0.25">
      <c r="B218" s="297"/>
      <c r="H218" s="392"/>
      <c r="K218" s="392"/>
      <c r="X218" s="289"/>
    </row>
    <row r="219" spans="1:24" outlineLevel="1" x14ac:dyDescent="0.25">
      <c r="B219" s="297"/>
      <c r="H219" s="392"/>
      <c r="K219" s="392"/>
      <c r="X219" s="289"/>
    </row>
    <row r="220" spans="1:24" outlineLevel="1" x14ac:dyDescent="0.25">
      <c r="B220" s="297"/>
      <c r="H220" s="392"/>
      <c r="K220" s="392"/>
      <c r="X220" s="289"/>
    </row>
    <row r="221" spans="1:24" ht="13.8" outlineLevel="1" thickBot="1" x14ac:dyDescent="0.3">
      <c r="B221" s="297"/>
      <c r="K221" s="392"/>
      <c r="X221" s="289"/>
    </row>
    <row r="222" spans="1:24" s="420" customFormat="1" ht="21.6" thickBot="1" x14ac:dyDescent="0.45">
      <c r="A222" s="418" t="s">
        <v>469</v>
      </c>
      <c r="B222" s="419"/>
      <c r="D222" s="750"/>
      <c r="E222" s="737"/>
      <c r="H222" s="423"/>
    </row>
    <row r="223" spans="1:24" s="391" customFormat="1" x14ac:dyDescent="0.25">
      <c r="A223" s="391" t="s">
        <v>30</v>
      </c>
      <c r="B223" s="424" t="s">
        <v>76</v>
      </c>
      <c r="C223" s="391" t="s">
        <v>31</v>
      </c>
      <c r="D223" s="751" t="s">
        <v>26</v>
      </c>
      <c r="E223" s="738" t="s">
        <v>77</v>
      </c>
      <c r="F223" s="391" t="s">
        <v>78</v>
      </c>
    </row>
    <row r="224" spans="1:24" ht="13.5" customHeight="1" outlineLevel="1" x14ac:dyDescent="0.25">
      <c r="A224" s="298">
        <v>1</v>
      </c>
      <c r="B224" s="297"/>
      <c r="C224" s="298" t="s">
        <v>376</v>
      </c>
      <c r="D224" s="728">
        <v>52.3</v>
      </c>
      <c r="E224" s="740" t="s">
        <v>361</v>
      </c>
      <c r="F224" s="289">
        <v>49</v>
      </c>
      <c r="G224" s="289">
        <v>37</v>
      </c>
      <c r="H224" s="392"/>
      <c r="K224" s="392"/>
      <c r="X224" s="289"/>
    </row>
    <row r="225" spans="1:24" ht="13.5" customHeight="1" outlineLevel="1" x14ac:dyDescent="0.25">
      <c r="A225" s="298">
        <v>2</v>
      </c>
      <c r="B225" s="297"/>
      <c r="C225" s="298" t="s">
        <v>303</v>
      </c>
      <c r="D225" s="728">
        <v>37.299999999999997</v>
      </c>
      <c r="E225" s="740" t="s">
        <v>361</v>
      </c>
      <c r="F225" s="289">
        <v>44</v>
      </c>
      <c r="G225" s="289">
        <v>26</v>
      </c>
      <c r="H225" s="392"/>
      <c r="K225" s="392"/>
      <c r="X225" s="289"/>
    </row>
    <row r="226" spans="1:24" ht="13.5" customHeight="1" outlineLevel="1" x14ac:dyDescent="0.25">
      <c r="A226" s="298">
        <v>3</v>
      </c>
      <c r="B226" s="297"/>
      <c r="C226" s="298" t="s">
        <v>297</v>
      </c>
      <c r="D226" s="728">
        <v>18.100000000000001</v>
      </c>
      <c r="E226" s="740" t="s">
        <v>361</v>
      </c>
      <c r="F226" s="289">
        <v>40</v>
      </c>
      <c r="G226" s="289">
        <v>25</v>
      </c>
      <c r="H226" s="392"/>
      <c r="K226" s="392"/>
      <c r="X226" s="289"/>
    </row>
    <row r="227" spans="1:24" ht="13.5" customHeight="1" outlineLevel="1" x14ac:dyDescent="0.25">
      <c r="A227" s="298">
        <v>1</v>
      </c>
      <c r="B227" s="297"/>
      <c r="C227" s="298" t="s">
        <v>265</v>
      </c>
      <c r="D227" s="728">
        <v>24.3</v>
      </c>
      <c r="E227" s="740" t="s">
        <v>361</v>
      </c>
      <c r="F227" s="289">
        <v>37</v>
      </c>
      <c r="G227" s="289">
        <v>49</v>
      </c>
      <c r="H227" s="392"/>
      <c r="K227" s="392"/>
      <c r="X227" s="289"/>
    </row>
    <row r="228" spans="1:24" ht="13.5" customHeight="1" outlineLevel="1" x14ac:dyDescent="0.25">
      <c r="A228" s="298">
        <v>2</v>
      </c>
      <c r="B228" s="297"/>
      <c r="C228" s="298" t="s">
        <v>262</v>
      </c>
      <c r="D228" s="728">
        <v>34</v>
      </c>
      <c r="E228" s="740" t="s">
        <v>69</v>
      </c>
      <c r="F228" s="289">
        <v>36</v>
      </c>
      <c r="G228" s="289">
        <v>44</v>
      </c>
      <c r="H228" s="392"/>
      <c r="I228" s="429"/>
      <c r="K228" s="392"/>
      <c r="X228" s="289"/>
    </row>
    <row r="229" spans="1:24" ht="13.5" customHeight="1" outlineLevel="1" x14ac:dyDescent="0.25">
      <c r="A229" s="298">
        <v>3</v>
      </c>
      <c r="B229" s="297"/>
      <c r="C229" s="298" t="s">
        <v>424</v>
      </c>
      <c r="D229" s="728">
        <v>26.6</v>
      </c>
      <c r="E229" s="740" t="s">
        <v>70</v>
      </c>
      <c r="F229" s="289">
        <v>35</v>
      </c>
      <c r="G229" s="289">
        <v>40</v>
      </c>
      <c r="H229" s="392"/>
      <c r="K229" s="392"/>
      <c r="X229" s="289"/>
    </row>
    <row r="230" spans="1:24" ht="13.5" customHeight="1" outlineLevel="1" x14ac:dyDescent="0.25">
      <c r="A230" s="298">
        <v>4</v>
      </c>
      <c r="B230" s="297"/>
      <c r="C230" s="298" t="s">
        <v>346</v>
      </c>
      <c r="D230" s="728">
        <v>22.4</v>
      </c>
      <c r="E230" s="740" t="s">
        <v>70</v>
      </c>
      <c r="F230" s="289">
        <v>35</v>
      </c>
      <c r="G230" s="289">
        <v>36</v>
      </c>
      <c r="H230" s="392"/>
      <c r="K230" s="392"/>
      <c r="X230" s="289"/>
    </row>
    <row r="231" spans="1:24" ht="13.5" customHeight="1" outlineLevel="1" x14ac:dyDescent="0.25">
      <c r="A231" s="298">
        <v>5</v>
      </c>
      <c r="B231" s="297"/>
      <c r="C231" s="298" t="s">
        <v>158</v>
      </c>
      <c r="D231" s="728">
        <v>16.399999999999999</v>
      </c>
      <c r="E231" s="740" t="s">
        <v>70</v>
      </c>
      <c r="F231" s="289">
        <v>34</v>
      </c>
      <c r="G231" s="289">
        <v>35</v>
      </c>
      <c r="H231" s="392"/>
      <c r="K231" s="392"/>
      <c r="X231" s="289"/>
    </row>
    <row r="232" spans="1:24" ht="13.5" customHeight="1" outlineLevel="1" x14ac:dyDescent="0.25">
      <c r="A232" s="298">
        <v>6</v>
      </c>
      <c r="B232" s="297"/>
      <c r="C232" s="298" t="s">
        <v>178</v>
      </c>
      <c r="D232" s="728">
        <v>17.8</v>
      </c>
      <c r="E232" s="740" t="s">
        <v>176</v>
      </c>
      <c r="F232" s="289">
        <v>33</v>
      </c>
      <c r="G232" s="289">
        <v>35</v>
      </c>
      <c r="H232" s="392"/>
      <c r="K232" s="392"/>
      <c r="X232" s="289"/>
    </row>
    <row r="233" spans="1:24" ht="13.5" customHeight="1" outlineLevel="1" x14ac:dyDescent="0.25">
      <c r="A233" s="298">
        <v>7</v>
      </c>
      <c r="B233" s="297"/>
      <c r="C233" s="298" t="s">
        <v>242</v>
      </c>
      <c r="D233" s="728">
        <v>20</v>
      </c>
      <c r="E233" s="740" t="s">
        <v>70</v>
      </c>
      <c r="F233" s="289">
        <v>32</v>
      </c>
      <c r="G233" s="289">
        <v>34</v>
      </c>
      <c r="H233" s="392"/>
      <c r="K233" s="392"/>
      <c r="X233" s="289"/>
    </row>
    <row r="234" spans="1:24" ht="13.5" customHeight="1" outlineLevel="1" x14ac:dyDescent="0.25">
      <c r="A234" s="298">
        <v>8</v>
      </c>
      <c r="B234" s="297"/>
      <c r="C234" s="298" t="s">
        <v>157</v>
      </c>
      <c r="D234" s="728">
        <v>14.6</v>
      </c>
      <c r="E234" s="740" t="s">
        <v>176</v>
      </c>
      <c r="F234" s="289">
        <v>30</v>
      </c>
      <c r="G234" s="289">
        <v>33</v>
      </c>
      <c r="H234" s="392"/>
      <c r="K234" s="392"/>
      <c r="X234" s="289"/>
    </row>
    <row r="235" spans="1:24" ht="13.5" customHeight="1" outlineLevel="1" x14ac:dyDescent="0.25">
      <c r="A235" s="298">
        <v>9</v>
      </c>
      <c r="B235" s="297"/>
      <c r="C235" s="298" t="s">
        <v>435</v>
      </c>
      <c r="D235" s="728">
        <v>13.9</v>
      </c>
      <c r="E235" s="740" t="s">
        <v>70</v>
      </c>
      <c r="F235" s="289">
        <v>30</v>
      </c>
      <c r="G235" s="289">
        <v>32</v>
      </c>
      <c r="H235" s="392"/>
      <c r="K235" s="392"/>
      <c r="X235" s="289"/>
    </row>
    <row r="236" spans="1:24" ht="13.5" customHeight="1" outlineLevel="1" x14ac:dyDescent="0.25">
      <c r="A236" s="298">
        <v>10</v>
      </c>
      <c r="B236" s="297"/>
      <c r="C236" s="298" t="s">
        <v>365</v>
      </c>
      <c r="D236" s="728">
        <v>18.2</v>
      </c>
      <c r="E236" s="740" t="s">
        <v>361</v>
      </c>
      <c r="F236" s="289">
        <v>30</v>
      </c>
      <c r="G236" s="289">
        <v>30</v>
      </c>
      <c r="H236" s="392"/>
      <c r="K236" s="392"/>
      <c r="X236" s="289"/>
    </row>
    <row r="237" spans="1:24" ht="13.5" customHeight="1" outlineLevel="1" x14ac:dyDescent="0.25">
      <c r="A237" s="298">
        <v>11</v>
      </c>
      <c r="B237" s="297"/>
      <c r="C237" s="298" t="s">
        <v>155</v>
      </c>
      <c r="D237" s="728">
        <v>10.4</v>
      </c>
      <c r="E237" s="740" t="s">
        <v>176</v>
      </c>
      <c r="F237" s="289">
        <v>30</v>
      </c>
      <c r="G237" s="289">
        <v>30</v>
      </c>
      <c r="H237" s="392"/>
      <c r="K237" s="392"/>
      <c r="X237" s="289"/>
    </row>
    <row r="238" spans="1:24" ht="13.5" customHeight="1" outlineLevel="1" x14ac:dyDescent="0.25">
      <c r="A238" s="298">
        <v>12</v>
      </c>
      <c r="B238" s="297"/>
      <c r="C238" s="298" t="s">
        <v>241</v>
      </c>
      <c r="D238" s="728">
        <v>20.3</v>
      </c>
      <c r="E238" s="740" t="s">
        <v>361</v>
      </c>
      <c r="F238" s="289">
        <v>30</v>
      </c>
      <c r="G238" s="289">
        <v>30</v>
      </c>
      <c r="H238" s="392"/>
      <c r="K238" s="392"/>
      <c r="X238" s="289"/>
    </row>
    <row r="239" spans="1:24" ht="13.5" customHeight="1" outlineLevel="1" x14ac:dyDescent="0.25">
      <c r="A239" s="298">
        <v>13</v>
      </c>
      <c r="B239" s="297"/>
      <c r="C239" s="298" t="s">
        <v>274</v>
      </c>
      <c r="D239" s="728">
        <v>7.6</v>
      </c>
      <c r="E239" s="740" t="s">
        <v>80</v>
      </c>
      <c r="F239" s="289">
        <v>30</v>
      </c>
      <c r="G239" s="289">
        <v>30</v>
      </c>
      <c r="H239" s="392"/>
      <c r="K239" s="392"/>
      <c r="X239" s="289"/>
    </row>
    <row r="240" spans="1:24" ht="13.5" customHeight="1" outlineLevel="1" x14ac:dyDescent="0.25">
      <c r="A240" s="298">
        <v>14</v>
      </c>
      <c r="B240" s="297"/>
      <c r="C240" s="298" t="s">
        <v>342</v>
      </c>
      <c r="D240" s="728">
        <v>14</v>
      </c>
      <c r="E240" s="740" t="s">
        <v>361</v>
      </c>
      <c r="F240" s="289">
        <v>30</v>
      </c>
      <c r="G240" s="289">
        <v>30</v>
      </c>
      <c r="H240" s="392"/>
      <c r="K240" s="392"/>
      <c r="X240" s="289"/>
    </row>
    <row r="241" spans="1:24" ht="13.5" customHeight="1" outlineLevel="1" x14ac:dyDescent="0.25">
      <c r="A241" s="298">
        <v>15</v>
      </c>
      <c r="B241" s="297"/>
      <c r="C241" s="298" t="s">
        <v>148</v>
      </c>
      <c r="D241" s="728">
        <v>11.6</v>
      </c>
      <c r="E241" s="740" t="s">
        <v>70</v>
      </c>
      <c r="F241" s="289">
        <v>29</v>
      </c>
      <c r="G241" s="289">
        <v>30</v>
      </c>
      <c r="H241" s="392"/>
      <c r="K241" s="392"/>
      <c r="X241" s="289"/>
    </row>
    <row r="242" spans="1:24" ht="13.5" customHeight="1" outlineLevel="1" x14ac:dyDescent="0.25">
      <c r="A242" s="298">
        <v>16</v>
      </c>
      <c r="B242" s="297"/>
      <c r="C242" s="298" t="s">
        <v>418</v>
      </c>
      <c r="D242" s="728">
        <v>30.9</v>
      </c>
      <c r="E242" s="740" t="s">
        <v>70</v>
      </c>
      <c r="F242" s="289">
        <v>29</v>
      </c>
      <c r="G242" s="289">
        <v>30</v>
      </c>
      <c r="H242" s="392"/>
      <c r="K242" s="392"/>
      <c r="X242" s="289"/>
    </row>
    <row r="243" spans="1:24" ht="13.5" customHeight="1" outlineLevel="1" x14ac:dyDescent="0.25">
      <c r="A243" s="298">
        <v>17</v>
      </c>
      <c r="B243" s="297"/>
      <c r="C243" s="298" t="s">
        <v>246</v>
      </c>
      <c r="D243" s="728">
        <v>17.7</v>
      </c>
      <c r="E243" s="740" t="s">
        <v>361</v>
      </c>
      <c r="F243" s="289">
        <v>29</v>
      </c>
      <c r="G243" s="289">
        <v>29</v>
      </c>
      <c r="H243" s="392"/>
      <c r="K243" s="392"/>
      <c r="X243" s="289"/>
    </row>
    <row r="244" spans="1:24" ht="13.5" customHeight="1" outlineLevel="1" x14ac:dyDescent="0.25">
      <c r="A244" s="298">
        <v>18</v>
      </c>
      <c r="B244" s="297"/>
      <c r="C244" s="298" t="s">
        <v>370</v>
      </c>
      <c r="D244" s="728">
        <v>18.600000000000001</v>
      </c>
      <c r="E244" s="740" t="s">
        <v>80</v>
      </c>
      <c r="F244" s="289">
        <v>28</v>
      </c>
      <c r="G244" s="289">
        <v>29</v>
      </c>
      <c r="H244" s="392"/>
      <c r="K244" s="392"/>
      <c r="X244" s="289"/>
    </row>
    <row r="245" spans="1:24" ht="13.5" customHeight="1" outlineLevel="1" x14ac:dyDescent="0.25">
      <c r="A245" s="298">
        <v>19</v>
      </c>
      <c r="B245" s="297"/>
      <c r="C245" s="298" t="s">
        <v>264</v>
      </c>
      <c r="D245" s="728">
        <v>9.5</v>
      </c>
      <c r="E245" s="740" t="s">
        <v>80</v>
      </c>
      <c r="F245" s="289">
        <v>28</v>
      </c>
      <c r="G245" s="289">
        <v>29</v>
      </c>
      <c r="H245" s="392"/>
      <c r="K245" s="392"/>
      <c r="X245" s="289"/>
    </row>
    <row r="246" spans="1:24" ht="13.5" customHeight="1" outlineLevel="1" x14ac:dyDescent="0.25">
      <c r="A246" s="298">
        <v>20</v>
      </c>
      <c r="B246" s="297"/>
      <c r="C246" s="298" t="s">
        <v>212</v>
      </c>
      <c r="D246" s="728">
        <v>22.2</v>
      </c>
      <c r="E246" s="740" t="s">
        <v>176</v>
      </c>
      <c r="F246" s="289">
        <v>28</v>
      </c>
      <c r="G246" s="289">
        <v>28</v>
      </c>
      <c r="H246" s="392"/>
      <c r="K246" s="392"/>
      <c r="X246" s="289"/>
    </row>
    <row r="247" spans="1:24" ht="13.5" customHeight="1" outlineLevel="1" x14ac:dyDescent="0.25">
      <c r="A247" s="298">
        <v>21</v>
      </c>
      <c r="B247" s="297"/>
      <c r="C247" s="298" t="s">
        <v>183</v>
      </c>
      <c r="D247" s="728">
        <v>12.5</v>
      </c>
      <c r="E247" s="740" t="s">
        <v>176</v>
      </c>
      <c r="F247" s="289">
        <v>27</v>
      </c>
      <c r="G247" s="289">
        <v>28</v>
      </c>
      <c r="H247" s="392"/>
      <c r="K247" s="392"/>
      <c r="X247" s="289"/>
    </row>
    <row r="248" spans="1:24" ht="13.5" customHeight="1" outlineLevel="1" x14ac:dyDescent="0.25">
      <c r="A248" s="298">
        <v>22</v>
      </c>
      <c r="B248" s="297"/>
      <c r="C248" s="112" t="s">
        <v>209</v>
      </c>
      <c r="D248" s="728">
        <v>16.100000000000001</v>
      </c>
      <c r="E248" s="741" t="s">
        <v>69</v>
      </c>
      <c r="F248" s="289">
        <v>27</v>
      </c>
      <c r="G248" s="289">
        <v>28</v>
      </c>
      <c r="H248" s="392"/>
      <c r="K248" s="392"/>
      <c r="X248" s="289"/>
    </row>
    <row r="249" spans="1:24" ht="13.5" customHeight="1" outlineLevel="1" x14ac:dyDescent="0.25">
      <c r="A249" s="298">
        <v>23</v>
      </c>
      <c r="B249" s="297"/>
      <c r="C249" s="112" t="s">
        <v>437</v>
      </c>
      <c r="D249" s="728">
        <v>23.2</v>
      </c>
      <c r="E249" s="741" t="s">
        <v>361</v>
      </c>
      <c r="F249" s="289">
        <v>27</v>
      </c>
      <c r="G249" s="289">
        <v>27</v>
      </c>
      <c r="H249" s="392"/>
      <c r="K249" s="392"/>
      <c r="X249" s="289"/>
    </row>
    <row r="250" spans="1:24" ht="13.5" customHeight="1" outlineLevel="1" x14ac:dyDescent="0.25">
      <c r="A250" s="289">
        <v>24</v>
      </c>
      <c r="B250" s="297"/>
      <c r="C250" s="112" t="s">
        <v>428</v>
      </c>
      <c r="D250" s="728">
        <v>33.6</v>
      </c>
      <c r="E250" s="741" t="s">
        <v>176</v>
      </c>
      <c r="F250" s="289">
        <v>27</v>
      </c>
      <c r="G250" s="289">
        <v>27</v>
      </c>
      <c r="H250" s="392"/>
      <c r="K250" s="392"/>
      <c r="X250" s="289"/>
    </row>
    <row r="251" spans="1:24" ht="13.5" customHeight="1" outlineLevel="1" x14ac:dyDescent="0.25">
      <c r="A251" s="289">
        <v>25</v>
      </c>
      <c r="B251" s="297"/>
      <c r="C251" s="298" t="s">
        <v>225</v>
      </c>
      <c r="D251" s="728">
        <v>12.7</v>
      </c>
      <c r="E251" s="740" t="s">
        <v>176</v>
      </c>
      <c r="F251" s="289">
        <v>26</v>
      </c>
      <c r="G251" s="289">
        <v>27</v>
      </c>
      <c r="H251" s="392"/>
      <c r="K251" s="392"/>
      <c r="X251" s="289"/>
    </row>
    <row r="252" spans="1:24" ht="13.5" customHeight="1" outlineLevel="1" x14ac:dyDescent="0.25">
      <c r="A252" s="289">
        <v>26</v>
      </c>
      <c r="B252" s="297"/>
      <c r="C252" s="112" t="s">
        <v>119</v>
      </c>
      <c r="D252" s="728">
        <v>24.6</v>
      </c>
      <c r="E252" s="741" t="s">
        <v>176</v>
      </c>
      <c r="F252" s="289">
        <v>26</v>
      </c>
      <c r="G252" s="289">
        <v>27</v>
      </c>
      <c r="H252" s="392"/>
      <c r="K252" s="392"/>
      <c r="X252" s="289"/>
    </row>
    <row r="253" spans="1:24" ht="13.5" customHeight="1" outlineLevel="1" x14ac:dyDescent="0.25">
      <c r="A253" s="289">
        <v>27</v>
      </c>
      <c r="B253" s="297"/>
      <c r="C253" s="112" t="s">
        <v>279</v>
      </c>
      <c r="D253" s="728">
        <v>30.1</v>
      </c>
      <c r="E253" s="741" t="s">
        <v>361</v>
      </c>
      <c r="F253" s="289">
        <v>26</v>
      </c>
      <c r="G253" s="289">
        <v>26</v>
      </c>
      <c r="H253" s="392"/>
      <c r="K253" s="392"/>
      <c r="X253" s="289"/>
    </row>
    <row r="254" spans="1:24" ht="13.5" customHeight="1" outlineLevel="1" x14ac:dyDescent="0.25">
      <c r="A254" s="289">
        <v>28</v>
      </c>
      <c r="B254" s="297"/>
      <c r="C254" s="112" t="s">
        <v>427</v>
      </c>
      <c r="D254" s="728">
        <v>22</v>
      </c>
      <c r="E254" s="741" t="s">
        <v>69</v>
      </c>
      <c r="F254" s="289">
        <v>26</v>
      </c>
      <c r="G254" s="289">
        <v>26</v>
      </c>
      <c r="H254" s="392"/>
      <c r="K254" s="392"/>
      <c r="X254" s="289"/>
    </row>
    <row r="255" spans="1:24" ht="13.5" customHeight="1" outlineLevel="1" x14ac:dyDescent="0.25">
      <c r="A255" s="289">
        <v>29</v>
      </c>
      <c r="B255" s="297"/>
      <c r="C255" s="112" t="s">
        <v>166</v>
      </c>
      <c r="D255" s="728">
        <v>40.6</v>
      </c>
      <c r="E255" s="741" t="s">
        <v>361</v>
      </c>
      <c r="F255" s="289">
        <v>26</v>
      </c>
      <c r="G255" s="289">
        <v>26</v>
      </c>
      <c r="H255" s="392"/>
      <c r="K255" s="392"/>
      <c r="X255" s="289"/>
    </row>
    <row r="256" spans="1:24" ht="13.5" customHeight="1" outlineLevel="1" x14ac:dyDescent="0.25">
      <c r="A256" s="289">
        <v>30</v>
      </c>
      <c r="B256" s="297"/>
      <c r="C256" s="112" t="s">
        <v>440</v>
      </c>
      <c r="D256" s="728">
        <v>39.4</v>
      </c>
      <c r="E256" s="741" t="s">
        <v>361</v>
      </c>
      <c r="F256" s="289">
        <v>26</v>
      </c>
      <c r="G256" s="289">
        <v>26</v>
      </c>
      <c r="H256" s="392"/>
      <c r="K256" s="392"/>
      <c r="X256" s="289"/>
    </row>
    <row r="257" spans="1:24" ht="13.5" customHeight="1" outlineLevel="1" x14ac:dyDescent="0.25">
      <c r="A257" s="289">
        <v>31</v>
      </c>
      <c r="B257" s="297"/>
      <c r="C257" s="298" t="s">
        <v>222</v>
      </c>
      <c r="D257" s="728">
        <v>21.2</v>
      </c>
      <c r="E257" s="740" t="s">
        <v>176</v>
      </c>
      <c r="F257" s="289">
        <v>25</v>
      </c>
      <c r="G257" s="289">
        <v>26</v>
      </c>
      <c r="H257" s="392"/>
      <c r="K257" s="392"/>
      <c r="X257" s="289"/>
    </row>
    <row r="258" spans="1:24" ht="13.5" customHeight="1" outlineLevel="1" x14ac:dyDescent="0.25">
      <c r="A258" s="289">
        <v>32</v>
      </c>
      <c r="B258" s="297"/>
      <c r="C258" s="112" t="s">
        <v>204</v>
      </c>
      <c r="D258" s="728">
        <v>11.8</v>
      </c>
      <c r="E258" s="741" t="s">
        <v>80</v>
      </c>
      <c r="F258" s="289">
        <v>25</v>
      </c>
      <c r="G258" s="289">
        <v>25</v>
      </c>
      <c r="H258" s="392"/>
      <c r="K258" s="392"/>
      <c r="X258" s="289"/>
    </row>
    <row r="259" spans="1:24" ht="13.5" customHeight="1" outlineLevel="1" x14ac:dyDescent="0.25">
      <c r="A259" s="289">
        <v>33</v>
      </c>
      <c r="B259" s="297"/>
      <c r="C259" s="112" t="s">
        <v>159</v>
      </c>
      <c r="D259" s="728">
        <v>22.2</v>
      </c>
      <c r="E259" s="741" t="s">
        <v>176</v>
      </c>
      <c r="F259" s="289">
        <v>25</v>
      </c>
      <c r="G259" s="289">
        <v>25</v>
      </c>
      <c r="H259" s="392"/>
      <c r="K259" s="392"/>
      <c r="X259" s="289"/>
    </row>
    <row r="260" spans="1:24" ht="13.5" customHeight="1" outlineLevel="1" x14ac:dyDescent="0.25">
      <c r="A260" s="289">
        <v>34</v>
      </c>
      <c r="B260" s="297"/>
      <c r="C260" s="112" t="s">
        <v>280</v>
      </c>
      <c r="D260" s="728">
        <v>25.1</v>
      </c>
      <c r="E260" s="741" t="s">
        <v>70</v>
      </c>
      <c r="F260" s="289">
        <v>24</v>
      </c>
      <c r="G260" s="289">
        <v>24</v>
      </c>
      <c r="H260" s="392"/>
      <c r="K260" s="392"/>
      <c r="X260" s="289"/>
    </row>
    <row r="261" spans="1:24" ht="13.5" customHeight="1" outlineLevel="1" x14ac:dyDescent="0.25">
      <c r="A261" s="289">
        <v>35</v>
      </c>
      <c r="B261" s="297"/>
      <c r="C261" s="112" t="s">
        <v>407</v>
      </c>
      <c r="D261" s="728">
        <v>11.6</v>
      </c>
      <c r="E261" s="741" t="s">
        <v>80</v>
      </c>
      <c r="F261" s="289">
        <v>24</v>
      </c>
      <c r="G261" s="289">
        <v>24</v>
      </c>
      <c r="H261" s="392"/>
      <c r="K261" s="392"/>
      <c r="X261" s="289"/>
    </row>
    <row r="262" spans="1:24" ht="13.5" customHeight="1" outlineLevel="1" x14ac:dyDescent="0.25">
      <c r="A262" s="289">
        <v>36</v>
      </c>
      <c r="B262" s="297"/>
      <c r="C262" s="112" t="s">
        <v>180</v>
      </c>
      <c r="D262" s="728">
        <v>17.2</v>
      </c>
      <c r="E262" s="741" t="s">
        <v>176</v>
      </c>
      <c r="F262" s="289">
        <v>23</v>
      </c>
      <c r="G262" s="289">
        <v>23</v>
      </c>
      <c r="H262" s="392"/>
      <c r="K262" s="392"/>
      <c r="X262" s="289"/>
    </row>
    <row r="263" spans="1:24" ht="13.5" customHeight="1" outlineLevel="1" x14ac:dyDescent="0.25">
      <c r="A263" s="289">
        <v>37</v>
      </c>
      <c r="B263" s="297"/>
      <c r="C263" s="112" t="s">
        <v>438</v>
      </c>
      <c r="D263" s="728">
        <v>25.1</v>
      </c>
      <c r="E263" s="741" t="s">
        <v>176</v>
      </c>
      <c r="F263" s="289">
        <v>22</v>
      </c>
      <c r="G263" s="289">
        <v>22</v>
      </c>
      <c r="H263" s="392"/>
      <c r="K263" s="392"/>
      <c r="X263" s="289"/>
    </row>
    <row r="264" spans="1:24" ht="13.5" customHeight="1" outlineLevel="1" x14ac:dyDescent="0.25">
      <c r="A264" s="289">
        <v>38</v>
      </c>
      <c r="B264" s="297"/>
      <c r="C264" s="112" t="s">
        <v>436</v>
      </c>
      <c r="D264" s="728">
        <v>6.9</v>
      </c>
      <c r="E264" s="741" t="s">
        <v>361</v>
      </c>
      <c r="F264" s="289">
        <v>22</v>
      </c>
      <c r="G264" s="289">
        <v>22</v>
      </c>
      <c r="H264" s="392"/>
      <c r="K264" s="392"/>
      <c r="X264" s="289"/>
    </row>
    <row r="265" spans="1:24" ht="13.5" customHeight="1" outlineLevel="1" x14ac:dyDescent="0.25">
      <c r="A265" s="289">
        <v>39</v>
      </c>
      <c r="B265" s="297"/>
      <c r="C265" s="112" t="s">
        <v>411</v>
      </c>
      <c r="D265" s="728">
        <v>13</v>
      </c>
      <c r="E265" s="741" t="s">
        <v>361</v>
      </c>
      <c r="F265" s="289">
        <v>22</v>
      </c>
      <c r="G265" s="289">
        <v>22</v>
      </c>
      <c r="H265" s="392"/>
      <c r="K265" s="392"/>
      <c r="X265" s="289"/>
    </row>
    <row r="266" spans="1:24" ht="13.5" customHeight="1" outlineLevel="1" x14ac:dyDescent="0.25">
      <c r="A266" s="289">
        <v>40</v>
      </c>
      <c r="B266" s="297"/>
      <c r="C266" s="112" t="s">
        <v>210</v>
      </c>
      <c r="D266" s="728">
        <v>17.600000000000001</v>
      </c>
      <c r="E266" s="741" t="s">
        <v>176</v>
      </c>
      <c r="F266" s="289">
        <v>20</v>
      </c>
      <c r="G266" s="289">
        <v>20</v>
      </c>
      <c r="H266" s="392"/>
      <c r="K266" s="392"/>
      <c r="X266" s="289"/>
    </row>
    <row r="267" spans="1:24" ht="13.5" customHeight="1" outlineLevel="1" x14ac:dyDescent="0.25">
      <c r="A267" s="289">
        <v>41</v>
      </c>
      <c r="B267" s="297"/>
      <c r="C267" s="112" t="s">
        <v>243</v>
      </c>
      <c r="D267" s="728">
        <v>22.9</v>
      </c>
      <c r="E267" s="741" t="s">
        <v>70</v>
      </c>
      <c r="F267" s="289">
        <v>20</v>
      </c>
      <c r="G267" s="289">
        <v>20</v>
      </c>
      <c r="H267" s="392"/>
      <c r="K267" s="392"/>
      <c r="X267" s="289"/>
    </row>
    <row r="268" spans="1:24" ht="13.5" customHeight="1" outlineLevel="1" x14ac:dyDescent="0.25">
      <c r="A268" s="289">
        <v>42</v>
      </c>
      <c r="B268" s="297"/>
      <c r="C268" s="112" t="s">
        <v>349</v>
      </c>
      <c r="D268" s="728">
        <v>29.6</v>
      </c>
      <c r="E268" s="741" t="s">
        <v>361</v>
      </c>
      <c r="F268" s="289">
        <v>19</v>
      </c>
      <c r="G268" s="289">
        <v>19</v>
      </c>
      <c r="H268" s="392"/>
      <c r="K268" s="392"/>
      <c r="X268" s="289"/>
    </row>
    <row r="269" spans="1:24" ht="13.5" customHeight="1" outlineLevel="1" x14ac:dyDescent="0.25">
      <c r="A269" s="289">
        <v>43</v>
      </c>
      <c r="B269" s="297"/>
      <c r="C269" s="112" t="s">
        <v>259</v>
      </c>
      <c r="D269" s="728">
        <v>26.9</v>
      </c>
      <c r="E269" s="741" t="s">
        <v>361</v>
      </c>
      <c r="F269" s="289">
        <v>16</v>
      </c>
      <c r="G269" s="289">
        <v>16</v>
      </c>
      <c r="H269" s="392"/>
      <c r="K269" s="392"/>
      <c r="X269" s="289"/>
    </row>
    <row r="270" spans="1:24" ht="13.5" customHeight="1" outlineLevel="1" x14ac:dyDescent="0.25">
      <c r="A270" s="289">
        <v>44</v>
      </c>
      <c r="B270" s="297"/>
      <c r="C270" s="112" t="s">
        <v>439</v>
      </c>
      <c r="D270" s="728">
        <v>18.100000000000001</v>
      </c>
      <c r="E270" s="741" t="s">
        <v>70</v>
      </c>
      <c r="F270" s="289">
        <v>11</v>
      </c>
      <c r="G270" s="289">
        <v>11</v>
      </c>
      <c r="H270" s="392"/>
      <c r="K270" s="392"/>
      <c r="X270" s="289"/>
    </row>
    <row r="271" spans="1:24" ht="13.5" customHeight="1" outlineLevel="1" x14ac:dyDescent="0.25">
      <c r="A271" s="289">
        <v>48</v>
      </c>
      <c r="B271" s="297"/>
      <c r="C271" s="112"/>
      <c r="E271" s="741"/>
      <c r="H271" s="392"/>
      <c r="K271" s="392"/>
      <c r="X271" s="289"/>
    </row>
    <row r="272" spans="1:24" ht="13.5" customHeight="1" outlineLevel="1" x14ac:dyDescent="0.25">
      <c r="A272" s="289">
        <v>49</v>
      </c>
      <c r="B272" s="297"/>
      <c r="C272" s="112"/>
      <c r="E272" s="741"/>
      <c r="H272" s="392"/>
      <c r="K272" s="392"/>
      <c r="X272" s="289"/>
    </row>
    <row r="273" spans="1:24" ht="13.5" customHeight="1" outlineLevel="1" x14ac:dyDescent="0.25">
      <c r="A273" s="289">
        <v>50</v>
      </c>
      <c r="B273" s="297"/>
      <c r="C273" s="112"/>
      <c r="E273" s="741"/>
      <c r="H273" s="392"/>
      <c r="K273" s="392"/>
      <c r="X273" s="289"/>
    </row>
    <row r="274" spans="1:24" ht="13.5" customHeight="1" outlineLevel="1" x14ac:dyDescent="0.25">
      <c r="A274" s="289">
        <v>51</v>
      </c>
      <c r="B274" s="297"/>
      <c r="C274" s="112"/>
      <c r="E274" s="741"/>
      <c r="H274" s="392"/>
      <c r="K274" s="392"/>
      <c r="X274" s="289"/>
    </row>
    <row r="275" spans="1:24" ht="13.5" customHeight="1" outlineLevel="1" x14ac:dyDescent="0.25">
      <c r="A275" s="289">
        <v>52</v>
      </c>
      <c r="B275" s="297"/>
      <c r="G275" s="289">
        <v>39</v>
      </c>
      <c r="H275" s="392"/>
      <c r="K275" s="392"/>
      <c r="X275" s="289"/>
    </row>
    <row r="276" spans="1:24" ht="13.5" customHeight="1" outlineLevel="1" x14ac:dyDescent="0.25">
      <c r="A276" s="289">
        <v>53</v>
      </c>
      <c r="B276" s="297"/>
      <c r="H276" s="392"/>
      <c r="K276" s="392"/>
      <c r="X276" s="289"/>
    </row>
    <row r="277" spans="1:24" ht="13.5" customHeight="1" outlineLevel="1" x14ac:dyDescent="0.25">
      <c r="A277" s="289">
        <v>54</v>
      </c>
      <c r="B277" s="297"/>
      <c r="G277" s="289">
        <v>19</v>
      </c>
      <c r="H277" s="392"/>
      <c r="K277" s="392"/>
      <c r="X277" s="289"/>
    </row>
    <row r="278" spans="1:24" ht="13.5" customHeight="1" outlineLevel="1" x14ac:dyDescent="0.25">
      <c r="A278" s="289">
        <v>55</v>
      </c>
      <c r="B278" s="297"/>
      <c r="G278" s="289">
        <v>38</v>
      </c>
      <c r="H278" s="392"/>
      <c r="K278" s="392"/>
      <c r="X278" s="289"/>
    </row>
    <row r="279" spans="1:24" ht="13.5" customHeight="1" outlineLevel="1" x14ac:dyDescent="0.25">
      <c r="A279" s="289">
        <v>56</v>
      </c>
      <c r="B279" s="297"/>
      <c r="G279" s="289">
        <v>20</v>
      </c>
      <c r="H279" s="392"/>
      <c r="K279" s="392"/>
      <c r="X279" s="289"/>
    </row>
    <row r="280" spans="1:24" ht="13.5" customHeight="1" outlineLevel="1" x14ac:dyDescent="0.25">
      <c r="A280" s="289">
        <v>57</v>
      </c>
      <c r="B280" s="297"/>
      <c r="G280" s="289">
        <v>40</v>
      </c>
      <c r="H280" s="392"/>
      <c r="K280" s="392"/>
      <c r="X280" s="289"/>
    </row>
    <row r="281" spans="1:24" ht="13.5" customHeight="1" outlineLevel="1" x14ac:dyDescent="0.25">
      <c r="A281" s="289">
        <v>58</v>
      </c>
      <c r="B281" s="297"/>
      <c r="G281" s="289">
        <v>18</v>
      </c>
      <c r="H281" s="392"/>
      <c r="K281" s="392"/>
      <c r="X281" s="289"/>
    </row>
    <row r="282" spans="1:24" ht="13.5" customHeight="1" outlineLevel="1" x14ac:dyDescent="0.25">
      <c r="A282" s="289">
        <v>59</v>
      </c>
      <c r="B282" s="297"/>
      <c r="G282" s="289">
        <v>47</v>
      </c>
      <c r="H282" s="392"/>
      <c r="K282" s="392"/>
      <c r="X282" s="289"/>
    </row>
    <row r="283" spans="1:24" ht="13.5" customHeight="1" outlineLevel="1" x14ac:dyDescent="0.25">
      <c r="A283" s="289">
        <v>60</v>
      </c>
      <c r="B283" s="297"/>
      <c r="G283" s="289">
        <v>60</v>
      </c>
      <c r="H283" s="392"/>
      <c r="K283" s="392"/>
      <c r="X283" s="289"/>
    </row>
    <row r="284" spans="1:24" ht="13.5" customHeight="1" outlineLevel="1" x14ac:dyDescent="0.25">
      <c r="A284" s="289">
        <v>61</v>
      </c>
      <c r="B284" s="297"/>
      <c r="G284" s="289">
        <v>23</v>
      </c>
      <c r="H284" s="392"/>
      <c r="K284" s="392"/>
    </row>
    <row r="285" spans="1:24" ht="13.5" customHeight="1" outlineLevel="1" x14ac:dyDescent="0.25">
      <c r="A285" s="289">
        <v>62</v>
      </c>
      <c r="B285" s="297"/>
      <c r="H285" s="392"/>
      <c r="K285" s="392"/>
    </row>
    <row r="286" spans="1:24" ht="13.5" customHeight="1" outlineLevel="1" x14ac:dyDescent="0.25">
      <c r="A286" s="289">
        <v>63</v>
      </c>
      <c r="B286" s="297"/>
      <c r="H286" s="392"/>
      <c r="K286" s="392"/>
    </row>
    <row r="287" spans="1:24" ht="13.5" customHeight="1" outlineLevel="1" x14ac:dyDescent="0.25">
      <c r="A287" s="289">
        <v>64</v>
      </c>
      <c r="B287" s="297"/>
      <c r="G287" s="289">
        <v>21</v>
      </c>
      <c r="H287" s="392"/>
      <c r="K287" s="392"/>
    </row>
    <row r="288" spans="1:24" ht="13.5" customHeight="1" outlineLevel="1" x14ac:dyDescent="0.25">
      <c r="B288" s="297"/>
      <c r="H288" s="392"/>
      <c r="K288" s="392"/>
    </row>
    <row r="289" spans="2:11" ht="13.5" customHeight="1" outlineLevel="1" x14ac:dyDescent="0.25">
      <c r="B289" s="297"/>
      <c r="H289" s="392"/>
      <c r="K289" s="392"/>
    </row>
    <row r="290" spans="2:11" ht="13.5" customHeight="1" outlineLevel="1" x14ac:dyDescent="0.25">
      <c r="B290" s="297"/>
      <c r="H290" s="392"/>
      <c r="K290" s="392"/>
    </row>
    <row r="291" spans="2:11" ht="13.5" customHeight="1" outlineLevel="1" x14ac:dyDescent="0.25">
      <c r="B291" s="297"/>
      <c r="H291" s="392"/>
      <c r="K291" s="392"/>
    </row>
    <row r="292" spans="2:11" ht="13.5" customHeight="1" outlineLevel="1" x14ac:dyDescent="0.25">
      <c r="B292" s="297"/>
      <c r="H292" s="392"/>
      <c r="K292" s="392"/>
    </row>
    <row r="293" spans="2:11" ht="13.5" customHeight="1" outlineLevel="1" x14ac:dyDescent="0.25">
      <c r="B293" s="297"/>
      <c r="H293" s="392"/>
      <c r="K293" s="392"/>
    </row>
    <row r="294" spans="2:11" ht="13.5" customHeight="1" outlineLevel="1" x14ac:dyDescent="0.25">
      <c r="B294" s="297"/>
      <c r="H294" s="392"/>
      <c r="K294" s="392"/>
    </row>
    <row r="295" spans="2:11" ht="13.5" customHeight="1" outlineLevel="1" x14ac:dyDescent="0.25">
      <c r="B295" s="297"/>
      <c r="H295" s="392"/>
      <c r="K295" s="392"/>
    </row>
    <row r="296" spans="2:11" ht="13.5" customHeight="1" outlineLevel="1" x14ac:dyDescent="0.25">
      <c r="B296" s="297"/>
      <c r="H296" s="392"/>
      <c r="K296" s="392"/>
    </row>
    <row r="297" spans="2:11" ht="13.5" customHeight="1" outlineLevel="1" x14ac:dyDescent="0.25">
      <c r="B297" s="297"/>
      <c r="H297" s="392"/>
      <c r="K297" s="392"/>
    </row>
    <row r="298" spans="2:11" ht="13.5" customHeight="1" outlineLevel="1" x14ac:dyDescent="0.25">
      <c r="B298" s="297"/>
      <c r="H298" s="392"/>
      <c r="K298" s="392"/>
    </row>
    <row r="299" spans="2:11" ht="13.5" customHeight="1" outlineLevel="1" x14ac:dyDescent="0.25">
      <c r="B299" s="297"/>
      <c r="H299" s="392"/>
      <c r="K299" s="392"/>
    </row>
    <row r="300" spans="2:11" ht="13.5" customHeight="1" outlineLevel="1" x14ac:dyDescent="0.25">
      <c r="B300" s="297"/>
      <c r="H300" s="392"/>
      <c r="K300" s="392"/>
    </row>
    <row r="301" spans="2:11" ht="13.5" customHeight="1" outlineLevel="1" x14ac:dyDescent="0.25">
      <c r="B301" s="297"/>
      <c r="H301" s="392"/>
      <c r="K301" s="392"/>
    </row>
    <row r="302" spans="2:11" ht="13.5" customHeight="1" outlineLevel="1" x14ac:dyDescent="0.25">
      <c r="B302" s="297"/>
      <c r="H302" s="392"/>
      <c r="K302" s="392"/>
    </row>
    <row r="303" spans="2:11" ht="13.5" customHeight="1" outlineLevel="1" x14ac:dyDescent="0.25">
      <c r="B303" s="297"/>
      <c r="K303" s="392"/>
    </row>
    <row r="304" spans="2:11" ht="13.5" customHeight="1" outlineLevel="1" x14ac:dyDescent="0.25">
      <c r="B304" s="297"/>
      <c r="K304" s="392"/>
    </row>
    <row r="305" spans="2:11" ht="13.5" customHeight="1" outlineLevel="1" x14ac:dyDescent="0.25">
      <c r="B305" s="297"/>
      <c r="K305" s="392"/>
    </row>
    <row r="306" spans="2:11" ht="13.5" customHeight="1" outlineLevel="1" x14ac:dyDescent="0.25">
      <c r="B306" s="297"/>
      <c r="K306" s="392"/>
    </row>
    <row r="307" spans="2:11" ht="13.5" customHeight="1" outlineLevel="1" x14ac:dyDescent="0.25">
      <c r="B307" s="297"/>
      <c r="K307" s="392"/>
    </row>
    <row r="308" spans="2:11" ht="13.5" customHeight="1" outlineLevel="1" x14ac:dyDescent="0.25">
      <c r="B308" s="297"/>
      <c r="K308" s="392"/>
    </row>
    <row r="309" spans="2:11" ht="13.5" customHeight="1" outlineLevel="1" x14ac:dyDescent="0.25">
      <c r="B309" s="297"/>
      <c r="K309" s="392"/>
    </row>
    <row r="310" spans="2:11" ht="13.5" customHeight="1" outlineLevel="1" x14ac:dyDescent="0.25">
      <c r="B310" s="297"/>
      <c r="K310" s="392"/>
    </row>
    <row r="311" spans="2:11" ht="13.5" customHeight="1" outlineLevel="1" x14ac:dyDescent="0.25">
      <c r="B311" s="297"/>
      <c r="K311" s="392"/>
    </row>
    <row r="312" spans="2:11" ht="13.5" customHeight="1" outlineLevel="1" x14ac:dyDescent="0.25">
      <c r="B312" s="297"/>
      <c r="K312" s="392"/>
    </row>
    <row r="313" spans="2:11" ht="13.5" customHeight="1" outlineLevel="1" x14ac:dyDescent="0.25">
      <c r="B313" s="297"/>
      <c r="K313" s="392"/>
    </row>
    <row r="314" spans="2:11" ht="13.5" customHeight="1" outlineLevel="1" x14ac:dyDescent="0.25">
      <c r="B314" s="297"/>
      <c r="K314" s="392"/>
    </row>
    <row r="315" spans="2:11" ht="13.5" customHeight="1" outlineLevel="1" x14ac:dyDescent="0.25">
      <c r="B315" s="297"/>
      <c r="K315" s="392"/>
    </row>
    <row r="316" spans="2:11" ht="13.5" customHeight="1" outlineLevel="1" x14ac:dyDescent="0.25">
      <c r="B316" s="297"/>
      <c r="K316" s="392"/>
    </row>
    <row r="317" spans="2:11" ht="13.5" customHeight="1" outlineLevel="1" x14ac:dyDescent="0.25">
      <c r="B317" s="297"/>
      <c r="K317" s="392"/>
    </row>
    <row r="318" spans="2:11" ht="13.5" customHeight="1" outlineLevel="1" x14ac:dyDescent="0.25">
      <c r="B318" s="297"/>
      <c r="K318" s="392"/>
    </row>
    <row r="319" spans="2:11" ht="13.5" customHeight="1" outlineLevel="1" x14ac:dyDescent="0.25">
      <c r="B319" s="297"/>
      <c r="K319" s="392"/>
    </row>
    <row r="320" spans="2:11" ht="13.5" customHeight="1" outlineLevel="1" x14ac:dyDescent="0.25">
      <c r="B320" s="297"/>
      <c r="K320" s="392"/>
    </row>
    <row r="321" spans="2:11" ht="13.5" customHeight="1" outlineLevel="1" x14ac:dyDescent="0.25">
      <c r="B321" s="297"/>
      <c r="K321" s="392"/>
    </row>
  </sheetData>
  <sortState xmlns:xlrd2="http://schemas.microsoft.com/office/spreadsheetml/2017/richdata2" ref="C224:F270">
    <sortCondition descending="1" ref="F224:F270"/>
  </sortState>
  <mergeCells count="26">
    <mergeCell ref="A40:F40"/>
    <mergeCell ref="H40:M40"/>
    <mergeCell ref="AB40:AF40"/>
    <mergeCell ref="AW5:AY5"/>
    <mergeCell ref="AZ5:BB5"/>
    <mergeCell ref="AT5:AV5"/>
    <mergeCell ref="AN19:AR19"/>
    <mergeCell ref="AH37:AL37"/>
    <mergeCell ref="A39:F39"/>
    <mergeCell ref="H39:M39"/>
    <mergeCell ref="AB39:AF39"/>
    <mergeCell ref="O21:R21"/>
    <mergeCell ref="O5:R5"/>
    <mergeCell ref="S5:T5"/>
    <mergeCell ref="W5:X5"/>
    <mergeCell ref="W13:Z13"/>
    <mergeCell ref="AB37:AF37"/>
    <mergeCell ref="A1:Z1"/>
    <mergeCell ref="I4:M4"/>
    <mergeCell ref="AB1:BB1"/>
    <mergeCell ref="AB2:AR2"/>
    <mergeCell ref="AT4:BB4"/>
    <mergeCell ref="AH4:AL4"/>
    <mergeCell ref="AN4:AR4"/>
    <mergeCell ref="B4:F4"/>
    <mergeCell ref="AB4:AF4"/>
  </mergeCells>
  <phoneticPr fontId="9" type="noConversion"/>
  <conditionalFormatting sqref="A224:A249">
    <cfRule type="expression" dxfId="130" priority="8">
      <formula>($H224="F")</formula>
    </cfRule>
  </conditionalFormatting>
  <conditionalFormatting sqref="B168:B174 G168:G174">
    <cfRule type="expression" dxfId="129" priority="23">
      <formula>($H168="F")</formula>
    </cfRule>
  </conditionalFormatting>
  <conditionalFormatting sqref="B224:B274 D224:D274 F224:H274">
    <cfRule type="expression" dxfId="128" priority="11">
      <formula>($H224="F")</formula>
    </cfRule>
  </conditionalFormatting>
  <conditionalFormatting sqref="B275:H287">
    <cfRule type="expression" dxfId="127" priority="25">
      <formula>($H275="F")</formula>
    </cfRule>
  </conditionalFormatting>
  <conditionalFormatting sqref="C6:C35">
    <cfRule type="cellIs" dxfId="126" priority="43" operator="equal">
      <formula>"F"</formula>
    </cfRule>
  </conditionalFormatting>
  <conditionalFormatting sqref="C224:C249">
    <cfRule type="expression" dxfId="125" priority="10">
      <formula>($H224="F")</formula>
    </cfRule>
  </conditionalFormatting>
  <conditionalFormatting sqref="D6:D35">
    <cfRule type="cellIs" dxfId="124" priority="40" operator="equal">
      <formula>"Inconnu"</formula>
    </cfRule>
  </conditionalFormatting>
  <conditionalFormatting sqref="E6:E35">
    <cfRule type="cellIs" dxfId="123" priority="39" operator="greaterThan">
      <formula>36</formula>
    </cfRule>
  </conditionalFormatting>
  <conditionalFormatting sqref="E224:E249">
    <cfRule type="expression" dxfId="122" priority="9">
      <formula>($H224="F")</formula>
    </cfRule>
  </conditionalFormatting>
  <conditionalFormatting sqref="J6:J35">
    <cfRule type="cellIs" dxfId="121" priority="44" operator="equal">
      <formula>"F"</formula>
    </cfRule>
  </conditionalFormatting>
  <conditionalFormatting sqref="K6:K35">
    <cfRule type="cellIs" dxfId="120" priority="41" operator="equal">
      <formula>"Inconnu"</formula>
    </cfRule>
  </conditionalFormatting>
  <conditionalFormatting sqref="L6:L35">
    <cfRule type="cellIs" dxfId="119" priority="42" operator="greaterThan">
      <formula>36</formula>
    </cfRule>
  </conditionalFormatting>
  <pageMargins left="0.19685039370078741" right="0.19685039370078741" top="0" bottom="0" header="0" footer="0"/>
  <pageSetup paperSize="9" scale="9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BB321"/>
  <sheetViews>
    <sheetView showZeros="0" zoomScale="70" zoomScaleNormal="70" workbookViewId="0">
      <selection activeCell="I29" sqref="I29"/>
    </sheetView>
  </sheetViews>
  <sheetFormatPr baseColWidth="10" defaultColWidth="11.5546875" defaultRowHeight="13.2" outlineLevelRow="1" x14ac:dyDescent="0.25"/>
  <cols>
    <col min="1" max="1" width="5.33203125" customWidth="1"/>
    <col min="2" max="2" width="23.109375" customWidth="1"/>
    <col min="3" max="3" width="21" customWidth="1"/>
    <col min="4" max="4" width="19.109375" style="48" customWidth="1"/>
    <col min="5" max="5" width="26.5546875" style="3" customWidth="1"/>
    <col min="6" max="6" width="5.44140625" customWidth="1"/>
    <col min="7" max="7" width="3.21875" customWidth="1"/>
    <col min="8" max="8" width="4.33203125" customWidth="1"/>
    <col min="9" max="9" width="20.5546875" customWidth="1"/>
    <col min="10" max="10" width="4.88671875" customWidth="1"/>
    <col min="11" max="12" width="15.6640625" customWidth="1"/>
    <col min="13" max="15" width="5.44140625" customWidth="1"/>
    <col min="16" max="16" width="16.44140625" customWidth="1"/>
    <col min="17" max="17" width="5.44140625" customWidth="1"/>
    <col min="18" max="18" width="18.21875" customWidth="1"/>
    <col min="19" max="20" width="5.44140625" customWidth="1"/>
    <col min="21" max="21" width="1" customWidth="1"/>
    <col min="22" max="22" width="3.44140625" customWidth="1"/>
    <col min="23" max="23" width="20.5546875" customWidth="1"/>
    <col min="24" max="24" width="9.21875" style="4" customWidth="1"/>
    <col min="25" max="25" width="11.77734375" customWidth="1"/>
    <col min="26" max="26" width="9.109375" customWidth="1"/>
    <col min="27" max="27" width="3.5546875" customWidth="1"/>
    <col min="28" max="28" width="8.109375" customWidth="1"/>
    <col min="29" max="29" width="7.88671875" customWidth="1"/>
    <col min="30" max="30" width="8.44140625" customWidth="1"/>
    <col min="31" max="33" width="5.44140625" customWidth="1"/>
    <col min="34" max="34" width="3.33203125" customWidth="1"/>
    <col min="35" max="35" width="8" customWidth="1"/>
    <col min="36" max="39" width="5.44140625" customWidth="1"/>
    <col min="40" max="40" width="8.88671875" customWidth="1"/>
    <col min="41" max="41" width="1.5546875" customWidth="1"/>
    <col min="42" max="42" width="5.44140625" customWidth="1"/>
    <col min="43" max="43" width="9.33203125" customWidth="1"/>
    <col min="44" max="46" width="5.44140625" customWidth="1"/>
    <col min="47" max="47" width="9.88671875" customWidth="1"/>
    <col min="62" max="62" width="12.109375" customWidth="1"/>
  </cols>
  <sheetData>
    <row r="1" spans="1:54" s="787" customFormat="1" ht="31.8" customHeight="1" thickBot="1" x14ac:dyDescent="0.3">
      <c r="A1" s="911" t="str">
        <f>+Explications!A1:R1</f>
        <v>CARRE D'AS 2025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3"/>
      <c r="AB1" s="911" t="s">
        <v>23</v>
      </c>
      <c r="AC1" s="912"/>
      <c r="AD1" s="912"/>
      <c r="AE1" s="912"/>
      <c r="AF1" s="912"/>
      <c r="AG1" s="912"/>
      <c r="AH1" s="912"/>
      <c r="AI1" s="912"/>
      <c r="AJ1" s="912"/>
      <c r="AK1" s="912"/>
      <c r="AL1" s="912"/>
      <c r="AM1" s="912"/>
      <c r="AN1" s="912"/>
      <c r="AO1" s="912"/>
      <c r="AP1" s="912"/>
      <c r="AQ1" s="912"/>
      <c r="AR1" s="912"/>
      <c r="AS1" s="912"/>
      <c r="AT1" s="912"/>
      <c r="AU1" s="912"/>
      <c r="AV1" s="912"/>
      <c r="AW1" s="912"/>
      <c r="AX1" s="912"/>
      <c r="AY1" s="912"/>
      <c r="AZ1" s="912"/>
      <c r="BA1" s="912"/>
      <c r="BB1" s="913"/>
    </row>
    <row r="2" spans="1:54" s="291" customFormat="1" ht="19.95" customHeight="1" x14ac:dyDescent="0.3">
      <c r="A2" s="437" t="s">
        <v>133</v>
      </c>
      <c r="B2" s="438">
        <f>+Explications!C35</f>
        <v>45790</v>
      </c>
      <c r="C2" s="439"/>
      <c r="D2" s="440" t="s">
        <v>131</v>
      </c>
      <c r="E2" s="437" t="str">
        <f>+Explications!C36</f>
        <v>Chevannes</v>
      </c>
      <c r="F2" s="437"/>
      <c r="G2" s="437"/>
      <c r="H2" s="439"/>
      <c r="I2" s="437" t="s">
        <v>226</v>
      </c>
      <c r="J2" s="437" t="str">
        <f>+Explications!C37</f>
        <v>Chevannes</v>
      </c>
      <c r="K2" s="437"/>
      <c r="L2" s="437"/>
      <c r="M2" s="437"/>
      <c r="N2" s="437"/>
      <c r="O2" s="437"/>
      <c r="P2" s="437" t="s">
        <v>402</v>
      </c>
      <c r="Q2" s="437"/>
      <c r="R2" s="437" t="str">
        <f>+Explications!C38</f>
        <v>Scramble</v>
      </c>
      <c r="S2" s="437"/>
      <c r="T2" s="437"/>
      <c r="U2" s="437" t="s">
        <v>25</v>
      </c>
      <c r="V2" s="437"/>
      <c r="W2" s="437"/>
      <c r="X2" s="441"/>
      <c r="Y2" s="437"/>
      <c r="AB2" s="920"/>
      <c r="AC2" s="920"/>
      <c r="AD2" s="920"/>
      <c r="AE2" s="920"/>
      <c r="AF2" s="920"/>
      <c r="AG2" s="920"/>
      <c r="AH2" s="920"/>
      <c r="AI2" s="920"/>
      <c r="AJ2" s="920"/>
      <c r="AK2" s="920"/>
      <c r="AL2" s="920"/>
      <c r="AM2" s="920"/>
      <c r="AN2" s="920"/>
      <c r="AO2" s="920"/>
      <c r="AP2" s="920"/>
      <c r="AQ2" s="920"/>
      <c r="AR2" s="920"/>
      <c r="AS2" s="920"/>
      <c r="AT2" s="920"/>
      <c r="AU2" s="920"/>
    </row>
    <row r="3" spans="1:54" s="291" customFormat="1" ht="13.8" thickBot="1" x14ac:dyDescent="0.3">
      <c r="B3" s="442"/>
      <c r="D3" s="443"/>
      <c r="E3" s="444"/>
      <c r="X3" s="445"/>
    </row>
    <row r="4" spans="1:54" s="291" customFormat="1" ht="16.5" customHeight="1" thickBot="1" x14ac:dyDescent="0.3">
      <c r="B4" s="918" t="s">
        <v>0</v>
      </c>
      <c r="C4" s="919"/>
      <c r="D4" s="919"/>
      <c r="E4" s="919"/>
      <c r="F4" s="921"/>
      <c r="G4" s="154"/>
      <c r="H4" s="154"/>
      <c r="I4" s="918" t="s">
        <v>3</v>
      </c>
      <c r="J4" s="919"/>
      <c r="K4" s="919"/>
      <c r="L4" s="919"/>
      <c r="M4" s="921"/>
      <c r="X4" s="445"/>
      <c r="AB4" s="918" t="s">
        <v>0</v>
      </c>
      <c r="AC4" s="919"/>
      <c r="AD4" s="919"/>
      <c r="AE4" s="919"/>
      <c r="AF4" s="919"/>
      <c r="AH4" s="918" t="s">
        <v>3</v>
      </c>
      <c r="AI4" s="919"/>
      <c r="AJ4" s="919"/>
      <c r="AK4" s="919"/>
      <c r="AL4" s="919"/>
      <c r="AN4" s="918" t="s">
        <v>18</v>
      </c>
      <c r="AO4" s="919"/>
      <c r="AP4" s="919"/>
      <c r="AQ4" s="919"/>
      <c r="AR4" s="919"/>
      <c r="AT4" s="914" t="s">
        <v>233</v>
      </c>
      <c r="AU4" s="915"/>
      <c r="AV4" s="915"/>
      <c r="AW4" s="915"/>
      <c r="AX4" s="915"/>
      <c r="AY4" s="915"/>
      <c r="AZ4" s="915"/>
      <c r="BA4" s="915"/>
      <c r="BB4" s="916"/>
    </row>
    <row r="5" spans="1:54" s="291" customFormat="1" ht="16.5" customHeight="1" thickBot="1" x14ac:dyDescent="0.3">
      <c r="B5" s="446" t="s">
        <v>85</v>
      </c>
      <c r="C5" s="447" t="s">
        <v>90</v>
      </c>
      <c r="D5" s="448" t="s">
        <v>24</v>
      </c>
      <c r="E5" s="449" t="s">
        <v>48</v>
      </c>
      <c r="F5" s="450" t="s">
        <v>21</v>
      </c>
      <c r="G5" s="154"/>
      <c r="H5" s="154"/>
      <c r="I5" s="451" t="str">
        <f>+B5</f>
        <v>Nom Prénom</v>
      </c>
      <c r="J5" s="452" t="s">
        <v>90</v>
      </c>
      <c r="K5" s="451" t="str">
        <f>+D5</f>
        <v>Club *</v>
      </c>
      <c r="L5" s="451" t="s">
        <v>48</v>
      </c>
      <c r="M5" s="453" t="s">
        <v>21</v>
      </c>
      <c r="O5" s="928" t="s">
        <v>18</v>
      </c>
      <c r="P5" s="929"/>
      <c r="Q5" s="929"/>
      <c r="R5" s="930"/>
      <c r="S5" s="931" t="s">
        <v>2</v>
      </c>
      <c r="T5" s="932"/>
      <c r="W5" s="918" t="s">
        <v>15</v>
      </c>
      <c r="X5" s="921"/>
      <c r="AB5" s="453" t="str">
        <f>+W6</f>
        <v>ASGAF</v>
      </c>
      <c r="AC5" s="453" t="str">
        <f>+W7</f>
        <v>Chevannes</v>
      </c>
      <c r="AD5" s="453" t="str">
        <f>+W8</f>
        <v>Chevry</v>
      </c>
      <c r="AE5" s="453" t="str">
        <f>+W9</f>
        <v>Corbuches</v>
      </c>
      <c r="AF5" s="453" t="str">
        <f>+W10</f>
        <v>Réveillon</v>
      </c>
      <c r="AH5" s="453" t="str">
        <f>+AB5</f>
        <v>ASGAF</v>
      </c>
      <c r="AI5" s="453" t="str">
        <f>+AC5</f>
        <v>Chevannes</v>
      </c>
      <c r="AJ5" s="453" t="str">
        <f>+AD5</f>
        <v>Chevry</v>
      </c>
      <c r="AK5" s="453" t="str">
        <f>+AE5</f>
        <v>Corbuches</v>
      </c>
      <c r="AL5" s="453" t="str">
        <f>+AF5</f>
        <v>Réveillon</v>
      </c>
      <c r="AN5" s="453" t="str">
        <f>+AH5</f>
        <v>ASGAF</v>
      </c>
      <c r="AO5" s="453" t="str">
        <f>+AI5</f>
        <v>Chevannes</v>
      </c>
      <c r="AP5" s="453" t="str">
        <f>+AJ5</f>
        <v>Chevry</v>
      </c>
      <c r="AQ5" s="453" t="str">
        <f>+AK5</f>
        <v>Corbuches</v>
      </c>
      <c r="AR5" s="453" t="str">
        <f>+AL5</f>
        <v>Réveillon</v>
      </c>
      <c r="AT5" s="918" t="s">
        <v>229</v>
      </c>
      <c r="AU5" s="919"/>
      <c r="AV5" s="921"/>
      <c r="AW5" s="918" t="s">
        <v>86</v>
      </c>
      <c r="AX5" s="919"/>
      <c r="AY5" s="921"/>
      <c r="AZ5" s="918" t="s">
        <v>87</v>
      </c>
      <c r="BA5" s="919"/>
      <c r="BB5" s="921"/>
    </row>
    <row r="6" spans="1:54" s="291" customFormat="1" ht="16.5" customHeight="1" thickBot="1" x14ac:dyDescent="0.3">
      <c r="A6" s="454">
        <v>1</v>
      </c>
      <c r="B6" s="455" t="str">
        <f t="shared" ref="B6:E21" si="0">+B42</f>
        <v>Bellanger Alain</v>
      </c>
      <c r="C6" s="456" t="str">
        <f>+C42</f>
        <v>H</v>
      </c>
      <c r="D6" s="457" t="str">
        <f t="shared" ref="D6:E14" si="1">+D42</f>
        <v>Chevannes</v>
      </c>
      <c r="E6" s="458">
        <f t="shared" si="1"/>
        <v>10.3</v>
      </c>
      <c r="F6" s="459">
        <v>30</v>
      </c>
      <c r="H6" s="454">
        <v>1</v>
      </c>
      <c r="I6" s="455" t="str">
        <f t="shared" ref="I6:K21" si="2">+I42</f>
        <v>Lezervant Frédéric</v>
      </c>
      <c r="J6" s="456" t="str">
        <f t="shared" si="2"/>
        <v>H</v>
      </c>
      <c r="K6" s="456" t="str">
        <f t="shared" si="2"/>
        <v>ASGAF</v>
      </c>
      <c r="L6" s="458">
        <f t="shared" ref="L6:L35" si="3">VALUE(+L42)</f>
        <v>19.399999999999999</v>
      </c>
      <c r="M6" s="459">
        <v>30</v>
      </c>
      <c r="O6" s="460" t="s">
        <v>230</v>
      </c>
      <c r="P6" s="461" t="str">
        <f>+I5</f>
        <v>Nom Prénom</v>
      </c>
      <c r="Q6" s="461" t="str">
        <f>+J5</f>
        <v>H/F</v>
      </c>
      <c r="R6" s="461" t="str">
        <f>+K5</f>
        <v>Club *</v>
      </c>
      <c r="S6" s="461" t="s">
        <v>230</v>
      </c>
      <c r="T6" s="462" t="s">
        <v>232</v>
      </c>
      <c r="W6" s="463" t="s">
        <v>313</v>
      </c>
      <c r="X6" s="464">
        <f>AB121</f>
        <v>18</v>
      </c>
      <c r="AB6" s="465" t="str">
        <f>IF(LEFT($D6,5)=AB$5,$F6,"")</f>
        <v/>
      </c>
      <c r="AC6" s="465">
        <f t="shared" ref="AC6:AC35" si="4">IF(LEFT($D6,9)=AC$5,$F6,"")</f>
        <v>30</v>
      </c>
      <c r="AD6" s="465" t="str">
        <f t="shared" ref="AD6:AD21" si="5">IF(LEFT($D6,5)=AD$5,$F6,"")</f>
        <v/>
      </c>
      <c r="AE6" s="465" t="str">
        <f>IF(LEFT($D6,9)=AE$5,$F6,"")</f>
        <v/>
      </c>
      <c r="AF6" s="465" t="str">
        <f>IF(LEFT($D6,9)=AF$5,$F6,"")</f>
        <v/>
      </c>
      <c r="AH6" s="466">
        <f t="shared" ref="AH6:AH21" si="6">IF(LEFT($K6,5)=AH$5,$M6,"")</f>
        <v>30</v>
      </c>
      <c r="AI6" s="466" t="str">
        <f>IF(LEFT($K6,9)=AI$5,$M6,"")</f>
        <v/>
      </c>
      <c r="AJ6" s="466" t="str">
        <f>IF(LEFT($K6,6)=AJ$5,$M6,"")</f>
        <v/>
      </c>
      <c r="AK6" s="466" t="str">
        <f>IF(LEFT($K6,9)=AK$5,$M6,"")</f>
        <v/>
      </c>
      <c r="AL6" s="466" t="str">
        <f>IF(LEFT($K6,9)=AL$5,$M6,"")</f>
        <v/>
      </c>
      <c r="AN6" s="465" t="str">
        <f t="shared" ref="AN6:AR17" si="7">IF(LEFT($R7,5)=AN$5,$S7,"")</f>
        <v/>
      </c>
      <c r="AO6" s="465" t="str">
        <f t="shared" si="7"/>
        <v/>
      </c>
      <c r="AP6" s="465" t="str">
        <f t="shared" si="7"/>
        <v/>
      </c>
      <c r="AQ6" s="465" t="str">
        <f t="shared" si="7"/>
        <v/>
      </c>
      <c r="AR6" s="465" t="str">
        <f t="shared" si="7"/>
        <v/>
      </c>
      <c r="AT6" s="453" t="s">
        <v>231</v>
      </c>
      <c r="AU6" s="453" t="s">
        <v>230</v>
      </c>
      <c r="AV6" s="453" t="s">
        <v>1</v>
      </c>
      <c r="AW6" s="453" t="s">
        <v>231</v>
      </c>
      <c r="AX6" s="453" t="s">
        <v>230</v>
      </c>
      <c r="AY6" s="453" t="s">
        <v>1</v>
      </c>
      <c r="AZ6" s="453" t="s">
        <v>231</v>
      </c>
      <c r="BA6" s="453" t="s">
        <v>230</v>
      </c>
      <c r="BB6" s="453" t="s">
        <v>1</v>
      </c>
    </row>
    <row r="7" spans="1:54" s="291" customFormat="1" ht="16.5" customHeight="1" x14ac:dyDescent="0.25">
      <c r="A7" s="467">
        <v>2</v>
      </c>
      <c r="B7" s="468" t="str">
        <f t="shared" si="0"/>
        <v>Viron Alain</v>
      </c>
      <c r="C7" s="469" t="str">
        <f t="shared" si="0"/>
        <v>H</v>
      </c>
      <c r="D7" s="470" t="str">
        <f t="shared" si="1"/>
        <v>Chevannes</v>
      </c>
      <c r="E7" s="458">
        <f t="shared" si="1"/>
        <v>11.4</v>
      </c>
      <c r="F7" s="471">
        <f>+F6</f>
        <v>30</v>
      </c>
      <c r="H7" s="467">
        <v>2</v>
      </c>
      <c r="I7" s="468" t="str">
        <f t="shared" si="2"/>
        <v>Lezervant Sophie</v>
      </c>
      <c r="J7" s="469" t="str">
        <f t="shared" si="2"/>
        <v>F</v>
      </c>
      <c r="K7" s="469" t="str">
        <f t="shared" si="2"/>
        <v>ASGAF</v>
      </c>
      <c r="L7" s="458">
        <f t="shared" si="3"/>
        <v>23.7</v>
      </c>
      <c r="M7" s="471">
        <f>+M6</f>
        <v>30</v>
      </c>
      <c r="O7" s="472">
        <v>1</v>
      </c>
      <c r="P7" s="473" t="str">
        <f t="shared" ref="P7:P18" si="8">IFERROR(VLOOKUP($O7,$AU$7:$AV$36,2,0),"")</f>
        <v/>
      </c>
      <c r="Q7" s="473" t="str">
        <f t="shared" ref="Q7:Q18" si="9">IFERROR(VLOOKUP($P7,$I$6:$L$35,4,0),"")</f>
        <v/>
      </c>
      <c r="R7" s="473" t="str">
        <f t="shared" ref="R7:R18" si="10">IFERROR(VLOOKUP($P7,$I$6:$L$35,3,0),"")</f>
        <v/>
      </c>
      <c r="S7" s="474">
        <f t="shared" ref="S7:S18" si="11">IF(P7&lt;&gt;"",T7,0)</f>
        <v>0</v>
      </c>
      <c r="T7" s="475">
        <v>12</v>
      </c>
      <c r="W7" s="476" t="s">
        <v>10</v>
      </c>
      <c r="X7" s="477">
        <f>AC121</f>
        <v>34</v>
      </c>
      <c r="AB7" s="465" t="str">
        <f t="shared" ref="AB7:AD35" si="12">IF(LEFT($D7,5)=AB$5,$F7,"")</f>
        <v/>
      </c>
      <c r="AC7" s="465">
        <f t="shared" si="4"/>
        <v>30</v>
      </c>
      <c r="AD7" s="465" t="str">
        <f t="shared" si="5"/>
        <v/>
      </c>
      <c r="AE7" s="465" t="str">
        <f t="shared" ref="AE7:AF34" si="13">IF(LEFT($D7,9)=AE$5,$F7,"")</f>
        <v/>
      </c>
      <c r="AF7" s="465" t="str">
        <f t="shared" si="13"/>
        <v/>
      </c>
      <c r="AH7" s="466">
        <f t="shared" si="6"/>
        <v>30</v>
      </c>
      <c r="AI7" s="466" t="str">
        <f t="shared" ref="AI7:AI35" si="14">IF(LEFT($K7,9)=AI$5,$M7,"")</f>
        <v/>
      </c>
      <c r="AJ7" s="466" t="str">
        <f t="shared" ref="AJ7:AJ35" si="15">IF(LEFT($K7,6)=AJ$5,$M7,"")</f>
        <v/>
      </c>
      <c r="AK7" s="466" t="str">
        <f t="shared" ref="AK7:AL35" si="16">IF(LEFT($K7,9)=AK$5,$M7,"")</f>
        <v/>
      </c>
      <c r="AL7" s="466" t="str">
        <f t="shared" si="16"/>
        <v/>
      </c>
      <c r="AN7" s="465" t="str">
        <f t="shared" si="7"/>
        <v/>
      </c>
      <c r="AO7" s="465" t="str">
        <f t="shared" si="7"/>
        <v/>
      </c>
      <c r="AP7" s="465" t="str">
        <f t="shared" si="7"/>
        <v/>
      </c>
      <c r="AQ7" s="465" t="str">
        <f t="shared" si="7"/>
        <v/>
      </c>
      <c r="AR7" s="465" t="str">
        <f t="shared" si="7"/>
        <v/>
      </c>
      <c r="AT7" s="478">
        <f t="shared" ref="AT7:AT36" si="17">IF(L6&gt;36,M6,0)</f>
        <v>0</v>
      </c>
      <c r="AU7" s="478">
        <f t="shared" ref="AU7:AU36" si="18">IF(AT7&lt;&gt;0,RANK(AT7,AT$7:AT$36),0)</f>
        <v>0</v>
      </c>
      <c r="AV7" s="478" t="str">
        <f t="shared" ref="AV7:AV36" si="19">IF(AU7&lt;&gt;0,$I6,"")</f>
        <v/>
      </c>
      <c r="AW7" s="478">
        <f t="shared" ref="AW7:AW36" si="20">IF((L6&gt;36),0,IF(J6="F",M6,0))</f>
        <v>0</v>
      </c>
      <c r="AX7" s="478">
        <f t="shared" ref="AX7:AX36" si="21">IF(AW7&lt;&gt;0,RANK(AW7,AW$7:AW$36),0)</f>
        <v>0</v>
      </c>
      <c r="AY7" s="478" t="str">
        <f t="shared" ref="AY7:AY36" si="22">IF(AX7&lt;&gt;0,$I6,"")</f>
        <v/>
      </c>
      <c r="AZ7" s="478">
        <f t="shared" ref="AZ7:AZ36" si="23">IF((L6&gt;36),0,IF(J6="F",0,M6))</f>
        <v>30</v>
      </c>
      <c r="BA7" s="478">
        <f t="shared" ref="BA7:BA36" si="24">IF(AZ7&lt;&gt;0,RANK(AZ7,AZ$7:AZ$36),0)</f>
        <v>1</v>
      </c>
      <c r="BB7" s="478" t="str">
        <f t="shared" ref="BB7:BB36" si="25">IF(BA7&lt;&gt;0,$I6,"")</f>
        <v>Lezervant Frédéric</v>
      </c>
    </row>
    <row r="8" spans="1:54" s="291" customFormat="1" ht="16.5" customHeight="1" x14ac:dyDescent="0.25">
      <c r="A8" s="467">
        <v>3</v>
      </c>
      <c r="B8" s="468" t="str">
        <f t="shared" si="0"/>
        <v>Lacaze Herve</v>
      </c>
      <c r="C8" s="469" t="str">
        <f t="shared" si="0"/>
        <v>H</v>
      </c>
      <c r="D8" s="470" t="str">
        <f t="shared" si="1"/>
        <v>Corbuches</v>
      </c>
      <c r="E8" s="458">
        <f t="shared" si="1"/>
        <v>10.8</v>
      </c>
      <c r="F8" s="471">
        <f>+F7-2</f>
        <v>28</v>
      </c>
      <c r="H8" s="467">
        <v>3</v>
      </c>
      <c r="I8" s="468" t="str">
        <f t="shared" si="2"/>
        <v>Bellanger Alain</v>
      </c>
      <c r="J8" s="469" t="str">
        <f t="shared" si="2"/>
        <v>H</v>
      </c>
      <c r="K8" s="469" t="str">
        <f t="shared" si="2"/>
        <v>Chevannes</v>
      </c>
      <c r="L8" s="458">
        <f t="shared" si="3"/>
        <v>10.3</v>
      </c>
      <c r="M8" s="471">
        <f>+M7-2</f>
        <v>28</v>
      </c>
      <c r="O8" s="479">
        <v>1</v>
      </c>
      <c r="P8" s="480" t="str">
        <f t="shared" si="8"/>
        <v/>
      </c>
      <c r="Q8" s="480" t="str">
        <f t="shared" si="9"/>
        <v/>
      </c>
      <c r="R8" s="480" t="str">
        <f t="shared" si="10"/>
        <v/>
      </c>
      <c r="S8" s="481">
        <f t="shared" si="11"/>
        <v>0</v>
      </c>
      <c r="T8" s="482">
        <f>IF(Q8&lt;&gt;Q7,+T7-1,T7)</f>
        <v>12</v>
      </c>
      <c r="W8" s="476" t="s">
        <v>11</v>
      </c>
      <c r="X8" s="477">
        <f>AD121</f>
        <v>4</v>
      </c>
      <c r="AB8" s="465" t="str">
        <f t="shared" si="12"/>
        <v/>
      </c>
      <c r="AC8" s="465" t="str">
        <f t="shared" si="4"/>
        <v/>
      </c>
      <c r="AD8" s="465" t="str">
        <f t="shared" si="5"/>
        <v/>
      </c>
      <c r="AE8" s="465">
        <f t="shared" si="13"/>
        <v>28</v>
      </c>
      <c r="AF8" s="465" t="str">
        <f t="shared" si="13"/>
        <v/>
      </c>
      <c r="AH8" s="466" t="str">
        <f t="shared" si="6"/>
        <v/>
      </c>
      <c r="AI8" s="466">
        <f t="shared" si="14"/>
        <v>28</v>
      </c>
      <c r="AJ8" s="466" t="str">
        <f t="shared" si="15"/>
        <v/>
      </c>
      <c r="AK8" s="466" t="str">
        <f t="shared" si="16"/>
        <v/>
      </c>
      <c r="AL8" s="466" t="str">
        <f t="shared" si="16"/>
        <v/>
      </c>
      <c r="AN8" s="465" t="str">
        <f t="shared" si="7"/>
        <v/>
      </c>
      <c r="AO8" s="465" t="str">
        <f t="shared" si="7"/>
        <v/>
      </c>
      <c r="AP8" s="465" t="str">
        <f t="shared" si="7"/>
        <v/>
      </c>
      <c r="AQ8" s="465" t="str">
        <f t="shared" si="7"/>
        <v/>
      </c>
      <c r="AR8" s="465" t="str">
        <f t="shared" si="7"/>
        <v/>
      </c>
      <c r="AT8" s="483">
        <f t="shared" si="17"/>
        <v>0</v>
      </c>
      <c r="AU8" s="483">
        <f t="shared" si="18"/>
        <v>0</v>
      </c>
      <c r="AV8" s="483" t="str">
        <f t="shared" si="19"/>
        <v/>
      </c>
      <c r="AW8" s="483">
        <f t="shared" si="20"/>
        <v>30</v>
      </c>
      <c r="AX8" s="483">
        <f t="shared" si="21"/>
        <v>1</v>
      </c>
      <c r="AY8" s="483" t="str">
        <f t="shared" si="22"/>
        <v>Lezervant Sophie</v>
      </c>
      <c r="AZ8" s="483">
        <f t="shared" si="23"/>
        <v>0</v>
      </c>
      <c r="BA8" s="483">
        <f t="shared" si="24"/>
        <v>0</v>
      </c>
      <c r="BB8" s="483" t="str">
        <f t="shared" si="25"/>
        <v/>
      </c>
    </row>
    <row r="9" spans="1:54" s="291" customFormat="1" ht="16.5" customHeight="1" x14ac:dyDescent="0.25">
      <c r="A9" s="467">
        <v>4</v>
      </c>
      <c r="B9" s="468" t="str">
        <f t="shared" si="0"/>
        <v>Szechter Bertrand</v>
      </c>
      <c r="C9" s="469" t="str">
        <f t="shared" si="0"/>
        <v>H</v>
      </c>
      <c r="D9" s="470" t="str">
        <f t="shared" si="1"/>
        <v>Corbuches</v>
      </c>
      <c r="E9" s="458">
        <f t="shared" si="1"/>
        <v>8.1</v>
      </c>
      <c r="F9" s="471">
        <f>+F8</f>
        <v>28</v>
      </c>
      <c r="H9" s="467">
        <v>4</v>
      </c>
      <c r="I9" s="468" t="str">
        <f t="shared" si="2"/>
        <v>Viron Alain</v>
      </c>
      <c r="J9" s="469" t="str">
        <f t="shared" si="2"/>
        <v>H</v>
      </c>
      <c r="K9" s="469" t="str">
        <f t="shared" si="2"/>
        <v>Chevannes</v>
      </c>
      <c r="L9" s="458">
        <f t="shared" si="3"/>
        <v>11.4</v>
      </c>
      <c r="M9" s="471">
        <f>+M8</f>
        <v>28</v>
      </c>
      <c r="O9" s="479">
        <v>3</v>
      </c>
      <c r="P9" s="480" t="str">
        <f t="shared" si="8"/>
        <v/>
      </c>
      <c r="Q9" s="480" t="str">
        <f t="shared" si="9"/>
        <v/>
      </c>
      <c r="R9" s="480" t="str">
        <f t="shared" si="10"/>
        <v/>
      </c>
      <c r="S9" s="481">
        <f t="shared" si="11"/>
        <v>0</v>
      </c>
      <c r="T9" s="482">
        <f t="shared" ref="T9:T18" si="26">IF(Q9&lt;&gt;Q8,+T8-1,T8)</f>
        <v>12</v>
      </c>
      <c r="W9" s="476" t="s">
        <v>12</v>
      </c>
      <c r="X9" s="477">
        <f>AE121</f>
        <v>4</v>
      </c>
      <c r="AB9" s="465" t="str">
        <f t="shared" si="12"/>
        <v/>
      </c>
      <c r="AC9" s="465" t="str">
        <f t="shared" si="4"/>
        <v/>
      </c>
      <c r="AD9" s="465" t="str">
        <f t="shared" si="5"/>
        <v/>
      </c>
      <c r="AE9" s="465">
        <f t="shared" si="13"/>
        <v>28</v>
      </c>
      <c r="AF9" s="465" t="str">
        <f t="shared" si="13"/>
        <v/>
      </c>
      <c r="AH9" s="466" t="str">
        <f t="shared" si="6"/>
        <v/>
      </c>
      <c r="AI9" s="466">
        <f t="shared" si="14"/>
        <v>28</v>
      </c>
      <c r="AJ9" s="466" t="str">
        <f t="shared" si="15"/>
        <v/>
      </c>
      <c r="AK9" s="466" t="str">
        <f t="shared" si="16"/>
        <v/>
      </c>
      <c r="AL9" s="466" t="str">
        <f t="shared" si="16"/>
        <v/>
      </c>
      <c r="AN9" s="465" t="str">
        <f t="shared" si="7"/>
        <v/>
      </c>
      <c r="AO9" s="465" t="str">
        <f t="shared" si="7"/>
        <v/>
      </c>
      <c r="AP9" s="465" t="str">
        <f t="shared" si="7"/>
        <v/>
      </c>
      <c r="AQ9" s="465" t="str">
        <f t="shared" si="7"/>
        <v/>
      </c>
      <c r="AR9" s="465" t="str">
        <f t="shared" si="7"/>
        <v/>
      </c>
      <c r="AT9" s="483">
        <f t="shared" si="17"/>
        <v>0</v>
      </c>
      <c r="AU9" s="483">
        <f t="shared" si="18"/>
        <v>0</v>
      </c>
      <c r="AV9" s="483" t="str">
        <f t="shared" si="19"/>
        <v/>
      </c>
      <c r="AW9" s="483">
        <f t="shared" si="20"/>
        <v>0</v>
      </c>
      <c r="AX9" s="483">
        <f t="shared" si="21"/>
        <v>0</v>
      </c>
      <c r="AY9" s="483" t="str">
        <f t="shared" si="22"/>
        <v/>
      </c>
      <c r="AZ9" s="483">
        <f t="shared" si="23"/>
        <v>28</v>
      </c>
      <c r="BA9" s="483">
        <f t="shared" si="24"/>
        <v>2</v>
      </c>
      <c r="BB9" s="483" t="str">
        <f t="shared" si="25"/>
        <v>Bellanger Alain</v>
      </c>
    </row>
    <row r="10" spans="1:54" s="291" customFormat="1" ht="16.5" customHeight="1" thickBot="1" x14ac:dyDescent="0.3">
      <c r="A10" s="467">
        <v>5</v>
      </c>
      <c r="B10" s="468" t="str">
        <f t="shared" si="0"/>
        <v>Bridier Jean Michel</v>
      </c>
      <c r="C10" s="469" t="str">
        <f t="shared" si="0"/>
        <v>H</v>
      </c>
      <c r="D10" s="470" t="str">
        <f t="shared" si="1"/>
        <v>Réveillon</v>
      </c>
      <c r="E10" s="458">
        <f t="shared" si="1"/>
        <v>9.6999999999999993</v>
      </c>
      <c r="F10" s="471">
        <f>+F9-2</f>
        <v>26</v>
      </c>
      <c r="H10" s="467">
        <v>5</v>
      </c>
      <c r="I10" s="468" t="str">
        <f t="shared" si="2"/>
        <v>Baptiste Nathalie</v>
      </c>
      <c r="J10" s="469" t="str">
        <f t="shared" si="2"/>
        <v>F</v>
      </c>
      <c r="K10" s="469" t="str">
        <f t="shared" si="2"/>
        <v>Chevannes</v>
      </c>
      <c r="L10" s="458">
        <f t="shared" si="3"/>
        <v>12.8</v>
      </c>
      <c r="M10" s="471">
        <f>+M9-2</f>
        <v>26</v>
      </c>
      <c r="O10" s="479">
        <v>4</v>
      </c>
      <c r="P10" s="480" t="str">
        <f t="shared" si="8"/>
        <v/>
      </c>
      <c r="Q10" s="480" t="str">
        <f t="shared" si="9"/>
        <v/>
      </c>
      <c r="R10" s="480" t="str">
        <f t="shared" si="10"/>
        <v/>
      </c>
      <c r="S10" s="481">
        <f t="shared" si="11"/>
        <v>0</v>
      </c>
      <c r="T10" s="482">
        <f t="shared" si="26"/>
        <v>12</v>
      </c>
      <c r="W10" s="476" t="s">
        <v>13</v>
      </c>
      <c r="X10" s="477">
        <f>AF121</f>
        <v>12</v>
      </c>
      <c r="AB10" s="465" t="str">
        <f t="shared" si="12"/>
        <v/>
      </c>
      <c r="AC10" s="465" t="str">
        <f t="shared" si="4"/>
        <v/>
      </c>
      <c r="AD10" s="465" t="str">
        <f t="shared" si="5"/>
        <v/>
      </c>
      <c r="AE10" s="465" t="str">
        <f t="shared" si="13"/>
        <v/>
      </c>
      <c r="AF10" s="465">
        <f t="shared" si="13"/>
        <v>26</v>
      </c>
      <c r="AH10" s="466" t="str">
        <f t="shared" si="6"/>
        <v/>
      </c>
      <c r="AI10" s="466">
        <f t="shared" si="14"/>
        <v>26</v>
      </c>
      <c r="AJ10" s="466" t="str">
        <f t="shared" si="15"/>
        <v/>
      </c>
      <c r="AK10" s="466" t="str">
        <f t="shared" si="16"/>
        <v/>
      </c>
      <c r="AL10" s="466" t="str">
        <f t="shared" si="16"/>
        <v/>
      </c>
      <c r="AN10" s="465" t="str">
        <f t="shared" si="7"/>
        <v/>
      </c>
      <c r="AO10" s="465" t="str">
        <f t="shared" si="7"/>
        <v/>
      </c>
      <c r="AP10" s="465" t="str">
        <f t="shared" si="7"/>
        <v/>
      </c>
      <c r="AQ10" s="465" t="str">
        <f t="shared" si="7"/>
        <v/>
      </c>
      <c r="AR10" s="465" t="str">
        <f t="shared" si="7"/>
        <v/>
      </c>
      <c r="AT10" s="483">
        <f t="shared" si="17"/>
        <v>0</v>
      </c>
      <c r="AU10" s="483">
        <f t="shared" si="18"/>
        <v>0</v>
      </c>
      <c r="AV10" s="483" t="str">
        <f t="shared" si="19"/>
        <v/>
      </c>
      <c r="AW10" s="483">
        <f t="shared" si="20"/>
        <v>0</v>
      </c>
      <c r="AX10" s="483">
        <f t="shared" si="21"/>
        <v>0</v>
      </c>
      <c r="AY10" s="483" t="str">
        <f t="shared" si="22"/>
        <v/>
      </c>
      <c r="AZ10" s="483">
        <f t="shared" si="23"/>
        <v>28</v>
      </c>
      <c r="BA10" s="483">
        <f t="shared" si="24"/>
        <v>2</v>
      </c>
      <c r="BB10" s="483" t="str">
        <f t="shared" si="25"/>
        <v>Viron Alain</v>
      </c>
    </row>
    <row r="11" spans="1:54" s="291" customFormat="1" ht="16.5" customHeight="1" thickBot="1" x14ac:dyDescent="0.3">
      <c r="A11" s="467">
        <v>6</v>
      </c>
      <c r="B11" s="468" t="str">
        <f t="shared" si="0"/>
        <v>Lapatrie Gilles</v>
      </c>
      <c r="C11" s="469" t="str">
        <f t="shared" si="0"/>
        <v>H</v>
      </c>
      <c r="D11" s="470" t="str">
        <f t="shared" si="1"/>
        <v>Réveillon</v>
      </c>
      <c r="E11" s="458">
        <f t="shared" si="1"/>
        <v>11.6</v>
      </c>
      <c r="F11" s="471">
        <f t="shared" ref="F11:F21" si="27">+F10</f>
        <v>26</v>
      </c>
      <c r="H11" s="467">
        <v>6</v>
      </c>
      <c r="I11" s="468" t="str">
        <f t="shared" si="2"/>
        <v>Salvoch Jean-Marc</v>
      </c>
      <c r="J11" s="469" t="str">
        <f t="shared" si="2"/>
        <v>H</v>
      </c>
      <c r="K11" s="469" t="str">
        <f t="shared" si="2"/>
        <v>Chevannes</v>
      </c>
      <c r="L11" s="458">
        <f t="shared" si="3"/>
        <v>13.3</v>
      </c>
      <c r="M11" s="471">
        <f t="shared" ref="M11:M21" si="28">+M10</f>
        <v>26</v>
      </c>
      <c r="O11" s="479">
        <v>5</v>
      </c>
      <c r="P11" s="480" t="str">
        <f t="shared" si="8"/>
        <v/>
      </c>
      <c r="Q11" s="480" t="str">
        <f t="shared" si="9"/>
        <v/>
      </c>
      <c r="R11" s="480" t="str">
        <f t="shared" si="10"/>
        <v/>
      </c>
      <c r="S11" s="481">
        <f t="shared" si="11"/>
        <v>0</v>
      </c>
      <c r="T11" s="482">
        <f t="shared" si="26"/>
        <v>12</v>
      </c>
      <c r="W11" s="484" t="s">
        <v>8</v>
      </c>
      <c r="X11" s="485">
        <f>SUM(X6:X10)</f>
        <v>72</v>
      </c>
      <c r="AB11" s="465" t="str">
        <f t="shared" si="12"/>
        <v/>
      </c>
      <c r="AC11" s="465" t="str">
        <f t="shared" si="4"/>
        <v/>
      </c>
      <c r="AD11" s="465" t="str">
        <f t="shared" si="5"/>
        <v/>
      </c>
      <c r="AE11" s="465" t="str">
        <f t="shared" si="13"/>
        <v/>
      </c>
      <c r="AF11" s="465">
        <f t="shared" si="13"/>
        <v>26</v>
      </c>
      <c r="AH11" s="466" t="str">
        <f t="shared" si="6"/>
        <v/>
      </c>
      <c r="AI11" s="466">
        <f t="shared" si="14"/>
        <v>26</v>
      </c>
      <c r="AJ11" s="466" t="str">
        <f t="shared" si="15"/>
        <v/>
      </c>
      <c r="AK11" s="466" t="str">
        <f t="shared" si="16"/>
        <v/>
      </c>
      <c r="AL11" s="466" t="str">
        <f t="shared" si="16"/>
        <v/>
      </c>
      <c r="AN11" s="465" t="str">
        <f t="shared" si="7"/>
        <v/>
      </c>
      <c r="AO11" s="465" t="str">
        <f t="shared" si="7"/>
        <v/>
      </c>
      <c r="AP11" s="465" t="str">
        <f t="shared" si="7"/>
        <v/>
      </c>
      <c r="AQ11" s="465" t="str">
        <f t="shared" si="7"/>
        <v/>
      </c>
      <c r="AR11" s="465" t="str">
        <f t="shared" si="7"/>
        <v/>
      </c>
      <c r="AT11" s="483">
        <f t="shared" si="17"/>
        <v>0</v>
      </c>
      <c r="AU11" s="483">
        <f t="shared" si="18"/>
        <v>0</v>
      </c>
      <c r="AV11" s="483" t="str">
        <f t="shared" si="19"/>
        <v/>
      </c>
      <c r="AW11" s="483">
        <f t="shared" si="20"/>
        <v>26</v>
      </c>
      <c r="AX11" s="483">
        <f t="shared" si="21"/>
        <v>2</v>
      </c>
      <c r="AY11" s="483" t="str">
        <f t="shared" si="22"/>
        <v>Baptiste Nathalie</v>
      </c>
      <c r="AZ11" s="483">
        <f t="shared" si="23"/>
        <v>0</v>
      </c>
      <c r="BA11" s="483">
        <f t="shared" si="24"/>
        <v>0</v>
      </c>
      <c r="BB11" s="483" t="str">
        <f t="shared" si="25"/>
        <v/>
      </c>
    </row>
    <row r="12" spans="1:54" s="291" customFormat="1" ht="16.5" customHeight="1" thickBot="1" x14ac:dyDescent="0.3">
      <c r="A12" s="467">
        <v>7</v>
      </c>
      <c r="B12" s="468" t="str">
        <f t="shared" si="0"/>
        <v>Baptiste Nathalie</v>
      </c>
      <c r="C12" s="469" t="str">
        <f t="shared" si="0"/>
        <v>F</v>
      </c>
      <c r="D12" s="470" t="str">
        <f t="shared" si="1"/>
        <v>Chevannes</v>
      </c>
      <c r="E12" s="458">
        <f t="shared" si="1"/>
        <v>12.8</v>
      </c>
      <c r="F12" s="471">
        <f>+F11-2</f>
        <v>24</v>
      </c>
      <c r="H12" s="467">
        <v>7</v>
      </c>
      <c r="I12" s="468" t="str">
        <f t="shared" si="2"/>
        <v>Benalioua Karim</v>
      </c>
      <c r="J12" s="469" t="str">
        <f t="shared" si="2"/>
        <v>H</v>
      </c>
      <c r="K12" s="469" t="str">
        <f t="shared" si="2"/>
        <v>Réveillon</v>
      </c>
      <c r="L12" s="458">
        <f t="shared" si="3"/>
        <v>23.6</v>
      </c>
      <c r="M12" s="471">
        <f>+M11-2</f>
        <v>24</v>
      </c>
      <c r="O12" s="479">
        <v>6</v>
      </c>
      <c r="P12" s="480" t="str">
        <f t="shared" si="8"/>
        <v/>
      </c>
      <c r="Q12" s="480" t="str">
        <f t="shared" si="9"/>
        <v/>
      </c>
      <c r="R12" s="480" t="str">
        <f t="shared" si="10"/>
        <v/>
      </c>
      <c r="S12" s="481">
        <f t="shared" si="11"/>
        <v>0</v>
      </c>
      <c r="T12" s="482">
        <f t="shared" si="26"/>
        <v>12</v>
      </c>
      <c r="W12" s="291" t="s">
        <v>321</v>
      </c>
      <c r="X12" s="445"/>
      <c r="AB12" s="465" t="str">
        <f t="shared" si="12"/>
        <v/>
      </c>
      <c r="AC12" s="465">
        <f t="shared" si="4"/>
        <v>24</v>
      </c>
      <c r="AD12" s="465" t="str">
        <f t="shared" si="5"/>
        <v/>
      </c>
      <c r="AE12" s="465" t="str">
        <f t="shared" si="13"/>
        <v/>
      </c>
      <c r="AF12" s="465" t="str">
        <f t="shared" si="13"/>
        <v/>
      </c>
      <c r="AH12" s="466" t="str">
        <f t="shared" si="6"/>
        <v/>
      </c>
      <c r="AI12" s="466" t="str">
        <f t="shared" si="14"/>
        <v/>
      </c>
      <c r="AJ12" s="466" t="str">
        <f t="shared" si="15"/>
        <v/>
      </c>
      <c r="AK12" s="466" t="str">
        <f t="shared" si="16"/>
        <v/>
      </c>
      <c r="AL12" s="466">
        <f t="shared" si="16"/>
        <v>24</v>
      </c>
      <c r="AN12" s="465" t="str">
        <f t="shared" si="7"/>
        <v/>
      </c>
      <c r="AO12" s="465" t="str">
        <f t="shared" si="7"/>
        <v/>
      </c>
      <c r="AP12" s="465" t="str">
        <f t="shared" si="7"/>
        <v/>
      </c>
      <c r="AQ12" s="465" t="str">
        <f t="shared" si="7"/>
        <v/>
      </c>
      <c r="AR12" s="465" t="str">
        <f t="shared" si="7"/>
        <v/>
      </c>
      <c r="AT12" s="483">
        <f t="shared" si="17"/>
        <v>0</v>
      </c>
      <c r="AU12" s="483">
        <f t="shared" si="18"/>
        <v>0</v>
      </c>
      <c r="AV12" s="483" t="str">
        <f t="shared" si="19"/>
        <v/>
      </c>
      <c r="AW12" s="483">
        <f t="shared" si="20"/>
        <v>0</v>
      </c>
      <c r="AX12" s="483">
        <f t="shared" si="21"/>
        <v>0</v>
      </c>
      <c r="AY12" s="483" t="str">
        <f t="shared" si="22"/>
        <v/>
      </c>
      <c r="AZ12" s="483">
        <f t="shared" si="23"/>
        <v>26</v>
      </c>
      <c r="BA12" s="483">
        <f t="shared" si="24"/>
        <v>4</v>
      </c>
      <c r="BB12" s="483" t="str">
        <f t="shared" si="25"/>
        <v>Salvoch Jean-Marc</v>
      </c>
    </row>
    <row r="13" spans="1:54" s="291" customFormat="1" ht="16.5" customHeight="1" thickBot="1" x14ac:dyDescent="0.3">
      <c r="A13" s="467">
        <v>8</v>
      </c>
      <c r="B13" s="468" t="str">
        <f t="shared" si="0"/>
        <v>Salvoch Jean-Marc</v>
      </c>
      <c r="C13" s="469" t="str">
        <f t="shared" si="0"/>
        <v>H</v>
      </c>
      <c r="D13" s="470" t="str">
        <f t="shared" si="1"/>
        <v>Chevannes</v>
      </c>
      <c r="E13" s="458">
        <f t="shared" si="1"/>
        <v>13.3</v>
      </c>
      <c r="F13" s="471">
        <f t="shared" si="27"/>
        <v>24</v>
      </c>
      <c r="H13" s="467">
        <v>8</v>
      </c>
      <c r="I13" s="468" t="str">
        <f t="shared" si="2"/>
        <v>Retif Didier</v>
      </c>
      <c r="J13" s="469" t="str">
        <f t="shared" si="2"/>
        <v>H</v>
      </c>
      <c r="K13" s="469" t="str">
        <f t="shared" si="2"/>
        <v>Réveillon</v>
      </c>
      <c r="L13" s="458">
        <f t="shared" si="3"/>
        <v>12.7</v>
      </c>
      <c r="M13" s="471">
        <f t="shared" si="28"/>
        <v>24</v>
      </c>
      <c r="O13" s="479">
        <v>7</v>
      </c>
      <c r="P13" s="480" t="str">
        <f t="shared" si="8"/>
        <v/>
      </c>
      <c r="Q13" s="480" t="str">
        <f t="shared" si="9"/>
        <v/>
      </c>
      <c r="R13" s="480" t="str">
        <f t="shared" si="10"/>
        <v/>
      </c>
      <c r="S13" s="481">
        <f t="shared" si="11"/>
        <v>0</v>
      </c>
      <c r="T13" s="482">
        <f t="shared" si="26"/>
        <v>12</v>
      </c>
      <c r="W13" s="918" t="s">
        <v>4</v>
      </c>
      <c r="X13" s="919"/>
      <c r="Y13" s="919"/>
      <c r="Z13" s="921"/>
      <c r="AB13" s="465" t="str">
        <f t="shared" si="12"/>
        <v/>
      </c>
      <c r="AC13" s="465">
        <f t="shared" si="4"/>
        <v>24</v>
      </c>
      <c r="AD13" s="465" t="str">
        <f t="shared" si="5"/>
        <v/>
      </c>
      <c r="AE13" s="465" t="str">
        <f t="shared" si="13"/>
        <v/>
      </c>
      <c r="AF13" s="465" t="str">
        <f t="shared" si="13"/>
        <v/>
      </c>
      <c r="AH13" s="466" t="str">
        <f t="shared" si="6"/>
        <v/>
      </c>
      <c r="AI13" s="466" t="str">
        <f t="shared" si="14"/>
        <v/>
      </c>
      <c r="AJ13" s="466" t="str">
        <f t="shared" si="15"/>
        <v/>
      </c>
      <c r="AK13" s="466" t="str">
        <f t="shared" si="16"/>
        <v/>
      </c>
      <c r="AL13" s="466">
        <f t="shared" si="16"/>
        <v>24</v>
      </c>
      <c r="AN13" s="465" t="str">
        <f t="shared" si="7"/>
        <v/>
      </c>
      <c r="AO13" s="465" t="str">
        <f t="shared" si="7"/>
        <v/>
      </c>
      <c r="AP13" s="465" t="str">
        <f t="shared" si="7"/>
        <v/>
      </c>
      <c r="AQ13" s="465" t="str">
        <f t="shared" si="7"/>
        <v/>
      </c>
      <c r="AR13" s="465" t="str">
        <f t="shared" si="7"/>
        <v/>
      </c>
      <c r="AT13" s="483">
        <f t="shared" si="17"/>
        <v>0</v>
      </c>
      <c r="AU13" s="483">
        <f t="shared" si="18"/>
        <v>0</v>
      </c>
      <c r="AV13" s="483" t="str">
        <f t="shared" si="19"/>
        <v/>
      </c>
      <c r="AW13" s="483">
        <f t="shared" si="20"/>
        <v>0</v>
      </c>
      <c r="AX13" s="483">
        <f t="shared" si="21"/>
        <v>0</v>
      </c>
      <c r="AY13" s="483" t="str">
        <f t="shared" si="22"/>
        <v/>
      </c>
      <c r="AZ13" s="483">
        <f t="shared" si="23"/>
        <v>24</v>
      </c>
      <c r="BA13" s="483">
        <f t="shared" si="24"/>
        <v>5</v>
      </c>
      <c r="BB13" s="483" t="str">
        <f t="shared" si="25"/>
        <v>Benalioua Karim</v>
      </c>
    </row>
    <row r="14" spans="1:54" s="291" customFormat="1" ht="16.5" customHeight="1" thickBot="1" x14ac:dyDescent="0.3">
      <c r="A14" s="467">
        <v>9</v>
      </c>
      <c r="B14" s="468" t="str">
        <f t="shared" si="0"/>
        <v>Lezervant Frédéric</v>
      </c>
      <c r="C14" s="469" t="str">
        <f t="shared" si="0"/>
        <v>H</v>
      </c>
      <c r="D14" s="470" t="str">
        <f t="shared" si="1"/>
        <v>ASGAF</v>
      </c>
      <c r="E14" s="458">
        <f t="shared" si="1"/>
        <v>19.399999999999999</v>
      </c>
      <c r="F14" s="471">
        <f>+F13-2</f>
        <v>22</v>
      </c>
      <c r="H14" s="467">
        <v>9</v>
      </c>
      <c r="I14" s="468" t="str">
        <f t="shared" si="2"/>
        <v>Baffrey Yves</v>
      </c>
      <c r="J14" s="469" t="str">
        <f t="shared" si="2"/>
        <v>H</v>
      </c>
      <c r="K14" s="469" t="str">
        <f t="shared" si="2"/>
        <v>Chevannes</v>
      </c>
      <c r="L14" s="458">
        <f t="shared" si="3"/>
        <v>18.100000000000001</v>
      </c>
      <c r="M14" s="471">
        <f>+M13-2</f>
        <v>22</v>
      </c>
      <c r="O14" s="479">
        <v>8</v>
      </c>
      <c r="P14" s="480" t="str">
        <f t="shared" si="8"/>
        <v/>
      </c>
      <c r="Q14" s="480" t="str">
        <f t="shared" si="9"/>
        <v/>
      </c>
      <c r="R14" s="480" t="str">
        <f t="shared" si="10"/>
        <v/>
      </c>
      <c r="S14" s="481">
        <f t="shared" si="11"/>
        <v>0</v>
      </c>
      <c r="T14" s="482">
        <f t="shared" si="26"/>
        <v>12</v>
      </c>
      <c r="W14" s="486" t="s">
        <v>5</v>
      </c>
      <c r="X14" s="487" t="s">
        <v>6</v>
      </c>
      <c r="Y14" s="488" t="s">
        <v>7</v>
      </c>
      <c r="Z14" s="453" t="s">
        <v>8</v>
      </c>
      <c r="AB14" s="465">
        <f t="shared" si="12"/>
        <v>22</v>
      </c>
      <c r="AC14" s="465" t="str">
        <f t="shared" si="4"/>
        <v/>
      </c>
      <c r="AD14" s="465" t="str">
        <f t="shared" si="5"/>
        <v/>
      </c>
      <c r="AE14" s="465" t="str">
        <f t="shared" si="13"/>
        <v/>
      </c>
      <c r="AF14" s="465" t="str">
        <f t="shared" si="13"/>
        <v/>
      </c>
      <c r="AH14" s="466" t="str">
        <f t="shared" si="6"/>
        <v/>
      </c>
      <c r="AI14" s="466">
        <f t="shared" si="14"/>
        <v>22</v>
      </c>
      <c r="AJ14" s="466" t="str">
        <f t="shared" si="15"/>
        <v/>
      </c>
      <c r="AK14" s="466" t="str">
        <f t="shared" si="16"/>
        <v/>
      </c>
      <c r="AL14" s="466" t="str">
        <f t="shared" si="16"/>
        <v/>
      </c>
      <c r="AN14" s="465" t="str">
        <f t="shared" si="7"/>
        <v/>
      </c>
      <c r="AO14" s="465" t="str">
        <f t="shared" si="7"/>
        <v/>
      </c>
      <c r="AP14" s="465" t="str">
        <f t="shared" si="7"/>
        <v/>
      </c>
      <c r="AQ14" s="465" t="str">
        <f t="shared" si="7"/>
        <v/>
      </c>
      <c r="AR14" s="465" t="str">
        <f t="shared" si="7"/>
        <v/>
      </c>
      <c r="AT14" s="483">
        <f t="shared" si="17"/>
        <v>0</v>
      </c>
      <c r="AU14" s="483">
        <f t="shared" si="18"/>
        <v>0</v>
      </c>
      <c r="AV14" s="483" t="str">
        <f t="shared" si="19"/>
        <v/>
      </c>
      <c r="AW14" s="483">
        <f t="shared" si="20"/>
        <v>0</v>
      </c>
      <c r="AX14" s="483">
        <f t="shared" si="21"/>
        <v>0</v>
      </c>
      <c r="AY14" s="483" t="str">
        <f t="shared" si="22"/>
        <v/>
      </c>
      <c r="AZ14" s="483">
        <f t="shared" si="23"/>
        <v>24</v>
      </c>
      <c r="BA14" s="483">
        <f t="shared" si="24"/>
        <v>5</v>
      </c>
      <c r="BB14" s="483" t="str">
        <f t="shared" si="25"/>
        <v>Retif Didier</v>
      </c>
    </row>
    <row r="15" spans="1:54" s="291" customFormat="1" ht="16.5" customHeight="1" x14ac:dyDescent="0.25">
      <c r="A15" s="467">
        <v>10</v>
      </c>
      <c r="B15" s="468" t="str">
        <f t="shared" si="0"/>
        <v>Lezervant Sophie</v>
      </c>
      <c r="C15" s="469" t="str">
        <f t="shared" si="0"/>
        <v>F</v>
      </c>
      <c r="D15" s="470" t="str">
        <f t="shared" si="0"/>
        <v>ASGAF</v>
      </c>
      <c r="E15" s="458">
        <f t="shared" si="0"/>
        <v>23.7</v>
      </c>
      <c r="F15" s="471">
        <f t="shared" si="27"/>
        <v>22</v>
      </c>
      <c r="H15" s="467">
        <v>10</v>
      </c>
      <c r="I15" s="468" t="str">
        <f t="shared" si="2"/>
        <v>Nicolle Olivier</v>
      </c>
      <c r="J15" s="469" t="str">
        <f t="shared" si="2"/>
        <v>H</v>
      </c>
      <c r="K15" s="469" t="str">
        <f t="shared" si="2"/>
        <v>Chevannes</v>
      </c>
      <c r="L15" s="458">
        <f t="shared" si="3"/>
        <v>17.3</v>
      </c>
      <c r="M15" s="471">
        <f t="shared" si="28"/>
        <v>22</v>
      </c>
      <c r="O15" s="479">
        <v>9</v>
      </c>
      <c r="P15" s="480" t="str">
        <f t="shared" si="8"/>
        <v/>
      </c>
      <c r="Q15" s="480" t="str">
        <f t="shared" si="9"/>
        <v/>
      </c>
      <c r="R15" s="480" t="str">
        <f t="shared" si="10"/>
        <v/>
      </c>
      <c r="S15" s="481">
        <f t="shared" si="11"/>
        <v>0</v>
      </c>
      <c r="T15" s="482">
        <f t="shared" si="26"/>
        <v>12</v>
      </c>
      <c r="W15" s="463" t="str">
        <f>+W6</f>
        <v>ASGAF</v>
      </c>
      <c r="X15" s="489">
        <f>AB36</f>
        <v>48</v>
      </c>
      <c r="Y15" s="490">
        <f>AH36+AN18</f>
        <v>76</v>
      </c>
      <c r="Z15" s="491">
        <f>SUM(X15:Y15)</f>
        <v>124</v>
      </c>
      <c r="AB15" s="465">
        <f t="shared" si="12"/>
        <v>22</v>
      </c>
      <c r="AC15" s="465" t="str">
        <f t="shared" si="4"/>
        <v/>
      </c>
      <c r="AD15" s="465" t="str">
        <f t="shared" si="5"/>
        <v/>
      </c>
      <c r="AE15" s="465" t="str">
        <f t="shared" si="13"/>
        <v/>
      </c>
      <c r="AF15" s="465" t="str">
        <f t="shared" si="13"/>
        <v/>
      </c>
      <c r="AH15" s="466" t="str">
        <f t="shared" si="6"/>
        <v/>
      </c>
      <c r="AI15" s="466">
        <f t="shared" si="14"/>
        <v>22</v>
      </c>
      <c r="AJ15" s="466" t="str">
        <f t="shared" si="15"/>
        <v/>
      </c>
      <c r="AK15" s="466" t="str">
        <f t="shared" si="16"/>
        <v/>
      </c>
      <c r="AL15" s="466" t="str">
        <f t="shared" si="16"/>
        <v/>
      </c>
      <c r="AN15" s="465" t="str">
        <f t="shared" si="7"/>
        <v/>
      </c>
      <c r="AO15" s="465" t="str">
        <f t="shared" si="7"/>
        <v/>
      </c>
      <c r="AP15" s="465" t="str">
        <f t="shared" si="7"/>
        <v/>
      </c>
      <c r="AQ15" s="465" t="str">
        <f t="shared" si="7"/>
        <v/>
      </c>
      <c r="AR15" s="465" t="str">
        <f t="shared" si="7"/>
        <v/>
      </c>
      <c r="AT15" s="483">
        <f t="shared" si="17"/>
        <v>0</v>
      </c>
      <c r="AU15" s="483">
        <f t="shared" si="18"/>
        <v>0</v>
      </c>
      <c r="AV15" s="483" t="str">
        <f t="shared" si="19"/>
        <v/>
      </c>
      <c r="AW15" s="483">
        <f t="shared" si="20"/>
        <v>0</v>
      </c>
      <c r="AX15" s="483">
        <f t="shared" si="21"/>
        <v>0</v>
      </c>
      <c r="AY15" s="483" t="str">
        <f t="shared" si="22"/>
        <v/>
      </c>
      <c r="AZ15" s="483">
        <f t="shared" si="23"/>
        <v>22</v>
      </c>
      <c r="BA15" s="483">
        <f t="shared" si="24"/>
        <v>7</v>
      </c>
      <c r="BB15" s="483" t="str">
        <f t="shared" si="25"/>
        <v>Baffrey Yves</v>
      </c>
    </row>
    <row r="16" spans="1:54" s="291" customFormat="1" ht="16.5" customHeight="1" x14ac:dyDescent="0.25">
      <c r="A16" s="467">
        <v>11</v>
      </c>
      <c r="B16" s="468" t="str">
        <f t="shared" si="0"/>
        <v>Delaunay Olivier</v>
      </c>
      <c r="C16" s="469" t="str">
        <f t="shared" si="0"/>
        <v>H</v>
      </c>
      <c r="D16" s="470" t="str">
        <f t="shared" si="0"/>
        <v>Corbuches</v>
      </c>
      <c r="E16" s="458">
        <f t="shared" si="0"/>
        <v>11.8</v>
      </c>
      <c r="F16" s="471">
        <f>+F15-2</f>
        <v>20</v>
      </c>
      <c r="H16" s="467">
        <v>11</v>
      </c>
      <c r="I16" s="468" t="str">
        <f t="shared" si="2"/>
        <v>Bridier Jean Michel</v>
      </c>
      <c r="J16" s="469" t="str">
        <f t="shared" si="2"/>
        <v>H</v>
      </c>
      <c r="K16" s="469" t="str">
        <f t="shared" si="2"/>
        <v>Réveillon</v>
      </c>
      <c r="L16" s="458">
        <f t="shared" si="3"/>
        <v>9.6999999999999993</v>
      </c>
      <c r="M16" s="471">
        <f>+M15-2</f>
        <v>20</v>
      </c>
      <c r="O16" s="479">
        <v>10</v>
      </c>
      <c r="P16" s="480" t="str">
        <f t="shared" si="8"/>
        <v/>
      </c>
      <c r="Q16" s="480" t="str">
        <f t="shared" si="9"/>
        <v/>
      </c>
      <c r="R16" s="480" t="str">
        <f t="shared" si="10"/>
        <v/>
      </c>
      <c r="S16" s="481">
        <f t="shared" si="11"/>
        <v>0</v>
      </c>
      <c r="T16" s="482">
        <f t="shared" si="26"/>
        <v>12</v>
      </c>
      <c r="W16" s="476" t="str">
        <f t="shared" ref="W16:W20" si="29">+W7</f>
        <v>Chevannes</v>
      </c>
      <c r="X16" s="481">
        <f>AC36</f>
        <v>224</v>
      </c>
      <c r="Y16" s="492">
        <f>AI36+AO18</f>
        <v>220</v>
      </c>
      <c r="Z16" s="493">
        <f>SUM(X16:Y16)</f>
        <v>444</v>
      </c>
      <c r="AB16" s="465" t="str">
        <f t="shared" si="12"/>
        <v/>
      </c>
      <c r="AC16" s="465" t="str">
        <f>IF(LEFT($D16,9)=AC$5,$F16,"")</f>
        <v/>
      </c>
      <c r="AD16" s="465" t="str">
        <f t="shared" si="5"/>
        <v/>
      </c>
      <c r="AE16" s="465">
        <f t="shared" si="13"/>
        <v>20</v>
      </c>
      <c r="AF16" s="465" t="str">
        <f t="shared" si="13"/>
        <v/>
      </c>
      <c r="AH16" s="466" t="str">
        <f t="shared" si="6"/>
        <v/>
      </c>
      <c r="AI16" s="466" t="str">
        <f t="shared" si="14"/>
        <v/>
      </c>
      <c r="AJ16" s="466" t="str">
        <f t="shared" si="15"/>
        <v/>
      </c>
      <c r="AK16" s="466" t="str">
        <f t="shared" si="16"/>
        <v/>
      </c>
      <c r="AL16" s="466">
        <f t="shared" si="16"/>
        <v>20</v>
      </c>
      <c r="AN16" s="465" t="str">
        <f t="shared" si="7"/>
        <v/>
      </c>
      <c r="AO16" s="465" t="str">
        <f t="shared" si="7"/>
        <v/>
      </c>
      <c r="AP16" s="465" t="str">
        <f t="shared" si="7"/>
        <v/>
      </c>
      <c r="AQ16" s="465" t="str">
        <f t="shared" si="7"/>
        <v/>
      </c>
      <c r="AR16" s="465" t="str">
        <f t="shared" si="7"/>
        <v/>
      </c>
      <c r="AT16" s="483">
        <f t="shared" si="17"/>
        <v>0</v>
      </c>
      <c r="AU16" s="483">
        <f t="shared" si="18"/>
        <v>0</v>
      </c>
      <c r="AV16" s="483" t="str">
        <f t="shared" si="19"/>
        <v/>
      </c>
      <c r="AW16" s="483">
        <f t="shared" si="20"/>
        <v>0</v>
      </c>
      <c r="AX16" s="483">
        <f t="shared" si="21"/>
        <v>0</v>
      </c>
      <c r="AY16" s="483" t="str">
        <f t="shared" si="22"/>
        <v/>
      </c>
      <c r="AZ16" s="483">
        <f t="shared" si="23"/>
        <v>22</v>
      </c>
      <c r="BA16" s="483">
        <f t="shared" si="24"/>
        <v>7</v>
      </c>
      <c r="BB16" s="483" t="str">
        <f t="shared" si="25"/>
        <v>Nicolle Olivier</v>
      </c>
    </row>
    <row r="17" spans="1:54" s="291" customFormat="1" ht="16.5" customHeight="1" thickBot="1" x14ac:dyDescent="0.3">
      <c r="A17" s="467">
        <v>12</v>
      </c>
      <c r="B17" s="468" t="str">
        <f t="shared" si="0"/>
        <v>Jousseau Bernard</v>
      </c>
      <c r="C17" s="469" t="str">
        <f t="shared" si="0"/>
        <v>H</v>
      </c>
      <c r="D17" s="470" t="str">
        <f t="shared" si="0"/>
        <v>Corbuches</v>
      </c>
      <c r="E17" s="458">
        <f t="shared" si="0"/>
        <v>9.9</v>
      </c>
      <c r="F17" s="471">
        <f t="shared" si="27"/>
        <v>20</v>
      </c>
      <c r="H17" s="467">
        <v>12</v>
      </c>
      <c r="I17" s="468" t="str">
        <f t="shared" si="2"/>
        <v>Lapatrie Gilles</v>
      </c>
      <c r="J17" s="469" t="str">
        <f t="shared" si="2"/>
        <v>H</v>
      </c>
      <c r="K17" s="469" t="str">
        <f t="shared" si="2"/>
        <v>Réveillon</v>
      </c>
      <c r="L17" s="458">
        <f t="shared" si="3"/>
        <v>11.6</v>
      </c>
      <c r="M17" s="471">
        <f t="shared" si="28"/>
        <v>20</v>
      </c>
      <c r="O17" s="479">
        <v>11</v>
      </c>
      <c r="P17" s="480" t="str">
        <f t="shared" si="8"/>
        <v/>
      </c>
      <c r="Q17" s="480" t="str">
        <f t="shared" si="9"/>
        <v/>
      </c>
      <c r="R17" s="480" t="str">
        <f t="shared" si="10"/>
        <v/>
      </c>
      <c r="S17" s="481">
        <f t="shared" si="11"/>
        <v>0</v>
      </c>
      <c r="T17" s="482">
        <f t="shared" si="26"/>
        <v>12</v>
      </c>
      <c r="W17" s="476" t="str">
        <f t="shared" si="29"/>
        <v>Chevry</v>
      </c>
      <c r="X17" s="481">
        <f>AD36</f>
        <v>0</v>
      </c>
      <c r="Y17" s="492">
        <f>AJ36+AP18</f>
        <v>0</v>
      </c>
      <c r="Z17" s="493">
        <f>SUM(X17:Y17)</f>
        <v>0</v>
      </c>
      <c r="AB17" s="465" t="str">
        <f t="shared" si="12"/>
        <v/>
      </c>
      <c r="AC17" s="465" t="str">
        <f t="shared" si="4"/>
        <v/>
      </c>
      <c r="AD17" s="465" t="str">
        <f t="shared" si="5"/>
        <v/>
      </c>
      <c r="AE17" s="465">
        <f t="shared" si="13"/>
        <v>20</v>
      </c>
      <c r="AF17" s="465" t="str">
        <f t="shared" si="13"/>
        <v/>
      </c>
      <c r="AH17" s="466" t="str">
        <f t="shared" si="6"/>
        <v/>
      </c>
      <c r="AI17" s="466" t="str">
        <f t="shared" si="14"/>
        <v/>
      </c>
      <c r="AJ17" s="466" t="str">
        <f t="shared" si="15"/>
        <v/>
      </c>
      <c r="AK17" s="466" t="str">
        <f t="shared" si="16"/>
        <v/>
      </c>
      <c r="AL17" s="466">
        <f t="shared" si="16"/>
        <v>20</v>
      </c>
      <c r="AN17" s="465" t="str">
        <f t="shared" si="7"/>
        <v/>
      </c>
      <c r="AO17" s="465" t="str">
        <f t="shared" si="7"/>
        <v/>
      </c>
      <c r="AP17" s="465" t="str">
        <f t="shared" si="7"/>
        <v/>
      </c>
      <c r="AQ17" s="465" t="str">
        <f t="shared" si="7"/>
        <v/>
      </c>
      <c r="AR17" s="465" t="str">
        <f t="shared" si="7"/>
        <v/>
      </c>
      <c r="AT17" s="483">
        <f t="shared" si="17"/>
        <v>0</v>
      </c>
      <c r="AU17" s="483">
        <f t="shared" si="18"/>
        <v>0</v>
      </c>
      <c r="AV17" s="483" t="str">
        <f t="shared" si="19"/>
        <v/>
      </c>
      <c r="AW17" s="483">
        <f t="shared" si="20"/>
        <v>0</v>
      </c>
      <c r="AX17" s="483">
        <f t="shared" si="21"/>
        <v>0</v>
      </c>
      <c r="AY17" s="483" t="str">
        <f t="shared" si="22"/>
        <v/>
      </c>
      <c r="AZ17" s="483">
        <f t="shared" si="23"/>
        <v>20</v>
      </c>
      <c r="BA17" s="483">
        <f t="shared" si="24"/>
        <v>9</v>
      </c>
      <c r="BB17" s="483" t="str">
        <f t="shared" si="25"/>
        <v>Bridier Jean Michel</v>
      </c>
    </row>
    <row r="18" spans="1:54" s="291" customFormat="1" ht="16.5" customHeight="1" thickBot="1" x14ac:dyDescent="0.3">
      <c r="A18" s="467">
        <v>13</v>
      </c>
      <c r="B18" s="468" t="str">
        <f t="shared" si="0"/>
        <v>Benalioua Karim</v>
      </c>
      <c r="C18" s="469" t="str">
        <f t="shared" si="0"/>
        <v>H</v>
      </c>
      <c r="D18" s="470" t="str">
        <f t="shared" si="0"/>
        <v>Réveillon</v>
      </c>
      <c r="E18" s="458">
        <f t="shared" si="0"/>
        <v>23.6</v>
      </c>
      <c r="F18" s="471">
        <f>+F17-2</f>
        <v>18</v>
      </c>
      <c r="H18" s="494">
        <v>13</v>
      </c>
      <c r="I18" s="468" t="str">
        <f t="shared" si="2"/>
        <v>Szechter Bertrand</v>
      </c>
      <c r="J18" s="469" t="str">
        <f t="shared" si="2"/>
        <v>H</v>
      </c>
      <c r="K18" s="469" t="str">
        <f t="shared" si="2"/>
        <v>Corbuches</v>
      </c>
      <c r="L18" s="458">
        <f t="shared" si="3"/>
        <v>8.1</v>
      </c>
      <c r="M18" s="471">
        <f>+M17-2</f>
        <v>18</v>
      </c>
      <c r="O18" s="495">
        <v>12</v>
      </c>
      <c r="P18" s="496" t="str">
        <f t="shared" si="8"/>
        <v/>
      </c>
      <c r="Q18" s="496" t="str">
        <f t="shared" si="9"/>
        <v/>
      </c>
      <c r="R18" s="496" t="str">
        <f t="shared" si="10"/>
        <v/>
      </c>
      <c r="S18" s="497">
        <f t="shared" si="11"/>
        <v>0</v>
      </c>
      <c r="T18" s="498">
        <f t="shared" si="26"/>
        <v>12</v>
      </c>
      <c r="W18" s="476" t="str">
        <f t="shared" si="29"/>
        <v>Corbuches</v>
      </c>
      <c r="X18" s="481">
        <f>AE36</f>
        <v>96</v>
      </c>
      <c r="Y18" s="492">
        <f>AK36+AQ18</f>
        <v>48</v>
      </c>
      <c r="Z18" s="493">
        <f>SUM(X18:Y18)</f>
        <v>144</v>
      </c>
      <c r="AB18" s="465" t="str">
        <f t="shared" si="12"/>
        <v/>
      </c>
      <c r="AC18" s="465" t="str">
        <f t="shared" si="4"/>
        <v/>
      </c>
      <c r="AD18" s="465" t="str">
        <f t="shared" si="5"/>
        <v/>
      </c>
      <c r="AE18" s="465" t="str">
        <f t="shared" si="13"/>
        <v/>
      </c>
      <c r="AF18" s="465">
        <f t="shared" si="13"/>
        <v>18</v>
      </c>
      <c r="AH18" s="466" t="str">
        <f t="shared" si="6"/>
        <v/>
      </c>
      <c r="AI18" s="466" t="str">
        <f t="shared" si="14"/>
        <v/>
      </c>
      <c r="AJ18" s="466" t="str">
        <f t="shared" si="15"/>
        <v/>
      </c>
      <c r="AK18" s="466">
        <f t="shared" si="16"/>
        <v>18</v>
      </c>
      <c r="AL18" s="466" t="str">
        <f t="shared" si="16"/>
        <v/>
      </c>
      <c r="AN18" s="499">
        <f>SUM(AN6:AN17)</f>
        <v>0</v>
      </c>
      <c r="AO18" s="500">
        <f>SUM(AO6:AO17)</f>
        <v>0</v>
      </c>
      <c r="AP18" s="500">
        <f>SUM(AP6:AP17)</f>
        <v>0</v>
      </c>
      <c r="AQ18" s="500">
        <f>SUM(AQ6:AQ17)</f>
        <v>0</v>
      </c>
      <c r="AR18" s="500">
        <f>SUM(AR6:AR17)</f>
        <v>0</v>
      </c>
      <c r="AT18" s="483">
        <f t="shared" si="17"/>
        <v>0</v>
      </c>
      <c r="AU18" s="483">
        <f t="shared" si="18"/>
        <v>0</v>
      </c>
      <c r="AV18" s="483" t="str">
        <f t="shared" si="19"/>
        <v/>
      </c>
      <c r="AW18" s="483">
        <f t="shared" si="20"/>
        <v>0</v>
      </c>
      <c r="AX18" s="483">
        <f t="shared" si="21"/>
        <v>0</v>
      </c>
      <c r="AY18" s="483" t="str">
        <f t="shared" si="22"/>
        <v/>
      </c>
      <c r="AZ18" s="483">
        <f t="shared" si="23"/>
        <v>20</v>
      </c>
      <c r="BA18" s="483">
        <f t="shared" si="24"/>
        <v>9</v>
      </c>
      <c r="BB18" s="483" t="str">
        <f t="shared" si="25"/>
        <v>Lapatrie Gilles</v>
      </c>
    </row>
    <row r="19" spans="1:54" s="291" customFormat="1" ht="16.5" customHeight="1" thickBot="1" x14ac:dyDescent="0.35">
      <c r="A19" s="467">
        <v>14</v>
      </c>
      <c r="B19" s="468" t="str">
        <f t="shared" si="0"/>
        <v>Retif Didier</v>
      </c>
      <c r="C19" s="469" t="str">
        <f t="shared" si="0"/>
        <v>H</v>
      </c>
      <c r="D19" s="470" t="str">
        <f t="shared" si="0"/>
        <v>Réveillon</v>
      </c>
      <c r="E19" s="458">
        <f t="shared" si="0"/>
        <v>12.7</v>
      </c>
      <c r="F19" s="471">
        <f t="shared" si="27"/>
        <v>18</v>
      </c>
      <c r="H19" s="494">
        <v>14</v>
      </c>
      <c r="I19" s="468" t="str">
        <f t="shared" si="2"/>
        <v>Lacaze Herve</v>
      </c>
      <c r="J19" s="469" t="str">
        <f t="shared" si="2"/>
        <v>H</v>
      </c>
      <c r="K19" s="469" t="str">
        <f t="shared" si="2"/>
        <v>Corbuches</v>
      </c>
      <c r="L19" s="458">
        <f t="shared" si="3"/>
        <v>10.8</v>
      </c>
      <c r="M19" s="471">
        <f t="shared" si="28"/>
        <v>18</v>
      </c>
      <c r="Q19" s="445"/>
      <c r="R19" s="501" t="s">
        <v>64</v>
      </c>
      <c r="S19" s="502">
        <f>SUM(S7:S18)</f>
        <v>0</v>
      </c>
      <c r="T19" s="503"/>
      <c r="W19" s="504" t="str">
        <f t="shared" si="29"/>
        <v>Réveillon</v>
      </c>
      <c r="X19" s="497">
        <f>AF36</f>
        <v>112</v>
      </c>
      <c r="Y19" s="505">
        <f>AL36+AR18</f>
        <v>136</v>
      </c>
      <c r="Z19" s="506">
        <f>SUM(X19:Y19)</f>
        <v>248</v>
      </c>
      <c r="AB19" s="465" t="str">
        <f t="shared" si="12"/>
        <v/>
      </c>
      <c r="AC19" s="465" t="str">
        <f t="shared" si="4"/>
        <v/>
      </c>
      <c r="AD19" s="465" t="str">
        <f t="shared" si="5"/>
        <v/>
      </c>
      <c r="AE19" s="465" t="str">
        <f t="shared" si="13"/>
        <v/>
      </c>
      <c r="AF19" s="465">
        <f t="shared" si="13"/>
        <v>18</v>
      </c>
      <c r="AH19" s="466" t="str">
        <f t="shared" si="6"/>
        <v/>
      </c>
      <c r="AI19" s="466" t="str">
        <f t="shared" si="14"/>
        <v/>
      </c>
      <c r="AJ19" s="466" t="str">
        <f t="shared" si="15"/>
        <v/>
      </c>
      <c r="AK19" s="466">
        <f t="shared" si="16"/>
        <v>18</v>
      </c>
      <c r="AL19" s="466" t="str">
        <f t="shared" si="16"/>
        <v/>
      </c>
      <c r="AN19" s="917" t="s">
        <v>29</v>
      </c>
      <c r="AO19" s="915"/>
      <c r="AP19" s="915"/>
      <c r="AQ19" s="915"/>
      <c r="AR19" s="915"/>
      <c r="AT19" s="483">
        <f t="shared" si="17"/>
        <v>0</v>
      </c>
      <c r="AU19" s="483">
        <f t="shared" si="18"/>
        <v>0</v>
      </c>
      <c r="AV19" s="483" t="str">
        <f t="shared" si="19"/>
        <v/>
      </c>
      <c r="AW19" s="483">
        <f t="shared" si="20"/>
        <v>0</v>
      </c>
      <c r="AX19" s="483">
        <f t="shared" si="21"/>
        <v>0</v>
      </c>
      <c r="AY19" s="483" t="str">
        <f t="shared" si="22"/>
        <v/>
      </c>
      <c r="AZ19" s="483">
        <f t="shared" si="23"/>
        <v>18</v>
      </c>
      <c r="BA19" s="483">
        <f t="shared" si="24"/>
        <v>11</v>
      </c>
      <c r="BB19" s="483" t="str">
        <f t="shared" si="25"/>
        <v>Szechter Bertrand</v>
      </c>
    </row>
    <row r="20" spans="1:54" s="291" customFormat="1" ht="16.5" customHeight="1" thickBot="1" x14ac:dyDescent="0.3">
      <c r="A20" s="507">
        <v>15</v>
      </c>
      <c r="B20" s="468" t="str">
        <f t="shared" si="0"/>
        <v>Lamberti Roger</v>
      </c>
      <c r="C20" s="469" t="str">
        <f t="shared" si="0"/>
        <v>H</v>
      </c>
      <c r="D20" s="470" t="str">
        <f t="shared" si="0"/>
        <v>Chevannes</v>
      </c>
      <c r="E20" s="458">
        <f t="shared" si="0"/>
        <v>21</v>
      </c>
      <c r="F20" s="471">
        <f>+F19-2</f>
        <v>16</v>
      </c>
      <c r="H20" s="494">
        <v>15</v>
      </c>
      <c r="I20" s="468" t="str">
        <f t="shared" si="2"/>
        <v>Vallee Araceli</v>
      </c>
      <c r="J20" s="469" t="str">
        <f t="shared" si="2"/>
        <v>F</v>
      </c>
      <c r="K20" s="469" t="str">
        <f t="shared" si="2"/>
        <v>Chevannes</v>
      </c>
      <c r="L20" s="458">
        <f t="shared" si="3"/>
        <v>26.1</v>
      </c>
      <c r="M20" s="471">
        <f>+M19-2</f>
        <v>16</v>
      </c>
      <c r="W20" s="484" t="str">
        <f t="shared" si="29"/>
        <v>Total</v>
      </c>
      <c r="X20" s="508">
        <f>SUM(X15:X19)</f>
        <v>480</v>
      </c>
      <c r="Y20" s="509">
        <f t="shared" ref="Y20:Z20" si="30">SUM(Y15:Y19)</f>
        <v>480</v>
      </c>
      <c r="Z20" s="510">
        <f t="shared" si="30"/>
        <v>960</v>
      </c>
      <c r="AB20" s="465" t="str">
        <f t="shared" si="12"/>
        <v/>
      </c>
      <c r="AC20" s="465">
        <f t="shared" si="4"/>
        <v>16</v>
      </c>
      <c r="AD20" s="465" t="str">
        <f t="shared" si="5"/>
        <v/>
      </c>
      <c r="AE20" s="465" t="str">
        <f t="shared" si="13"/>
        <v/>
      </c>
      <c r="AF20" s="465" t="str">
        <f t="shared" si="13"/>
        <v/>
      </c>
      <c r="AH20" s="466" t="str">
        <f t="shared" si="6"/>
        <v/>
      </c>
      <c r="AI20" s="466">
        <f t="shared" si="14"/>
        <v>16</v>
      </c>
      <c r="AJ20" s="466" t="str">
        <f t="shared" si="15"/>
        <v/>
      </c>
      <c r="AK20" s="466" t="str">
        <f t="shared" si="16"/>
        <v/>
      </c>
      <c r="AL20" s="466" t="str">
        <f t="shared" si="16"/>
        <v/>
      </c>
      <c r="AN20" s="511"/>
      <c r="AO20" s="511"/>
      <c r="AP20" s="511"/>
      <c r="AQ20" s="511"/>
      <c r="AR20" s="511"/>
      <c r="AS20" s="511"/>
      <c r="AT20" s="483">
        <f t="shared" si="17"/>
        <v>0</v>
      </c>
      <c r="AU20" s="483">
        <f t="shared" si="18"/>
        <v>0</v>
      </c>
      <c r="AV20" s="483" t="str">
        <f t="shared" si="19"/>
        <v/>
      </c>
      <c r="AW20" s="483">
        <f t="shared" si="20"/>
        <v>0</v>
      </c>
      <c r="AX20" s="483">
        <f t="shared" si="21"/>
        <v>0</v>
      </c>
      <c r="AY20" s="483" t="str">
        <f t="shared" si="22"/>
        <v/>
      </c>
      <c r="AZ20" s="483">
        <f t="shared" si="23"/>
        <v>18</v>
      </c>
      <c r="BA20" s="483">
        <f t="shared" si="24"/>
        <v>11</v>
      </c>
      <c r="BB20" s="483" t="str">
        <f t="shared" si="25"/>
        <v>Lacaze Herve</v>
      </c>
    </row>
    <row r="21" spans="1:54" s="291" customFormat="1" ht="16.5" customHeight="1" x14ac:dyDescent="0.3">
      <c r="A21" s="467">
        <v>16</v>
      </c>
      <c r="B21" s="468" t="str">
        <f t="shared" si="0"/>
        <v>Peron Marie</v>
      </c>
      <c r="C21" s="469" t="str">
        <f t="shared" si="0"/>
        <v>F</v>
      </c>
      <c r="D21" s="470" t="str">
        <f t="shared" si="0"/>
        <v>Chevannes</v>
      </c>
      <c r="E21" s="458">
        <f t="shared" si="0"/>
        <v>9.5</v>
      </c>
      <c r="F21" s="471">
        <f t="shared" si="27"/>
        <v>16</v>
      </c>
      <c r="H21" s="494">
        <v>16</v>
      </c>
      <c r="I21" s="468" t="str">
        <f t="shared" si="2"/>
        <v>Laumaille Bruno</v>
      </c>
      <c r="J21" s="469" t="str">
        <f t="shared" si="2"/>
        <v>H</v>
      </c>
      <c r="K21" s="469" t="str">
        <f t="shared" si="2"/>
        <v>Chevannes</v>
      </c>
      <c r="L21" s="458">
        <f t="shared" si="3"/>
        <v>15.8</v>
      </c>
      <c r="M21" s="471">
        <f t="shared" si="28"/>
        <v>16</v>
      </c>
      <c r="O21" s="936" t="s">
        <v>51</v>
      </c>
      <c r="P21" s="937"/>
      <c r="Q21" s="937"/>
      <c r="R21" s="937"/>
      <c r="S21" s="512"/>
      <c r="X21" s="445"/>
      <c r="AB21" s="465" t="str">
        <f t="shared" si="12"/>
        <v/>
      </c>
      <c r="AC21" s="465">
        <f t="shared" si="4"/>
        <v>16</v>
      </c>
      <c r="AD21" s="465" t="str">
        <f t="shared" si="5"/>
        <v/>
      </c>
      <c r="AE21" s="465" t="str">
        <f t="shared" si="13"/>
        <v/>
      </c>
      <c r="AF21" s="465" t="str">
        <f t="shared" si="13"/>
        <v/>
      </c>
      <c r="AH21" s="466" t="str">
        <f t="shared" si="6"/>
        <v/>
      </c>
      <c r="AI21" s="466">
        <f t="shared" si="14"/>
        <v>16</v>
      </c>
      <c r="AJ21" s="466" t="str">
        <f t="shared" si="15"/>
        <v/>
      </c>
      <c r="AK21" s="466" t="str">
        <f t="shared" si="16"/>
        <v/>
      </c>
      <c r="AL21" s="466" t="str">
        <f t="shared" si="16"/>
        <v/>
      </c>
      <c r="AN21" s="511"/>
      <c r="AO21" s="511"/>
      <c r="AP21" s="511"/>
      <c r="AQ21" s="511"/>
      <c r="AR21" s="511"/>
      <c r="AS21" s="511"/>
      <c r="AT21" s="483">
        <f t="shared" si="17"/>
        <v>0</v>
      </c>
      <c r="AU21" s="483">
        <f t="shared" si="18"/>
        <v>0</v>
      </c>
      <c r="AV21" s="483" t="str">
        <f t="shared" si="19"/>
        <v/>
      </c>
      <c r="AW21" s="483">
        <f t="shared" si="20"/>
        <v>16</v>
      </c>
      <c r="AX21" s="483">
        <f t="shared" si="21"/>
        <v>3</v>
      </c>
      <c r="AY21" s="483" t="str">
        <f t="shared" si="22"/>
        <v>Vallee Araceli</v>
      </c>
      <c r="AZ21" s="483">
        <f t="shared" si="23"/>
        <v>0</v>
      </c>
      <c r="BA21" s="483">
        <f t="shared" si="24"/>
        <v>0</v>
      </c>
      <c r="BB21" s="483" t="str">
        <f t="shared" si="25"/>
        <v/>
      </c>
    </row>
    <row r="22" spans="1:54" s="291" customFormat="1" ht="16.5" customHeight="1" thickBot="1" x14ac:dyDescent="0.3">
      <c r="A22" s="467">
        <v>17</v>
      </c>
      <c r="B22" s="468" t="str">
        <f t="shared" ref="B22:E35" si="31">+B58</f>
        <v>Baffrey Yves</v>
      </c>
      <c r="C22" s="469" t="str">
        <f t="shared" si="31"/>
        <v>H</v>
      </c>
      <c r="D22" s="470" t="str">
        <f t="shared" si="31"/>
        <v>Chevannes</v>
      </c>
      <c r="E22" s="458">
        <f t="shared" si="31"/>
        <v>18.100000000000001</v>
      </c>
      <c r="F22" s="471">
        <f>+F21-2</f>
        <v>14</v>
      </c>
      <c r="H22" s="494">
        <v>17</v>
      </c>
      <c r="I22" s="468" t="str">
        <f t="shared" ref="I22:K35" si="32">+I58</f>
        <v>Fanchon Marc</v>
      </c>
      <c r="J22" s="469" t="str">
        <f t="shared" si="32"/>
        <v>H</v>
      </c>
      <c r="K22" s="469" t="str">
        <f t="shared" si="32"/>
        <v>Réveillon</v>
      </c>
      <c r="L22" s="458">
        <f t="shared" si="3"/>
        <v>25.9</v>
      </c>
      <c r="M22" s="471">
        <f>+M21-2</f>
        <v>14</v>
      </c>
      <c r="O22" s="513" t="s">
        <v>30</v>
      </c>
      <c r="P22" s="514" t="s">
        <v>31</v>
      </c>
      <c r="Q22" s="514" t="s">
        <v>26</v>
      </c>
      <c r="R22" s="514" t="s">
        <v>32</v>
      </c>
      <c r="S22" s="515" t="s">
        <v>8</v>
      </c>
      <c r="X22" s="445"/>
      <c r="AB22" s="465" t="str">
        <f t="shared" si="12"/>
        <v/>
      </c>
      <c r="AC22" s="465">
        <f t="shared" si="4"/>
        <v>14</v>
      </c>
      <c r="AD22" s="465" t="str">
        <f t="shared" si="12"/>
        <v/>
      </c>
      <c r="AE22" s="465" t="str">
        <f t="shared" si="13"/>
        <v/>
      </c>
      <c r="AF22" s="465" t="str">
        <f t="shared" si="13"/>
        <v/>
      </c>
      <c r="AH22" s="466" t="str">
        <f t="shared" ref="AH22:AH35" si="33">IF(LEFT($K22,5)=AH$5,$M22,"")</f>
        <v/>
      </c>
      <c r="AI22" s="466" t="str">
        <f t="shared" si="14"/>
        <v/>
      </c>
      <c r="AJ22" s="466" t="str">
        <f t="shared" si="15"/>
        <v/>
      </c>
      <c r="AK22" s="466" t="str">
        <f t="shared" si="16"/>
        <v/>
      </c>
      <c r="AL22" s="466">
        <f t="shared" si="16"/>
        <v>14</v>
      </c>
      <c r="AN22" s="511"/>
      <c r="AO22" s="511"/>
      <c r="AP22" s="511"/>
      <c r="AQ22" s="511"/>
      <c r="AR22" s="511"/>
      <c r="AS22" s="511"/>
      <c r="AT22" s="483">
        <f t="shared" si="17"/>
        <v>0</v>
      </c>
      <c r="AU22" s="483">
        <f t="shared" si="18"/>
        <v>0</v>
      </c>
      <c r="AV22" s="483" t="str">
        <f t="shared" si="19"/>
        <v/>
      </c>
      <c r="AW22" s="483">
        <f t="shared" si="20"/>
        <v>0</v>
      </c>
      <c r="AX22" s="483">
        <f t="shared" si="21"/>
        <v>0</v>
      </c>
      <c r="AY22" s="483" t="str">
        <f t="shared" si="22"/>
        <v/>
      </c>
      <c r="AZ22" s="483">
        <f t="shared" si="23"/>
        <v>16</v>
      </c>
      <c r="BA22" s="483">
        <f t="shared" si="24"/>
        <v>13</v>
      </c>
      <c r="BB22" s="483" t="str">
        <f t="shared" si="25"/>
        <v>Laumaille Bruno</v>
      </c>
    </row>
    <row r="23" spans="1:54" s="291" customFormat="1" ht="16.5" customHeight="1" x14ac:dyDescent="0.3">
      <c r="A23" s="467">
        <v>18</v>
      </c>
      <c r="B23" s="468" t="str">
        <f t="shared" si="31"/>
        <v>Nicolle Olivier</v>
      </c>
      <c r="C23" s="469" t="str">
        <f t="shared" si="31"/>
        <v>H</v>
      </c>
      <c r="D23" s="470" t="str">
        <f t="shared" si="31"/>
        <v>Chevannes</v>
      </c>
      <c r="E23" s="458">
        <f t="shared" si="31"/>
        <v>17.3</v>
      </c>
      <c r="F23" s="471">
        <f>+F22</f>
        <v>14</v>
      </c>
      <c r="H23" s="494">
        <v>18</v>
      </c>
      <c r="I23" s="468" t="str">
        <f t="shared" si="32"/>
        <v>Gonzalez Alain</v>
      </c>
      <c r="J23" s="469" t="str">
        <f t="shared" si="32"/>
        <v>H</v>
      </c>
      <c r="K23" s="469" t="str">
        <f t="shared" si="32"/>
        <v>Réveillon</v>
      </c>
      <c r="L23" s="458">
        <f t="shared" si="3"/>
        <v>22</v>
      </c>
      <c r="M23" s="471">
        <f>+M22</f>
        <v>14</v>
      </c>
      <c r="O23" s="516">
        <v>1</v>
      </c>
      <c r="P23" s="517" t="str">
        <f t="shared" ref="P23:P34" si="34">IFERROR(VLOOKUP($O23,$AX$7:$AY$36,2,0),"")</f>
        <v>Lezervant Sophie</v>
      </c>
      <c r="Q23" s="473">
        <f t="shared" ref="Q23:Q34" si="35">IFERROR(VLOOKUP($P23,$I$6:$L$35,4,0),"")</f>
        <v>23.7</v>
      </c>
      <c r="R23" s="473" t="str">
        <f t="shared" ref="R23:R34" si="36">IFERROR(VLOOKUP($P23,$I$6:$L$35,3,0),"")</f>
        <v>ASGAF</v>
      </c>
      <c r="S23" s="475">
        <f t="shared" ref="S23:S34" si="37">IFERROR(VLOOKUP($P23,$I$6:$M$35,5,0),"")</f>
        <v>30</v>
      </c>
      <c r="X23" s="445"/>
      <c r="AB23" s="465" t="str">
        <f t="shared" si="12"/>
        <v/>
      </c>
      <c r="AC23" s="465">
        <f t="shared" si="4"/>
        <v>14</v>
      </c>
      <c r="AD23" s="465" t="str">
        <f t="shared" si="12"/>
        <v/>
      </c>
      <c r="AE23" s="465" t="str">
        <f t="shared" si="13"/>
        <v/>
      </c>
      <c r="AF23" s="465" t="str">
        <f t="shared" si="13"/>
        <v/>
      </c>
      <c r="AH23" s="466" t="str">
        <f t="shared" si="33"/>
        <v/>
      </c>
      <c r="AI23" s="466" t="str">
        <f t="shared" si="14"/>
        <v/>
      </c>
      <c r="AJ23" s="466" t="str">
        <f t="shared" si="15"/>
        <v/>
      </c>
      <c r="AK23" s="466" t="str">
        <f t="shared" si="16"/>
        <v/>
      </c>
      <c r="AL23" s="466">
        <f t="shared" si="16"/>
        <v>14</v>
      </c>
      <c r="AN23" s="511"/>
      <c r="AO23" s="511"/>
      <c r="AP23" s="511"/>
      <c r="AQ23" s="511"/>
      <c r="AR23" s="511"/>
      <c r="AT23" s="483">
        <f t="shared" si="17"/>
        <v>0</v>
      </c>
      <c r="AU23" s="483">
        <f t="shared" si="18"/>
        <v>0</v>
      </c>
      <c r="AV23" s="483" t="str">
        <f t="shared" si="19"/>
        <v/>
      </c>
      <c r="AW23" s="483">
        <f t="shared" si="20"/>
        <v>0</v>
      </c>
      <c r="AX23" s="483">
        <f t="shared" si="21"/>
        <v>0</v>
      </c>
      <c r="AY23" s="483" t="str">
        <f t="shared" si="22"/>
        <v/>
      </c>
      <c r="AZ23" s="483">
        <f t="shared" si="23"/>
        <v>14</v>
      </c>
      <c r="BA23" s="483">
        <f t="shared" si="24"/>
        <v>14</v>
      </c>
      <c r="BB23" s="483" t="str">
        <f t="shared" si="25"/>
        <v>Fanchon Marc</v>
      </c>
    </row>
    <row r="24" spans="1:54" s="291" customFormat="1" ht="16.5" customHeight="1" x14ac:dyDescent="0.25">
      <c r="A24" s="467">
        <v>19</v>
      </c>
      <c r="B24" s="468" t="str">
        <f t="shared" si="31"/>
        <v>Foucault Lionel</v>
      </c>
      <c r="C24" s="469" t="str">
        <f t="shared" si="31"/>
        <v>H</v>
      </c>
      <c r="D24" s="470" t="str">
        <f t="shared" si="31"/>
        <v>Chevannes</v>
      </c>
      <c r="E24" s="458">
        <f t="shared" si="31"/>
        <v>14.9</v>
      </c>
      <c r="F24" s="471">
        <f>+F23-2</f>
        <v>12</v>
      </c>
      <c r="H24" s="494">
        <v>19</v>
      </c>
      <c r="I24" s="468" t="str">
        <f t="shared" si="32"/>
        <v>Foucault Lionel</v>
      </c>
      <c r="J24" s="469" t="str">
        <f t="shared" si="32"/>
        <v>H</v>
      </c>
      <c r="K24" s="469" t="str">
        <f t="shared" si="32"/>
        <v>Chevannes</v>
      </c>
      <c r="L24" s="458">
        <f t="shared" si="3"/>
        <v>14.9</v>
      </c>
      <c r="M24" s="471">
        <f>+M23-2</f>
        <v>12</v>
      </c>
      <c r="O24" s="518">
        <v>2</v>
      </c>
      <c r="P24" s="519" t="str">
        <f t="shared" si="34"/>
        <v>Baptiste Nathalie</v>
      </c>
      <c r="Q24" s="480">
        <f t="shared" si="35"/>
        <v>12.8</v>
      </c>
      <c r="R24" s="480" t="str">
        <f t="shared" si="36"/>
        <v>Chevannes</v>
      </c>
      <c r="S24" s="482">
        <f t="shared" si="37"/>
        <v>26</v>
      </c>
      <c r="X24" s="445"/>
      <c r="AB24" s="465" t="str">
        <f t="shared" si="12"/>
        <v/>
      </c>
      <c r="AC24" s="465">
        <f t="shared" si="4"/>
        <v>12</v>
      </c>
      <c r="AD24" s="465" t="str">
        <f t="shared" si="12"/>
        <v/>
      </c>
      <c r="AE24" s="465" t="str">
        <f t="shared" si="13"/>
        <v/>
      </c>
      <c r="AF24" s="465" t="str">
        <f t="shared" si="13"/>
        <v/>
      </c>
      <c r="AH24" s="466" t="str">
        <f t="shared" si="33"/>
        <v/>
      </c>
      <c r="AI24" s="466">
        <f t="shared" si="14"/>
        <v>12</v>
      </c>
      <c r="AJ24" s="466" t="str">
        <f t="shared" si="15"/>
        <v/>
      </c>
      <c r="AK24" s="466" t="str">
        <f t="shared" si="16"/>
        <v/>
      </c>
      <c r="AL24" s="466" t="str">
        <f t="shared" si="16"/>
        <v/>
      </c>
      <c r="AN24" s="511"/>
      <c r="AO24" s="511"/>
      <c r="AP24" s="511"/>
      <c r="AQ24" s="511"/>
      <c r="AR24" s="511"/>
      <c r="AT24" s="483">
        <f t="shared" si="17"/>
        <v>0</v>
      </c>
      <c r="AU24" s="483">
        <f t="shared" si="18"/>
        <v>0</v>
      </c>
      <c r="AV24" s="483" t="str">
        <f t="shared" si="19"/>
        <v/>
      </c>
      <c r="AW24" s="483">
        <f t="shared" si="20"/>
        <v>0</v>
      </c>
      <c r="AX24" s="483">
        <f t="shared" si="21"/>
        <v>0</v>
      </c>
      <c r="AY24" s="483" t="str">
        <f t="shared" si="22"/>
        <v/>
      </c>
      <c r="AZ24" s="483">
        <f t="shared" si="23"/>
        <v>14</v>
      </c>
      <c r="BA24" s="483">
        <f t="shared" si="24"/>
        <v>14</v>
      </c>
      <c r="BB24" s="483" t="str">
        <f t="shared" si="25"/>
        <v>Gonzalez Alain</v>
      </c>
    </row>
    <row r="25" spans="1:54" s="291" customFormat="1" ht="16.5" customHeight="1" x14ac:dyDescent="0.3">
      <c r="A25" s="467">
        <v>20</v>
      </c>
      <c r="B25" s="468" t="str">
        <f t="shared" si="31"/>
        <v>Villette Claudine</v>
      </c>
      <c r="C25" s="469" t="str">
        <f t="shared" si="31"/>
        <v>F</v>
      </c>
      <c r="D25" s="470" t="str">
        <f t="shared" si="31"/>
        <v>Chevannes</v>
      </c>
      <c r="E25" s="458">
        <f t="shared" si="31"/>
        <v>19.899999999999999</v>
      </c>
      <c r="F25" s="471">
        <f t="shared" ref="F25:F35" si="38">+F24</f>
        <v>12</v>
      </c>
      <c r="H25" s="494">
        <v>20</v>
      </c>
      <c r="I25" s="468" t="str">
        <f t="shared" si="32"/>
        <v>Villette Claudine</v>
      </c>
      <c r="J25" s="469" t="str">
        <f t="shared" si="32"/>
        <v>F</v>
      </c>
      <c r="K25" s="469" t="str">
        <f t="shared" si="32"/>
        <v>Chevannes</v>
      </c>
      <c r="L25" s="458">
        <f t="shared" si="3"/>
        <v>19.899999999999999</v>
      </c>
      <c r="M25" s="471">
        <f t="shared" ref="M25:M35" si="39">+M24</f>
        <v>12</v>
      </c>
      <c r="O25" s="520">
        <v>3</v>
      </c>
      <c r="P25" s="519" t="str">
        <f t="shared" si="34"/>
        <v>Vallee Araceli</v>
      </c>
      <c r="Q25" s="480">
        <f t="shared" si="35"/>
        <v>26.1</v>
      </c>
      <c r="R25" s="480" t="str">
        <f t="shared" si="36"/>
        <v>Chevannes</v>
      </c>
      <c r="S25" s="482">
        <f t="shared" si="37"/>
        <v>16</v>
      </c>
      <c r="X25" s="445"/>
      <c r="AB25" s="465" t="str">
        <f t="shared" si="12"/>
        <v/>
      </c>
      <c r="AC25" s="465">
        <f t="shared" si="4"/>
        <v>12</v>
      </c>
      <c r="AD25" s="465" t="str">
        <f t="shared" si="12"/>
        <v/>
      </c>
      <c r="AE25" s="465" t="str">
        <f t="shared" si="13"/>
        <v/>
      </c>
      <c r="AF25" s="465" t="str">
        <f t="shared" si="13"/>
        <v/>
      </c>
      <c r="AH25" s="466" t="str">
        <f t="shared" si="33"/>
        <v/>
      </c>
      <c r="AI25" s="466">
        <f t="shared" si="14"/>
        <v>12</v>
      </c>
      <c r="AJ25" s="466" t="str">
        <f t="shared" si="15"/>
        <v/>
      </c>
      <c r="AK25" s="466" t="str">
        <f t="shared" si="16"/>
        <v/>
      </c>
      <c r="AL25" s="466" t="str">
        <f t="shared" si="16"/>
        <v/>
      </c>
      <c r="AN25" s="511"/>
      <c r="AO25" s="511"/>
      <c r="AP25" s="511"/>
      <c r="AQ25" s="511"/>
      <c r="AR25" s="511"/>
      <c r="AT25" s="483">
        <f t="shared" si="17"/>
        <v>0</v>
      </c>
      <c r="AU25" s="483">
        <f t="shared" si="18"/>
        <v>0</v>
      </c>
      <c r="AV25" s="483" t="str">
        <f t="shared" si="19"/>
        <v/>
      </c>
      <c r="AW25" s="483">
        <f t="shared" si="20"/>
        <v>0</v>
      </c>
      <c r="AX25" s="483">
        <f t="shared" si="21"/>
        <v>0</v>
      </c>
      <c r="AY25" s="483" t="str">
        <f t="shared" si="22"/>
        <v/>
      </c>
      <c r="AZ25" s="483">
        <f t="shared" si="23"/>
        <v>12</v>
      </c>
      <c r="BA25" s="483">
        <f t="shared" si="24"/>
        <v>16</v>
      </c>
      <c r="BB25" s="483" t="str">
        <f t="shared" si="25"/>
        <v>Foucault Lionel</v>
      </c>
    </row>
    <row r="26" spans="1:54" s="291" customFormat="1" ht="16.5" customHeight="1" x14ac:dyDescent="0.25">
      <c r="A26" s="467">
        <v>21</v>
      </c>
      <c r="B26" s="468" t="str">
        <f t="shared" si="31"/>
        <v>Laumaille Bruno</v>
      </c>
      <c r="C26" s="469" t="str">
        <f t="shared" si="31"/>
        <v>H</v>
      </c>
      <c r="D26" s="470" t="str">
        <f t="shared" si="31"/>
        <v>Chevannes</v>
      </c>
      <c r="E26" s="458">
        <f t="shared" si="31"/>
        <v>15.8</v>
      </c>
      <c r="F26" s="471">
        <f>+F25-2</f>
        <v>10</v>
      </c>
      <c r="H26" s="494">
        <v>21</v>
      </c>
      <c r="I26" s="468" t="str">
        <f t="shared" si="32"/>
        <v>Gauvin Henri-Jacques</v>
      </c>
      <c r="J26" s="469" t="str">
        <f t="shared" si="32"/>
        <v>H</v>
      </c>
      <c r="K26" s="469" t="str">
        <f t="shared" si="32"/>
        <v>Réveillon</v>
      </c>
      <c r="L26" s="458">
        <f t="shared" si="3"/>
        <v>14</v>
      </c>
      <c r="M26" s="471">
        <f>+M25-2</f>
        <v>10</v>
      </c>
      <c r="O26" s="518">
        <v>4</v>
      </c>
      <c r="P26" s="519" t="str">
        <f t="shared" si="34"/>
        <v>Villette Claudine</v>
      </c>
      <c r="Q26" s="480">
        <f t="shared" si="35"/>
        <v>19.899999999999999</v>
      </c>
      <c r="R26" s="480" t="str">
        <f t="shared" si="36"/>
        <v>Chevannes</v>
      </c>
      <c r="S26" s="482">
        <f t="shared" si="37"/>
        <v>12</v>
      </c>
      <c r="X26" s="445"/>
      <c r="AB26" s="465" t="str">
        <f t="shared" si="12"/>
        <v/>
      </c>
      <c r="AC26" s="465">
        <f t="shared" si="4"/>
        <v>10</v>
      </c>
      <c r="AD26" s="465" t="str">
        <f t="shared" si="12"/>
        <v/>
      </c>
      <c r="AE26" s="465" t="str">
        <f t="shared" si="13"/>
        <v/>
      </c>
      <c r="AF26" s="465" t="str">
        <f t="shared" si="13"/>
        <v/>
      </c>
      <c r="AH26" s="466" t="str">
        <f t="shared" si="33"/>
        <v/>
      </c>
      <c r="AI26" s="466" t="str">
        <f t="shared" si="14"/>
        <v/>
      </c>
      <c r="AJ26" s="466" t="str">
        <f t="shared" si="15"/>
        <v/>
      </c>
      <c r="AK26" s="466" t="str">
        <f t="shared" si="16"/>
        <v/>
      </c>
      <c r="AL26" s="466">
        <f t="shared" si="16"/>
        <v>10</v>
      </c>
      <c r="AN26" s="511"/>
      <c r="AO26" s="511"/>
      <c r="AP26" s="511"/>
      <c r="AQ26" s="511"/>
      <c r="AR26" s="511"/>
      <c r="AT26" s="483">
        <f t="shared" si="17"/>
        <v>0</v>
      </c>
      <c r="AU26" s="483">
        <f t="shared" si="18"/>
        <v>0</v>
      </c>
      <c r="AV26" s="483" t="str">
        <f t="shared" si="19"/>
        <v/>
      </c>
      <c r="AW26" s="483">
        <f t="shared" si="20"/>
        <v>12</v>
      </c>
      <c r="AX26" s="483">
        <f t="shared" si="21"/>
        <v>4</v>
      </c>
      <c r="AY26" s="483" t="str">
        <f t="shared" si="22"/>
        <v>Villette Claudine</v>
      </c>
      <c r="AZ26" s="483">
        <f t="shared" si="23"/>
        <v>0</v>
      </c>
      <c r="BA26" s="483">
        <f t="shared" si="24"/>
        <v>0</v>
      </c>
      <c r="BB26" s="483" t="str">
        <f t="shared" si="25"/>
        <v/>
      </c>
    </row>
    <row r="27" spans="1:54" s="291" customFormat="1" ht="16.5" customHeight="1" x14ac:dyDescent="0.3">
      <c r="A27" s="467">
        <v>22</v>
      </c>
      <c r="B27" s="468" t="str">
        <f t="shared" si="31"/>
        <v>Vallee Araceli</v>
      </c>
      <c r="C27" s="469" t="str">
        <f t="shared" si="31"/>
        <v>F</v>
      </c>
      <c r="D27" s="470" t="str">
        <f t="shared" si="31"/>
        <v>Chevannes</v>
      </c>
      <c r="E27" s="458">
        <f t="shared" si="31"/>
        <v>26.1</v>
      </c>
      <c r="F27" s="471">
        <f t="shared" si="38"/>
        <v>10</v>
      </c>
      <c r="H27" s="494">
        <v>22</v>
      </c>
      <c r="I27" s="468" t="str">
        <f t="shared" si="32"/>
        <v>Millerant Corine</v>
      </c>
      <c r="J27" s="469" t="str">
        <f t="shared" si="32"/>
        <v>F</v>
      </c>
      <c r="K27" s="469" t="str">
        <f t="shared" si="32"/>
        <v>Réveillon</v>
      </c>
      <c r="L27" s="458">
        <f t="shared" si="3"/>
        <v>22.1</v>
      </c>
      <c r="M27" s="471">
        <f t="shared" si="39"/>
        <v>10</v>
      </c>
      <c r="O27" s="520">
        <v>5</v>
      </c>
      <c r="P27" s="519" t="str">
        <f t="shared" si="34"/>
        <v>Millerant Corine</v>
      </c>
      <c r="Q27" s="480">
        <f t="shared" si="35"/>
        <v>22.1</v>
      </c>
      <c r="R27" s="480" t="str">
        <f t="shared" si="36"/>
        <v>Réveillon</v>
      </c>
      <c r="S27" s="482">
        <f t="shared" si="37"/>
        <v>10</v>
      </c>
      <c r="X27" s="445"/>
      <c r="AB27" s="465" t="str">
        <f t="shared" si="12"/>
        <v/>
      </c>
      <c r="AC27" s="465">
        <f t="shared" si="4"/>
        <v>10</v>
      </c>
      <c r="AD27" s="465" t="str">
        <f t="shared" si="12"/>
        <v/>
      </c>
      <c r="AE27" s="465" t="str">
        <f t="shared" si="13"/>
        <v/>
      </c>
      <c r="AF27" s="465" t="str">
        <f t="shared" si="13"/>
        <v/>
      </c>
      <c r="AH27" s="466" t="str">
        <f t="shared" si="33"/>
        <v/>
      </c>
      <c r="AI27" s="466" t="str">
        <f t="shared" si="14"/>
        <v/>
      </c>
      <c r="AJ27" s="466" t="str">
        <f t="shared" si="15"/>
        <v/>
      </c>
      <c r="AK27" s="466" t="str">
        <f t="shared" si="16"/>
        <v/>
      </c>
      <c r="AL27" s="466">
        <f t="shared" si="16"/>
        <v>10</v>
      </c>
      <c r="AN27" s="511"/>
      <c r="AO27" s="511"/>
      <c r="AP27" s="511"/>
      <c r="AQ27" s="511"/>
      <c r="AR27" s="511"/>
      <c r="AT27" s="483">
        <f t="shared" si="17"/>
        <v>0</v>
      </c>
      <c r="AU27" s="483">
        <f t="shared" si="18"/>
        <v>0</v>
      </c>
      <c r="AV27" s="483" t="str">
        <f t="shared" si="19"/>
        <v/>
      </c>
      <c r="AW27" s="483">
        <f t="shared" si="20"/>
        <v>0</v>
      </c>
      <c r="AX27" s="483">
        <f t="shared" si="21"/>
        <v>0</v>
      </c>
      <c r="AY27" s="483" t="str">
        <f t="shared" si="22"/>
        <v/>
      </c>
      <c r="AZ27" s="483">
        <f t="shared" si="23"/>
        <v>10</v>
      </c>
      <c r="BA27" s="483">
        <f t="shared" si="24"/>
        <v>17</v>
      </c>
      <c r="BB27" s="483" t="str">
        <f t="shared" si="25"/>
        <v>Gauvin Henri-Jacques</v>
      </c>
    </row>
    <row r="28" spans="1:54" s="291" customFormat="1" ht="16.5" customHeight="1" x14ac:dyDescent="0.25">
      <c r="A28" s="467">
        <v>23</v>
      </c>
      <c r="B28" s="468" t="str">
        <f t="shared" si="31"/>
        <v>Gauvin Henri-Jacques</v>
      </c>
      <c r="C28" s="469" t="str">
        <f t="shared" si="31"/>
        <v>H</v>
      </c>
      <c r="D28" s="470" t="str">
        <f t="shared" si="31"/>
        <v>Réveillon</v>
      </c>
      <c r="E28" s="458">
        <f t="shared" si="31"/>
        <v>14</v>
      </c>
      <c r="F28" s="471">
        <f>+F27-2</f>
        <v>8</v>
      </c>
      <c r="H28" s="494">
        <v>23</v>
      </c>
      <c r="I28" s="468" t="str">
        <f t="shared" si="32"/>
        <v>Zuffelato Stéphane</v>
      </c>
      <c r="J28" s="469" t="str">
        <f t="shared" si="32"/>
        <v>H</v>
      </c>
      <c r="K28" s="469" t="str">
        <f t="shared" si="32"/>
        <v>ASGAF</v>
      </c>
      <c r="L28" s="458">
        <f t="shared" si="3"/>
        <v>17.2</v>
      </c>
      <c r="M28" s="471">
        <f>+M27-2</f>
        <v>8</v>
      </c>
      <c r="O28" s="518">
        <v>6</v>
      </c>
      <c r="P28" s="519" t="str">
        <f t="shared" si="34"/>
        <v>Peron Marie</v>
      </c>
      <c r="Q28" s="480">
        <f t="shared" si="35"/>
        <v>9.5</v>
      </c>
      <c r="R28" s="480" t="str">
        <f t="shared" si="36"/>
        <v>Chevannes</v>
      </c>
      <c r="S28" s="482">
        <f t="shared" si="37"/>
        <v>4</v>
      </c>
      <c r="X28" s="445"/>
      <c r="AB28" s="465" t="str">
        <f t="shared" si="12"/>
        <v/>
      </c>
      <c r="AC28" s="465" t="str">
        <f t="shared" si="4"/>
        <v/>
      </c>
      <c r="AD28" s="465" t="str">
        <f t="shared" si="12"/>
        <v/>
      </c>
      <c r="AE28" s="465" t="str">
        <f t="shared" si="13"/>
        <v/>
      </c>
      <c r="AF28" s="465">
        <f t="shared" si="13"/>
        <v>8</v>
      </c>
      <c r="AH28" s="466">
        <f t="shared" si="33"/>
        <v>8</v>
      </c>
      <c r="AI28" s="466" t="str">
        <f t="shared" si="14"/>
        <v/>
      </c>
      <c r="AJ28" s="466" t="str">
        <f t="shared" si="15"/>
        <v/>
      </c>
      <c r="AK28" s="466" t="str">
        <f t="shared" si="16"/>
        <v/>
      </c>
      <c r="AL28" s="466" t="str">
        <f t="shared" si="16"/>
        <v/>
      </c>
      <c r="AN28" s="511"/>
      <c r="AO28" s="511"/>
      <c r="AP28" s="511"/>
      <c r="AQ28" s="511"/>
      <c r="AR28" s="511"/>
      <c r="AT28" s="483">
        <f t="shared" si="17"/>
        <v>0</v>
      </c>
      <c r="AU28" s="483">
        <f t="shared" si="18"/>
        <v>0</v>
      </c>
      <c r="AV28" s="483" t="str">
        <f t="shared" si="19"/>
        <v/>
      </c>
      <c r="AW28" s="483">
        <f t="shared" si="20"/>
        <v>10</v>
      </c>
      <c r="AX28" s="483">
        <f t="shared" si="21"/>
        <v>5</v>
      </c>
      <c r="AY28" s="483" t="str">
        <f t="shared" si="22"/>
        <v>Millerant Corine</v>
      </c>
      <c r="AZ28" s="483">
        <f t="shared" si="23"/>
        <v>0</v>
      </c>
      <c r="BA28" s="483">
        <f t="shared" si="24"/>
        <v>0</v>
      </c>
      <c r="BB28" s="483" t="str">
        <f t="shared" si="25"/>
        <v/>
      </c>
    </row>
    <row r="29" spans="1:54" s="291" customFormat="1" ht="16.5" customHeight="1" x14ac:dyDescent="0.3">
      <c r="A29" s="467">
        <v>24</v>
      </c>
      <c r="B29" s="468" t="str">
        <f t="shared" si="31"/>
        <v>Millerant Corine</v>
      </c>
      <c r="C29" s="469" t="str">
        <f t="shared" si="31"/>
        <v>F</v>
      </c>
      <c r="D29" s="470" t="str">
        <f t="shared" si="31"/>
        <v>Réveillon</v>
      </c>
      <c r="E29" s="458">
        <f t="shared" si="31"/>
        <v>22.1</v>
      </c>
      <c r="F29" s="471">
        <f t="shared" si="38"/>
        <v>8</v>
      </c>
      <c r="H29" s="494">
        <v>24</v>
      </c>
      <c r="I29" s="468" t="str">
        <f t="shared" si="32"/>
        <v>Heiles Frédéric</v>
      </c>
      <c r="J29" s="469" t="str">
        <f t="shared" si="32"/>
        <v>H</v>
      </c>
      <c r="K29" s="469" t="str">
        <f t="shared" si="32"/>
        <v>ASGAF</v>
      </c>
      <c r="L29" s="458">
        <f t="shared" si="3"/>
        <v>35.700000000000003</v>
      </c>
      <c r="M29" s="471">
        <f t="shared" si="39"/>
        <v>8</v>
      </c>
      <c r="O29" s="520">
        <v>7</v>
      </c>
      <c r="P29" s="519" t="str">
        <f t="shared" si="34"/>
        <v/>
      </c>
      <c r="Q29" s="480" t="str">
        <f t="shared" si="35"/>
        <v/>
      </c>
      <c r="R29" s="480" t="str">
        <f t="shared" si="36"/>
        <v/>
      </c>
      <c r="S29" s="482" t="str">
        <f t="shared" si="37"/>
        <v/>
      </c>
      <c r="X29" s="445"/>
      <c r="AB29" s="465" t="str">
        <f t="shared" si="12"/>
        <v/>
      </c>
      <c r="AC29" s="465" t="str">
        <f t="shared" si="4"/>
        <v/>
      </c>
      <c r="AD29" s="465" t="str">
        <f t="shared" si="12"/>
        <v/>
      </c>
      <c r="AE29" s="465" t="str">
        <f t="shared" si="13"/>
        <v/>
      </c>
      <c r="AF29" s="465">
        <f t="shared" si="13"/>
        <v>8</v>
      </c>
      <c r="AH29" s="466">
        <f t="shared" si="33"/>
        <v>8</v>
      </c>
      <c r="AI29" s="466" t="str">
        <f t="shared" si="14"/>
        <v/>
      </c>
      <c r="AJ29" s="466" t="str">
        <f t="shared" si="15"/>
        <v/>
      </c>
      <c r="AK29" s="466" t="str">
        <f t="shared" si="16"/>
        <v/>
      </c>
      <c r="AL29" s="466" t="str">
        <f t="shared" si="16"/>
        <v/>
      </c>
      <c r="AN29" s="511"/>
      <c r="AO29" s="511"/>
      <c r="AP29" s="511"/>
      <c r="AQ29" s="511"/>
      <c r="AR29" s="511"/>
      <c r="AT29" s="483">
        <f t="shared" si="17"/>
        <v>0</v>
      </c>
      <c r="AU29" s="483">
        <f t="shared" si="18"/>
        <v>0</v>
      </c>
      <c r="AV29" s="483" t="str">
        <f t="shared" si="19"/>
        <v/>
      </c>
      <c r="AW29" s="483">
        <f t="shared" si="20"/>
        <v>0</v>
      </c>
      <c r="AX29" s="483">
        <f t="shared" si="21"/>
        <v>0</v>
      </c>
      <c r="AY29" s="483" t="str">
        <f t="shared" si="22"/>
        <v/>
      </c>
      <c r="AZ29" s="483">
        <f t="shared" si="23"/>
        <v>8</v>
      </c>
      <c r="BA29" s="483">
        <f t="shared" si="24"/>
        <v>18</v>
      </c>
      <c r="BB29" s="483" t="str">
        <f t="shared" si="25"/>
        <v>Zuffelato Stéphane</v>
      </c>
    </row>
    <row r="30" spans="1:54" s="291" customFormat="1" ht="16.5" customHeight="1" x14ac:dyDescent="0.25">
      <c r="A30" s="467">
        <v>25</v>
      </c>
      <c r="B30" s="468" t="str">
        <f t="shared" si="31"/>
        <v>Chapelleaubos Patrice</v>
      </c>
      <c r="C30" s="469" t="str">
        <f t="shared" si="31"/>
        <v>H</v>
      </c>
      <c r="D30" s="470" t="str">
        <f t="shared" si="31"/>
        <v>Chevannes</v>
      </c>
      <c r="E30" s="458">
        <f t="shared" si="31"/>
        <v>19.2</v>
      </c>
      <c r="F30" s="471">
        <f>+F29-2</f>
        <v>6</v>
      </c>
      <c r="H30" s="494">
        <v>25</v>
      </c>
      <c r="I30" s="468" t="str">
        <f t="shared" si="32"/>
        <v>Jousseau Bernard</v>
      </c>
      <c r="J30" s="469" t="str">
        <f t="shared" si="32"/>
        <v>H</v>
      </c>
      <c r="K30" s="469" t="str">
        <f t="shared" si="32"/>
        <v>Corbuches</v>
      </c>
      <c r="L30" s="458">
        <f t="shared" si="3"/>
        <v>9.9</v>
      </c>
      <c r="M30" s="471">
        <f>+M29-2</f>
        <v>6</v>
      </c>
      <c r="O30" s="518">
        <v>8</v>
      </c>
      <c r="P30" s="519" t="str">
        <f t="shared" si="34"/>
        <v/>
      </c>
      <c r="Q30" s="480" t="str">
        <f t="shared" si="35"/>
        <v/>
      </c>
      <c r="R30" s="480" t="str">
        <f t="shared" si="36"/>
        <v/>
      </c>
      <c r="S30" s="482" t="str">
        <f t="shared" si="37"/>
        <v/>
      </c>
      <c r="X30" s="445"/>
      <c r="AB30" s="465" t="str">
        <f t="shared" si="12"/>
        <v/>
      </c>
      <c r="AC30" s="465">
        <f t="shared" si="4"/>
        <v>6</v>
      </c>
      <c r="AD30" s="465" t="str">
        <f t="shared" si="12"/>
        <v/>
      </c>
      <c r="AE30" s="465" t="str">
        <f t="shared" si="13"/>
        <v/>
      </c>
      <c r="AF30" s="465" t="str">
        <f t="shared" si="13"/>
        <v/>
      </c>
      <c r="AH30" s="466" t="str">
        <f t="shared" si="33"/>
        <v/>
      </c>
      <c r="AI30" s="466" t="str">
        <f t="shared" si="14"/>
        <v/>
      </c>
      <c r="AJ30" s="466" t="str">
        <f t="shared" si="15"/>
        <v/>
      </c>
      <c r="AK30" s="466">
        <f t="shared" si="16"/>
        <v>6</v>
      </c>
      <c r="AL30" s="466" t="str">
        <f t="shared" si="16"/>
        <v/>
      </c>
      <c r="AN30" s="511"/>
      <c r="AO30" s="511"/>
      <c r="AP30" s="511"/>
      <c r="AQ30" s="511"/>
      <c r="AR30" s="511"/>
      <c r="AT30" s="483">
        <f t="shared" si="17"/>
        <v>0</v>
      </c>
      <c r="AU30" s="483">
        <f t="shared" si="18"/>
        <v>0</v>
      </c>
      <c r="AV30" s="483" t="str">
        <f t="shared" si="19"/>
        <v/>
      </c>
      <c r="AW30" s="483">
        <f t="shared" si="20"/>
        <v>0</v>
      </c>
      <c r="AX30" s="483">
        <f t="shared" si="21"/>
        <v>0</v>
      </c>
      <c r="AY30" s="483" t="str">
        <f t="shared" si="22"/>
        <v/>
      </c>
      <c r="AZ30" s="483">
        <f t="shared" si="23"/>
        <v>8</v>
      </c>
      <c r="BA30" s="483">
        <f t="shared" si="24"/>
        <v>18</v>
      </c>
      <c r="BB30" s="483" t="str">
        <f t="shared" si="25"/>
        <v>Heiles Frédéric</v>
      </c>
    </row>
    <row r="31" spans="1:54" s="291" customFormat="1" ht="16.5" customHeight="1" x14ac:dyDescent="0.3">
      <c r="A31" s="467">
        <v>26</v>
      </c>
      <c r="B31" s="468" t="str">
        <f t="shared" si="31"/>
        <v>Gesmier Michel</v>
      </c>
      <c r="C31" s="469" t="str">
        <f t="shared" si="31"/>
        <v>H</v>
      </c>
      <c r="D31" s="470" t="str">
        <f t="shared" si="31"/>
        <v>Chevannes</v>
      </c>
      <c r="E31" s="458">
        <f t="shared" si="31"/>
        <v>20.9</v>
      </c>
      <c r="F31" s="471">
        <f t="shared" si="38"/>
        <v>6</v>
      </c>
      <c r="H31" s="494">
        <v>26</v>
      </c>
      <c r="I31" s="468" t="str">
        <f t="shared" si="32"/>
        <v>Delaunay Olivier</v>
      </c>
      <c r="J31" s="469" t="str">
        <f t="shared" si="32"/>
        <v>H</v>
      </c>
      <c r="K31" s="469" t="str">
        <f t="shared" si="32"/>
        <v>Corbuches</v>
      </c>
      <c r="L31" s="458">
        <f t="shared" si="3"/>
        <v>11.8</v>
      </c>
      <c r="M31" s="471">
        <f t="shared" si="39"/>
        <v>6</v>
      </c>
      <c r="O31" s="520">
        <v>9</v>
      </c>
      <c r="P31" s="519" t="str">
        <f t="shared" si="34"/>
        <v/>
      </c>
      <c r="Q31" s="480" t="str">
        <f t="shared" si="35"/>
        <v/>
      </c>
      <c r="R31" s="480" t="str">
        <f t="shared" si="36"/>
        <v/>
      </c>
      <c r="S31" s="482" t="str">
        <f t="shared" si="37"/>
        <v/>
      </c>
      <c r="X31" s="445"/>
      <c r="AB31" s="465" t="str">
        <f t="shared" si="12"/>
        <v/>
      </c>
      <c r="AC31" s="465">
        <f t="shared" si="4"/>
        <v>6</v>
      </c>
      <c r="AD31" s="465" t="str">
        <f t="shared" si="12"/>
        <v/>
      </c>
      <c r="AE31" s="465" t="str">
        <f t="shared" si="13"/>
        <v/>
      </c>
      <c r="AF31" s="465" t="str">
        <f t="shared" si="13"/>
        <v/>
      </c>
      <c r="AH31" s="466" t="str">
        <f t="shared" si="33"/>
        <v/>
      </c>
      <c r="AI31" s="466" t="str">
        <f t="shared" si="14"/>
        <v/>
      </c>
      <c r="AJ31" s="466" t="str">
        <f t="shared" si="15"/>
        <v/>
      </c>
      <c r="AK31" s="466">
        <f t="shared" si="16"/>
        <v>6</v>
      </c>
      <c r="AL31" s="466" t="str">
        <f t="shared" si="16"/>
        <v/>
      </c>
      <c r="AN31" s="511"/>
      <c r="AO31" s="511"/>
      <c r="AP31" s="511"/>
      <c r="AQ31" s="511"/>
      <c r="AR31" s="511"/>
      <c r="AT31" s="483">
        <f t="shared" si="17"/>
        <v>0</v>
      </c>
      <c r="AU31" s="483">
        <f t="shared" si="18"/>
        <v>0</v>
      </c>
      <c r="AV31" s="483" t="str">
        <f t="shared" si="19"/>
        <v/>
      </c>
      <c r="AW31" s="483">
        <f t="shared" si="20"/>
        <v>0</v>
      </c>
      <c r="AX31" s="483">
        <f t="shared" si="21"/>
        <v>0</v>
      </c>
      <c r="AY31" s="483" t="str">
        <f t="shared" si="22"/>
        <v/>
      </c>
      <c r="AZ31" s="483">
        <f t="shared" si="23"/>
        <v>6</v>
      </c>
      <c r="BA31" s="483">
        <f t="shared" si="24"/>
        <v>20</v>
      </c>
      <c r="BB31" s="483" t="str">
        <f t="shared" si="25"/>
        <v>Jousseau Bernard</v>
      </c>
    </row>
    <row r="32" spans="1:54" s="291" customFormat="1" ht="16.5" customHeight="1" x14ac:dyDescent="0.25">
      <c r="A32" s="467">
        <v>27</v>
      </c>
      <c r="B32" s="468" t="str">
        <f t="shared" si="31"/>
        <v>Fanchon Marc</v>
      </c>
      <c r="C32" s="469" t="str">
        <f t="shared" si="31"/>
        <v>H</v>
      </c>
      <c r="D32" s="470" t="str">
        <f t="shared" si="31"/>
        <v>Réveillon</v>
      </c>
      <c r="E32" s="458">
        <f t="shared" si="31"/>
        <v>25.9</v>
      </c>
      <c r="F32" s="471">
        <f>+F31-2</f>
        <v>4</v>
      </c>
      <c r="H32" s="494">
        <v>27</v>
      </c>
      <c r="I32" s="468" t="str">
        <f t="shared" si="32"/>
        <v>Peron Marie</v>
      </c>
      <c r="J32" s="469" t="str">
        <f t="shared" si="32"/>
        <v>F</v>
      </c>
      <c r="K32" s="469" t="str">
        <f t="shared" si="32"/>
        <v>Chevannes</v>
      </c>
      <c r="L32" s="458">
        <f t="shared" si="3"/>
        <v>9.5</v>
      </c>
      <c r="M32" s="471">
        <f>+M31-2</f>
        <v>4</v>
      </c>
      <c r="O32" s="518">
        <v>10</v>
      </c>
      <c r="P32" s="519" t="str">
        <f t="shared" si="34"/>
        <v/>
      </c>
      <c r="Q32" s="480" t="str">
        <f t="shared" si="35"/>
        <v/>
      </c>
      <c r="R32" s="480" t="str">
        <f t="shared" si="36"/>
        <v/>
      </c>
      <c r="S32" s="482" t="str">
        <f t="shared" si="37"/>
        <v/>
      </c>
      <c r="X32" s="445"/>
      <c r="AB32" s="465" t="str">
        <f t="shared" si="12"/>
        <v/>
      </c>
      <c r="AC32" s="465" t="str">
        <f t="shared" si="4"/>
        <v/>
      </c>
      <c r="AD32" s="465" t="str">
        <f t="shared" si="12"/>
        <v/>
      </c>
      <c r="AE32" s="465" t="str">
        <f t="shared" si="13"/>
        <v/>
      </c>
      <c r="AF32" s="465">
        <f t="shared" si="13"/>
        <v>4</v>
      </c>
      <c r="AH32" s="466" t="str">
        <f t="shared" si="33"/>
        <v/>
      </c>
      <c r="AI32" s="466">
        <f t="shared" si="14"/>
        <v>4</v>
      </c>
      <c r="AJ32" s="466" t="str">
        <f t="shared" si="15"/>
        <v/>
      </c>
      <c r="AK32" s="466" t="str">
        <f t="shared" si="16"/>
        <v/>
      </c>
      <c r="AL32" s="466" t="str">
        <f t="shared" si="16"/>
        <v/>
      </c>
      <c r="AN32" s="511"/>
      <c r="AO32" s="511"/>
      <c r="AP32" s="511"/>
      <c r="AQ32" s="511"/>
      <c r="AR32" s="511"/>
      <c r="AT32" s="483">
        <f t="shared" si="17"/>
        <v>0</v>
      </c>
      <c r="AU32" s="483">
        <f t="shared" si="18"/>
        <v>0</v>
      </c>
      <c r="AV32" s="483" t="str">
        <f t="shared" si="19"/>
        <v/>
      </c>
      <c r="AW32" s="483">
        <f t="shared" si="20"/>
        <v>0</v>
      </c>
      <c r="AX32" s="483">
        <f t="shared" si="21"/>
        <v>0</v>
      </c>
      <c r="AY32" s="483" t="str">
        <f t="shared" si="22"/>
        <v/>
      </c>
      <c r="AZ32" s="483">
        <f t="shared" si="23"/>
        <v>6</v>
      </c>
      <c r="BA32" s="483">
        <f t="shared" si="24"/>
        <v>20</v>
      </c>
      <c r="BB32" s="483" t="str">
        <f t="shared" si="25"/>
        <v>Delaunay Olivier</v>
      </c>
    </row>
    <row r="33" spans="1:54" s="291" customFormat="1" ht="16.5" customHeight="1" x14ac:dyDescent="0.3">
      <c r="A33" s="467">
        <v>28</v>
      </c>
      <c r="B33" s="468" t="str">
        <f t="shared" si="31"/>
        <v>Gonzalez Alain</v>
      </c>
      <c r="C33" s="469" t="str">
        <f t="shared" si="31"/>
        <v>H</v>
      </c>
      <c r="D33" s="470" t="str">
        <f t="shared" si="31"/>
        <v>Réveillon</v>
      </c>
      <c r="E33" s="458">
        <f t="shared" si="31"/>
        <v>22</v>
      </c>
      <c r="F33" s="471">
        <f t="shared" si="38"/>
        <v>4</v>
      </c>
      <c r="H33" s="494">
        <v>28</v>
      </c>
      <c r="I33" s="468" t="str">
        <f t="shared" si="32"/>
        <v>Lamberti Roger</v>
      </c>
      <c r="J33" s="469" t="str">
        <f t="shared" si="32"/>
        <v>H</v>
      </c>
      <c r="K33" s="469" t="str">
        <f t="shared" si="32"/>
        <v>Chevannes</v>
      </c>
      <c r="L33" s="458">
        <f t="shared" si="3"/>
        <v>21</v>
      </c>
      <c r="M33" s="471">
        <f t="shared" si="39"/>
        <v>4</v>
      </c>
      <c r="O33" s="520">
        <v>11</v>
      </c>
      <c r="P33" s="519" t="str">
        <f t="shared" si="34"/>
        <v/>
      </c>
      <c r="Q33" s="480" t="str">
        <f t="shared" si="35"/>
        <v/>
      </c>
      <c r="R33" s="480" t="str">
        <f t="shared" si="36"/>
        <v/>
      </c>
      <c r="S33" s="482" t="str">
        <f t="shared" si="37"/>
        <v/>
      </c>
      <c r="X33" s="445"/>
      <c r="AB33" s="465" t="str">
        <f t="shared" si="12"/>
        <v/>
      </c>
      <c r="AC33" s="465" t="str">
        <f t="shared" si="4"/>
        <v/>
      </c>
      <c r="AD33" s="465" t="str">
        <f t="shared" si="12"/>
        <v/>
      </c>
      <c r="AE33" s="465" t="str">
        <f t="shared" si="13"/>
        <v/>
      </c>
      <c r="AF33" s="465">
        <f t="shared" si="13"/>
        <v>4</v>
      </c>
      <c r="AH33" s="466" t="str">
        <f t="shared" si="33"/>
        <v/>
      </c>
      <c r="AI33" s="466">
        <f t="shared" si="14"/>
        <v>4</v>
      </c>
      <c r="AJ33" s="466" t="str">
        <f t="shared" si="15"/>
        <v/>
      </c>
      <c r="AK33" s="466" t="str">
        <f t="shared" si="16"/>
        <v/>
      </c>
      <c r="AL33" s="466" t="str">
        <f t="shared" si="16"/>
        <v/>
      </c>
      <c r="AN33" s="511"/>
      <c r="AO33" s="511"/>
      <c r="AP33" s="511"/>
      <c r="AQ33" s="511"/>
      <c r="AR33" s="511"/>
      <c r="AT33" s="483">
        <f t="shared" si="17"/>
        <v>0</v>
      </c>
      <c r="AU33" s="483">
        <f t="shared" si="18"/>
        <v>0</v>
      </c>
      <c r="AV33" s="483" t="str">
        <f t="shared" si="19"/>
        <v/>
      </c>
      <c r="AW33" s="483">
        <f t="shared" si="20"/>
        <v>4</v>
      </c>
      <c r="AX33" s="483">
        <f t="shared" si="21"/>
        <v>6</v>
      </c>
      <c r="AY33" s="483" t="str">
        <f t="shared" si="22"/>
        <v>Peron Marie</v>
      </c>
      <c r="AZ33" s="483">
        <f t="shared" si="23"/>
        <v>0</v>
      </c>
      <c r="BA33" s="483">
        <f t="shared" si="24"/>
        <v>0</v>
      </c>
      <c r="BB33" s="483" t="str">
        <f t="shared" si="25"/>
        <v/>
      </c>
    </row>
    <row r="34" spans="1:54" s="291" customFormat="1" ht="16.5" customHeight="1" thickBot="1" x14ac:dyDescent="0.3">
      <c r="A34" s="467">
        <v>29</v>
      </c>
      <c r="B34" s="468" t="str">
        <f t="shared" si="31"/>
        <v>Marcais Xavier</v>
      </c>
      <c r="C34" s="469" t="str">
        <f t="shared" si="31"/>
        <v>H</v>
      </c>
      <c r="D34" s="470" t="str">
        <f t="shared" si="31"/>
        <v>ASGAF</v>
      </c>
      <c r="E34" s="458">
        <f t="shared" si="31"/>
        <v>14</v>
      </c>
      <c r="F34" s="471">
        <f>+F33-2</f>
        <v>2</v>
      </c>
      <c r="H34" s="494">
        <v>29</v>
      </c>
      <c r="I34" s="468" t="str">
        <f t="shared" si="32"/>
        <v>Chapelleaubos Patrice</v>
      </c>
      <c r="J34" s="469" t="str">
        <f t="shared" si="32"/>
        <v>H</v>
      </c>
      <c r="K34" s="469" t="str">
        <f t="shared" si="32"/>
        <v>Chevannes</v>
      </c>
      <c r="L34" s="458">
        <f t="shared" si="3"/>
        <v>19.2</v>
      </c>
      <c r="M34" s="471">
        <f>+M33-2</f>
        <v>2</v>
      </c>
      <c r="O34" s="521">
        <v>12</v>
      </c>
      <c r="P34" s="522" t="str">
        <f t="shared" si="34"/>
        <v/>
      </c>
      <c r="Q34" s="496" t="str">
        <f t="shared" si="35"/>
        <v/>
      </c>
      <c r="R34" s="496" t="str">
        <f t="shared" si="36"/>
        <v/>
      </c>
      <c r="S34" s="498" t="str">
        <f t="shared" si="37"/>
        <v/>
      </c>
      <c r="X34" s="445"/>
      <c r="AB34" s="465">
        <f t="shared" si="12"/>
        <v>2</v>
      </c>
      <c r="AC34" s="465" t="str">
        <f t="shared" si="4"/>
        <v/>
      </c>
      <c r="AD34" s="465" t="str">
        <f t="shared" si="12"/>
        <v/>
      </c>
      <c r="AE34" s="465" t="str">
        <f t="shared" si="13"/>
        <v/>
      </c>
      <c r="AF34" s="465" t="str">
        <f t="shared" si="13"/>
        <v/>
      </c>
      <c r="AH34" s="466" t="str">
        <f t="shared" si="33"/>
        <v/>
      </c>
      <c r="AI34" s="466">
        <f t="shared" si="14"/>
        <v>2</v>
      </c>
      <c r="AJ34" s="466" t="str">
        <f t="shared" si="15"/>
        <v/>
      </c>
      <c r="AK34" s="466" t="str">
        <f t="shared" si="16"/>
        <v/>
      </c>
      <c r="AL34" s="466" t="str">
        <f t="shared" si="16"/>
        <v/>
      </c>
      <c r="AN34" s="511"/>
      <c r="AO34" s="511"/>
      <c r="AP34" s="511"/>
      <c r="AQ34" s="511"/>
      <c r="AR34" s="511"/>
      <c r="AT34" s="483">
        <f t="shared" si="17"/>
        <v>0</v>
      </c>
      <c r="AU34" s="483">
        <f t="shared" si="18"/>
        <v>0</v>
      </c>
      <c r="AV34" s="483" t="str">
        <f t="shared" si="19"/>
        <v/>
      </c>
      <c r="AW34" s="483">
        <f t="shared" si="20"/>
        <v>0</v>
      </c>
      <c r="AX34" s="483">
        <f t="shared" si="21"/>
        <v>0</v>
      </c>
      <c r="AY34" s="483" t="str">
        <f t="shared" si="22"/>
        <v/>
      </c>
      <c r="AZ34" s="483">
        <f t="shared" si="23"/>
        <v>4</v>
      </c>
      <c r="BA34" s="483">
        <f t="shared" si="24"/>
        <v>22</v>
      </c>
      <c r="BB34" s="483" t="str">
        <f t="shared" si="25"/>
        <v>Lamberti Roger</v>
      </c>
    </row>
    <row r="35" spans="1:54" s="291" customFormat="1" ht="16.5" customHeight="1" thickBot="1" x14ac:dyDescent="0.3">
      <c r="A35" s="523">
        <v>30</v>
      </c>
      <c r="B35" s="468" t="str">
        <f t="shared" si="31"/>
        <v>Schlack Pascal</v>
      </c>
      <c r="C35" s="469" t="str">
        <f t="shared" si="31"/>
        <v>H</v>
      </c>
      <c r="D35" s="470" t="str">
        <f t="shared" si="31"/>
        <v>ASGAF</v>
      </c>
      <c r="E35" s="458">
        <f t="shared" si="31"/>
        <v>30.1</v>
      </c>
      <c r="F35" s="471">
        <f t="shared" si="38"/>
        <v>2</v>
      </c>
      <c r="H35" s="524">
        <v>30</v>
      </c>
      <c r="I35" s="525" t="str">
        <f t="shared" si="32"/>
        <v>Gesmier Michel</v>
      </c>
      <c r="J35" s="526" t="str">
        <f t="shared" si="32"/>
        <v>H</v>
      </c>
      <c r="K35" s="469" t="str">
        <f t="shared" si="32"/>
        <v>Chevannes</v>
      </c>
      <c r="L35" s="527">
        <f t="shared" si="3"/>
        <v>20.9</v>
      </c>
      <c r="M35" s="471">
        <f t="shared" si="39"/>
        <v>2</v>
      </c>
      <c r="Q35" s="445"/>
      <c r="R35" s="501" t="s">
        <v>64</v>
      </c>
      <c r="S35" s="502">
        <f>SUM(S23:S34)</f>
        <v>98</v>
      </c>
      <c r="X35" s="445"/>
      <c r="AB35" s="465">
        <f t="shared" si="12"/>
        <v>2</v>
      </c>
      <c r="AC35" s="465" t="str">
        <f t="shared" si="4"/>
        <v/>
      </c>
      <c r="AD35" s="465" t="str">
        <f t="shared" si="12"/>
        <v/>
      </c>
      <c r="AE35" s="465" t="str">
        <f>IF(LEFT($D35,9)=AE$5,$F35,"")</f>
        <v/>
      </c>
      <c r="AF35" s="465" t="str">
        <f t="shared" ref="AF35" si="40">IF(LEFT($D35,9)=AF$5,$F35,"")</f>
        <v/>
      </c>
      <c r="AH35" s="466" t="str">
        <f t="shared" si="33"/>
        <v/>
      </c>
      <c r="AI35" s="466">
        <f t="shared" si="14"/>
        <v>2</v>
      </c>
      <c r="AJ35" s="466" t="str">
        <f t="shared" si="15"/>
        <v/>
      </c>
      <c r="AK35" s="466" t="str">
        <f t="shared" si="16"/>
        <v/>
      </c>
      <c r="AL35" s="466" t="str">
        <f t="shared" si="16"/>
        <v/>
      </c>
      <c r="AN35" s="511"/>
      <c r="AO35" s="511"/>
      <c r="AP35" s="511"/>
      <c r="AQ35" s="511"/>
      <c r="AR35" s="511"/>
      <c r="AT35" s="483">
        <f t="shared" si="17"/>
        <v>0</v>
      </c>
      <c r="AU35" s="483">
        <f t="shared" si="18"/>
        <v>0</v>
      </c>
      <c r="AV35" s="483" t="str">
        <f t="shared" si="19"/>
        <v/>
      </c>
      <c r="AW35" s="483">
        <f t="shared" si="20"/>
        <v>0</v>
      </c>
      <c r="AX35" s="483">
        <f t="shared" si="21"/>
        <v>0</v>
      </c>
      <c r="AY35" s="483" t="str">
        <f t="shared" si="22"/>
        <v/>
      </c>
      <c r="AZ35" s="483">
        <f t="shared" si="23"/>
        <v>2</v>
      </c>
      <c r="BA35" s="483">
        <f t="shared" si="24"/>
        <v>23</v>
      </c>
      <c r="BB35" s="483" t="str">
        <f t="shared" si="25"/>
        <v>Chapelleaubos Patrice</v>
      </c>
    </row>
    <row r="36" spans="1:54" s="291" customFormat="1" ht="13.8" thickBot="1" x14ac:dyDescent="0.3">
      <c r="A36" s="528"/>
      <c r="B36" s="442"/>
      <c r="D36" s="443"/>
      <c r="E36" s="444"/>
      <c r="F36" s="291">
        <f>SUM(F6:F35)-F37</f>
        <v>416</v>
      </c>
      <c r="M36" s="529">
        <f>SUM(M6:M35)-M37</f>
        <v>382</v>
      </c>
      <c r="X36" s="445"/>
      <c r="AB36" s="499">
        <f t="shared" ref="AB36:AF36" si="41">SUM(AB6:AB35)</f>
        <v>48</v>
      </c>
      <c r="AC36" s="500">
        <f t="shared" si="41"/>
        <v>224</v>
      </c>
      <c r="AD36" s="500">
        <f t="shared" si="41"/>
        <v>0</v>
      </c>
      <c r="AE36" s="500">
        <f t="shared" si="41"/>
        <v>96</v>
      </c>
      <c r="AF36" s="500">
        <f t="shared" si="41"/>
        <v>112</v>
      </c>
      <c r="AH36" s="499">
        <f>SUM(AH6:AH35)</f>
        <v>76</v>
      </c>
      <c r="AI36" s="500">
        <f>SUM(AI6:AI35)</f>
        <v>220</v>
      </c>
      <c r="AJ36" s="500">
        <f>SUM(AJ6:AJ35)</f>
        <v>0</v>
      </c>
      <c r="AK36" s="500">
        <f>SUM(AK6:AK35)</f>
        <v>48</v>
      </c>
      <c r="AL36" s="500">
        <f>SUM(AL6:AL35)</f>
        <v>136</v>
      </c>
      <c r="AT36" s="483">
        <f t="shared" si="17"/>
        <v>0</v>
      </c>
      <c r="AU36" s="483">
        <f t="shared" si="18"/>
        <v>0</v>
      </c>
      <c r="AV36" s="483" t="str">
        <f t="shared" si="19"/>
        <v/>
      </c>
      <c r="AW36" s="483">
        <f t="shared" si="20"/>
        <v>0</v>
      </c>
      <c r="AX36" s="483">
        <f t="shared" si="21"/>
        <v>0</v>
      </c>
      <c r="AY36" s="483" t="str">
        <f t="shared" si="22"/>
        <v/>
      </c>
      <c r="AZ36" s="483">
        <f t="shared" si="23"/>
        <v>2</v>
      </c>
      <c r="BA36" s="483">
        <f t="shared" si="24"/>
        <v>23</v>
      </c>
      <c r="BB36" s="483" t="str">
        <f t="shared" si="25"/>
        <v>Gesmier Michel</v>
      </c>
    </row>
    <row r="37" spans="1:54" s="291" customFormat="1" ht="13.8" thickBot="1" x14ac:dyDescent="0.3">
      <c r="B37" s="442"/>
      <c r="D37" s="443"/>
      <c r="E37" s="444"/>
      <c r="F37" s="530">
        <f>F11+F13+F30+F31+F34</f>
        <v>64</v>
      </c>
      <c r="M37" s="156">
        <f>SUM(AV37:AY37)</f>
        <v>98</v>
      </c>
      <c r="Q37" s="529"/>
      <c r="R37" s="529"/>
      <c r="S37" s="529"/>
      <c r="T37" s="529"/>
      <c r="X37" s="445"/>
      <c r="AB37" s="917" t="s">
        <v>27</v>
      </c>
      <c r="AC37" s="915"/>
      <c r="AD37" s="915"/>
      <c r="AE37" s="915"/>
      <c r="AF37" s="915"/>
      <c r="AH37" s="917" t="s">
        <v>28</v>
      </c>
      <c r="AI37" s="915"/>
      <c r="AJ37" s="915"/>
      <c r="AK37" s="915"/>
      <c r="AL37" s="915"/>
      <c r="AT37" s="529">
        <f>SUM(AT7:AT36)</f>
        <v>0</v>
      </c>
      <c r="AU37" s="529"/>
      <c r="AV37" s="529"/>
      <c r="AW37" s="529">
        <f>SUM(AW7:AW36)</f>
        <v>98</v>
      </c>
      <c r="AX37" s="529"/>
      <c r="AY37" s="529"/>
      <c r="AZ37" s="529">
        <f>SUM(AZ7:AZ36)</f>
        <v>382</v>
      </c>
      <c r="BA37" s="529"/>
      <c r="BB37" s="529"/>
    </row>
    <row r="38" spans="1:54" s="291" customFormat="1" ht="13.8" thickBot="1" x14ac:dyDescent="0.3">
      <c r="B38" s="442"/>
      <c r="D38" s="443"/>
      <c r="E38" s="444"/>
      <c r="Q38" s="529"/>
      <c r="R38" s="529"/>
      <c r="S38" s="529"/>
      <c r="T38" s="529"/>
      <c r="X38" s="445"/>
    </row>
    <row r="39" spans="1:54" s="291" customFormat="1" ht="13.8" thickBot="1" x14ac:dyDescent="0.3">
      <c r="A39" s="914" t="s">
        <v>49</v>
      </c>
      <c r="B39" s="915"/>
      <c r="C39" s="915"/>
      <c r="D39" s="915"/>
      <c r="E39" s="915"/>
      <c r="F39" s="916"/>
      <c r="H39" s="914" t="s">
        <v>50</v>
      </c>
      <c r="I39" s="915"/>
      <c r="J39" s="915"/>
      <c r="K39" s="915"/>
      <c r="L39" s="915"/>
      <c r="M39" s="916"/>
      <c r="Q39" s="529"/>
      <c r="R39" s="529"/>
      <c r="S39" s="529"/>
      <c r="T39" s="529"/>
      <c r="X39" s="445"/>
      <c r="AB39" s="933" t="s">
        <v>35</v>
      </c>
      <c r="AC39" s="934"/>
      <c r="AD39" s="934"/>
      <c r="AE39" s="934"/>
      <c r="AF39" s="935"/>
    </row>
    <row r="40" spans="1:54" s="528" customFormat="1" ht="13.8" thickBot="1" x14ac:dyDescent="0.3">
      <c r="A40" s="922" t="s">
        <v>34</v>
      </c>
      <c r="B40" s="923"/>
      <c r="C40" s="923"/>
      <c r="D40" s="923"/>
      <c r="E40" s="923"/>
      <c r="F40" s="924"/>
      <c r="H40" s="922" t="s">
        <v>33</v>
      </c>
      <c r="I40" s="923"/>
      <c r="J40" s="923"/>
      <c r="K40" s="923"/>
      <c r="L40" s="923"/>
      <c r="M40" s="924"/>
      <c r="N40" s="291"/>
      <c r="O40" s="291"/>
      <c r="P40" s="291"/>
      <c r="Q40" s="529"/>
      <c r="R40" s="529"/>
      <c r="S40" s="529"/>
      <c r="T40" s="529"/>
      <c r="V40" s="291"/>
      <c r="W40" s="291"/>
      <c r="X40" s="445"/>
      <c r="Y40" s="291"/>
      <c r="Z40" s="291"/>
      <c r="AB40" s="925" t="s">
        <v>22</v>
      </c>
      <c r="AC40" s="926"/>
      <c r="AD40" s="926"/>
      <c r="AE40" s="926"/>
      <c r="AF40" s="927"/>
      <c r="AI40" s="291"/>
      <c r="AJ40" s="291"/>
      <c r="AK40" s="291"/>
      <c r="AL40" s="291"/>
      <c r="AM40" s="291"/>
      <c r="AN40" s="291"/>
    </row>
    <row r="41" spans="1:54" s="291" customFormat="1" ht="15" thickBot="1" x14ac:dyDescent="0.3">
      <c r="A41" s="531" t="s">
        <v>30</v>
      </c>
      <c r="B41" s="532" t="s">
        <v>31</v>
      </c>
      <c r="C41" s="533"/>
      <c r="D41" s="532" t="s">
        <v>32</v>
      </c>
      <c r="E41" s="533" t="s">
        <v>48</v>
      </c>
      <c r="F41" s="534" t="s">
        <v>8</v>
      </c>
      <c r="H41" s="531" t="s">
        <v>30</v>
      </c>
      <c r="I41" s="533" t="s">
        <v>31</v>
      </c>
      <c r="J41" s="533"/>
      <c r="K41" s="533" t="s">
        <v>32</v>
      </c>
      <c r="L41" s="533"/>
      <c r="M41" s="534" t="s">
        <v>8</v>
      </c>
      <c r="Q41" s="529"/>
      <c r="R41" s="529"/>
      <c r="S41" s="529"/>
      <c r="T41" s="529"/>
      <c r="X41" s="445"/>
      <c r="AB41" s="486" t="str">
        <f t="shared" ref="AB41:AF41" si="42">+AB5</f>
        <v>ASGAF</v>
      </c>
      <c r="AC41" s="487" t="str">
        <f t="shared" si="42"/>
        <v>Chevannes</v>
      </c>
      <c r="AD41" s="487" t="str">
        <f t="shared" si="42"/>
        <v>Chevry</v>
      </c>
      <c r="AE41" s="487" t="str">
        <f t="shared" si="42"/>
        <v>Corbuches</v>
      </c>
      <c r="AF41" s="535" t="str">
        <f t="shared" si="42"/>
        <v>Réveillon</v>
      </c>
    </row>
    <row r="42" spans="1:54" s="291" customFormat="1" ht="15" thickBot="1" x14ac:dyDescent="0.35">
      <c r="A42" s="536">
        <f>+A125</f>
        <v>1</v>
      </c>
      <c r="B42" s="537" t="str">
        <f>+C125</f>
        <v>Bellanger Alain</v>
      </c>
      <c r="C42" s="503" t="str">
        <f>IFERROR(VLOOKUP(B42,Liste_J!$C$7:$G$261,5,0),"???")</f>
        <v>H</v>
      </c>
      <c r="D42" s="538" t="str">
        <f>IFERROR(VLOOKUP(B42,Liste_J!$C$7:$F$261,4,0),"???")</f>
        <v>Chevannes</v>
      </c>
      <c r="E42" s="503">
        <f>+D125</f>
        <v>10.3</v>
      </c>
      <c r="F42" s="539">
        <f>+F125</f>
        <v>38</v>
      </c>
      <c r="G42" s="503"/>
      <c r="H42" s="536">
        <f>+A224</f>
        <v>1</v>
      </c>
      <c r="I42" s="503" t="str">
        <f>+C224</f>
        <v>Lezervant Frédéric</v>
      </c>
      <c r="J42" s="503" t="str">
        <f>IFERROR(VLOOKUP(I42,Liste_J!$C$7:$G$261,5,0),"???")</f>
        <v>H</v>
      </c>
      <c r="K42" s="503" t="str">
        <f>IFERROR(VLOOKUP(I42,Liste_J!$C$7:$F$261,4,0),"???")</f>
        <v>ASGAF</v>
      </c>
      <c r="L42" s="503">
        <f>+D224</f>
        <v>19.399999999999999</v>
      </c>
      <c r="M42" s="539">
        <f>+F224</f>
        <v>46</v>
      </c>
      <c r="Q42" s="529"/>
      <c r="R42" s="529"/>
      <c r="S42" s="529"/>
      <c r="T42" s="529"/>
      <c r="U42" s="503" t="e">
        <f>#REF!</f>
        <v>#REF!</v>
      </c>
      <c r="X42" s="445"/>
      <c r="AB42" s="540">
        <f>IF(LEFT($K42,5)=AB$41,1,0)</f>
        <v>1</v>
      </c>
      <c r="AC42" s="489">
        <f>IF(LEFT($K42,9)=AC$41,1,0)</f>
        <v>0</v>
      </c>
      <c r="AD42" s="489">
        <f>IF(LEFT($K42,6)=AD$41,1,0)</f>
        <v>0</v>
      </c>
      <c r="AE42" s="489">
        <f>IF(LEFT($K42,9)=AE$41,1,0)</f>
        <v>0</v>
      </c>
      <c r="AF42" s="541">
        <f>IF(LEFT($K42,9)=AF$41,1,0)</f>
        <v>0</v>
      </c>
      <c r="AG42" s="529"/>
      <c r="AH42" s="529"/>
    </row>
    <row r="43" spans="1:54" s="291" customFormat="1" ht="15" thickBot="1" x14ac:dyDescent="0.35">
      <c r="A43" s="536">
        <f t="shared" ref="A43:A106" si="43">+A126</f>
        <v>0</v>
      </c>
      <c r="B43" s="537" t="str">
        <f t="shared" ref="B43:B106" si="44">+C126</f>
        <v>Viron Alain</v>
      </c>
      <c r="C43" s="503" t="str">
        <f>IFERROR(VLOOKUP(B43,Liste_J!$C$7:$G$261,5,0),"???")</f>
        <v>H</v>
      </c>
      <c r="D43" s="538" t="str">
        <f>IFERROR(VLOOKUP(B43,Liste_J!$C$7:$F$261,4,0),"???")</f>
        <v>Chevannes</v>
      </c>
      <c r="E43" s="503">
        <f t="shared" ref="E43:E106" si="45">+D126</f>
        <v>11.4</v>
      </c>
      <c r="F43" s="539">
        <f t="shared" ref="F43:F106" si="46">+F126</f>
        <v>38</v>
      </c>
      <c r="H43" s="536">
        <f t="shared" ref="H43:H106" si="47">+A225</f>
        <v>0</v>
      </c>
      <c r="I43" s="503" t="str">
        <f t="shared" ref="I43:I106" si="48">+C225</f>
        <v>Lezervant Sophie</v>
      </c>
      <c r="J43" s="503" t="str">
        <f>IFERROR(VLOOKUP(I43,Liste_J!$C$7:$G$261,5,0),"???")</f>
        <v>F</v>
      </c>
      <c r="K43" s="503" t="str">
        <f>IFERROR(VLOOKUP(I43,Liste_J!$C$7:$F$261,4,0),"???")</f>
        <v>ASGAF</v>
      </c>
      <c r="L43" s="503">
        <f t="shared" ref="L43:L106" si="49">+D225</f>
        <v>23.7</v>
      </c>
      <c r="M43" s="539">
        <f t="shared" ref="M43:M106" si="50">+F225</f>
        <v>46</v>
      </c>
      <c r="Q43" s="529"/>
      <c r="R43" s="529"/>
      <c r="S43" s="529"/>
      <c r="T43" s="529"/>
      <c r="X43" s="445"/>
      <c r="AB43" s="465">
        <f t="shared" ref="AB43:AB74" si="51">IF(LEFT($K43,5)=AB$41,1,0)</f>
        <v>1</v>
      </c>
      <c r="AC43" s="489">
        <f t="shared" ref="AC43:AC106" si="52">IF(LEFT($K43,9)=AC$41,1,0)</f>
        <v>0</v>
      </c>
      <c r="AD43" s="489">
        <f t="shared" ref="AD43:AD106" si="53">IF(LEFT($K43,6)=AD$41,1,0)</f>
        <v>0</v>
      </c>
      <c r="AE43" s="489">
        <f t="shared" ref="AE43:AF74" si="54">IF(LEFT($K43,9)=AE$41,1,0)</f>
        <v>0</v>
      </c>
      <c r="AF43" s="541">
        <f t="shared" si="54"/>
        <v>0</v>
      </c>
      <c r="AG43" s="529"/>
      <c r="AH43" s="529"/>
    </row>
    <row r="44" spans="1:54" s="291" customFormat="1" ht="15" thickBot="1" x14ac:dyDescent="0.35">
      <c r="A44" s="536">
        <f t="shared" si="43"/>
        <v>2</v>
      </c>
      <c r="B44" s="537" t="str">
        <f t="shared" si="44"/>
        <v>Lacaze Herve</v>
      </c>
      <c r="C44" s="503" t="str">
        <f>IFERROR(VLOOKUP(B44,Liste_J!$C$7:$G$261,5,0),"???")</f>
        <v>H</v>
      </c>
      <c r="D44" s="538" t="str">
        <f>IFERROR(VLOOKUP(B44,Liste_J!$C$7:$F$261,4,0),"???")</f>
        <v>Corbuches</v>
      </c>
      <c r="E44" s="503">
        <f t="shared" si="45"/>
        <v>10.8</v>
      </c>
      <c r="F44" s="539">
        <f t="shared" si="46"/>
        <v>37</v>
      </c>
      <c r="H44" s="536">
        <f t="shared" si="47"/>
        <v>2</v>
      </c>
      <c r="I44" s="503" t="str">
        <f t="shared" si="48"/>
        <v>Bellanger Alain</v>
      </c>
      <c r="J44" s="503" t="str">
        <f>IFERROR(VLOOKUP(I44,Liste_J!$C$7:$G$261,5,0),"???")</f>
        <v>H</v>
      </c>
      <c r="K44" s="503" t="str">
        <f>IFERROR(VLOOKUP(I44,Liste_J!$C$7:$F$261,4,0),"???")</f>
        <v>Chevannes</v>
      </c>
      <c r="L44" s="503">
        <f t="shared" si="49"/>
        <v>10.3</v>
      </c>
      <c r="M44" s="539">
        <f t="shared" si="50"/>
        <v>44</v>
      </c>
      <c r="Q44" s="529"/>
      <c r="R44" s="529"/>
      <c r="S44" s="529"/>
      <c r="T44" s="529"/>
      <c r="X44" s="445"/>
      <c r="AB44" s="465">
        <f t="shared" si="51"/>
        <v>0</v>
      </c>
      <c r="AC44" s="489">
        <f t="shared" si="52"/>
        <v>1</v>
      </c>
      <c r="AD44" s="489">
        <f t="shared" si="53"/>
        <v>0</v>
      </c>
      <c r="AE44" s="489">
        <f t="shared" si="54"/>
        <v>0</v>
      </c>
      <c r="AF44" s="541">
        <f t="shared" si="54"/>
        <v>0</v>
      </c>
      <c r="AG44" s="529"/>
      <c r="AH44" s="529"/>
    </row>
    <row r="45" spans="1:54" s="291" customFormat="1" ht="15" thickBot="1" x14ac:dyDescent="0.35">
      <c r="A45" s="536">
        <f t="shared" si="43"/>
        <v>0</v>
      </c>
      <c r="B45" s="537" t="str">
        <f t="shared" si="44"/>
        <v>Szechter Bertrand</v>
      </c>
      <c r="C45" s="503" t="str">
        <f>IFERROR(VLOOKUP(B45,Liste_J!$C$7:$G$261,5,0),"???")</f>
        <v>H</v>
      </c>
      <c r="D45" s="538" t="str">
        <f>IFERROR(VLOOKUP(B45,Liste_J!$C$7:$F$261,4,0),"???")</f>
        <v>Corbuches</v>
      </c>
      <c r="E45" s="503">
        <f t="shared" si="45"/>
        <v>8.1</v>
      </c>
      <c r="F45" s="539">
        <f t="shared" si="46"/>
        <v>37</v>
      </c>
      <c r="H45" s="536">
        <f t="shared" si="47"/>
        <v>0</v>
      </c>
      <c r="I45" s="503" t="str">
        <f t="shared" si="48"/>
        <v>Viron Alain</v>
      </c>
      <c r="J45" s="503" t="str">
        <f>IFERROR(VLOOKUP(I45,Liste_J!$C$7:$G$261,5,0),"???")</f>
        <v>H</v>
      </c>
      <c r="K45" s="503" t="str">
        <f>IFERROR(VLOOKUP(I45,Liste_J!$C$7:$F$261,4,0),"???")</f>
        <v>Chevannes</v>
      </c>
      <c r="L45" s="503">
        <f t="shared" si="49"/>
        <v>11.4</v>
      </c>
      <c r="M45" s="539">
        <f t="shared" si="50"/>
        <v>44</v>
      </c>
      <c r="Q45" s="529"/>
      <c r="R45" s="529"/>
      <c r="S45" s="529"/>
      <c r="T45" s="529"/>
      <c r="AB45" s="465">
        <f t="shared" si="51"/>
        <v>0</v>
      </c>
      <c r="AC45" s="489">
        <f t="shared" si="52"/>
        <v>1</v>
      </c>
      <c r="AD45" s="489">
        <f t="shared" si="53"/>
        <v>0</v>
      </c>
      <c r="AE45" s="489">
        <f t="shared" si="54"/>
        <v>0</v>
      </c>
      <c r="AF45" s="541">
        <f t="shared" si="54"/>
        <v>0</v>
      </c>
      <c r="AG45" s="529"/>
      <c r="AH45" s="529"/>
    </row>
    <row r="46" spans="1:54" s="291" customFormat="1" ht="15" thickBot="1" x14ac:dyDescent="0.35">
      <c r="A46" s="536">
        <f t="shared" si="43"/>
        <v>3</v>
      </c>
      <c r="B46" s="537" t="str">
        <f t="shared" si="44"/>
        <v>Bridier Jean Michel</v>
      </c>
      <c r="C46" s="503" t="str">
        <f>IFERROR(VLOOKUP(B46,Liste_J!$C$7:$G$261,5,0),"???")</f>
        <v>H</v>
      </c>
      <c r="D46" s="538" t="str">
        <f>IFERROR(VLOOKUP(B46,Liste_J!$C$7:$F$261,4,0),"???")</f>
        <v>Réveillon</v>
      </c>
      <c r="E46" s="503">
        <f t="shared" si="45"/>
        <v>9.6999999999999993</v>
      </c>
      <c r="F46" s="539">
        <f t="shared" si="46"/>
        <v>36</v>
      </c>
      <c r="H46" s="536">
        <f t="shared" si="47"/>
        <v>3</v>
      </c>
      <c r="I46" s="503" t="str">
        <f t="shared" si="48"/>
        <v>Baptiste Nathalie</v>
      </c>
      <c r="J46" s="503" t="str">
        <f>IFERROR(VLOOKUP(I46,Liste_J!$C$7:$G$261,5,0),"???")</f>
        <v>F</v>
      </c>
      <c r="K46" s="503" t="str">
        <f>IFERROR(VLOOKUP(I46,Liste_J!$C$7:$F$261,4,0),"???")</f>
        <v>Chevannes</v>
      </c>
      <c r="L46" s="503">
        <f t="shared" si="49"/>
        <v>12.8</v>
      </c>
      <c r="M46" s="539">
        <f t="shared" si="50"/>
        <v>42</v>
      </c>
      <c r="Q46" s="529"/>
      <c r="R46" s="529"/>
      <c r="S46" s="529"/>
      <c r="T46" s="529"/>
      <c r="V46" s="503"/>
      <c r="AB46" s="465">
        <f t="shared" si="51"/>
        <v>0</v>
      </c>
      <c r="AC46" s="489">
        <f t="shared" si="52"/>
        <v>1</v>
      </c>
      <c r="AD46" s="489">
        <f t="shared" si="53"/>
        <v>0</v>
      </c>
      <c r="AE46" s="489">
        <f t="shared" si="54"/>
        <v>0</v>
      </c>
      <c r="AF46" s="541">
        <f t="shared" si="54"/>
        <v>0</v>
      </c>
      <c r="AG46" s="529"/>
      <c r="AH46" s="529"/>
    </row>
    <row r="47" spans="1:54" s="291" customFormat="1" ht="15" thickBot="1" x14ac:dyDescent="0.35">
      <c r="A47" s="536">
        <f t="shared" si="43"/>
        <v>0</v>
      </c>
      <c r="B47" s="537" t="str">
        <f t="shared" si="44"/>
        <v>Lapatrie Gilles</v>
      </c>
      <c r="C47" s="503" t="str">
        <f>IFERROR(VLOOKUP(B47,Liste_J!$C$7:$G$261,5,0),"???")</f>
        <v>H</v>
      </c>
      <c r="D47" s="538" t="str">
        <f>IFERROR(VLOOKUP(B47,Liste_J!$C$7:$F$261,4,0),"???")</f>
        <v>Réveillon</v>
      </c>
      <c r="E47" s="503">
        <f t="shared" si="45"/>
        <v>11.6</v>
      </c>
      <c r="F47" s="539">
        <f t="shared" si="46"/>
        <v>36</v>
      </c>
      <c r="H47" s="536">
        <f t="shared" si="47"/>
        <v>0</v>
      </c>
      <c r="I47" s="503" t="str">
        <f t="shared" si="48"/>
        <v>Salvoch Jean-Marc</v>
      </c>
      <c r="J47" s="503" t="str">
        <f>IFERROR(VLOOKUP(I47,Liste_J!$C$7:$G$261,5,0),"???")</f>
        <v>H</v>
      </c>
      <c r="K47" s="503" t="str">
        <f>IFERROR(VLOOKUP(I47,Liste_J!$C$7:$F$261,4,0),"???")</f>
        <v>Chevannes</v>
      </c>
      <c r="L47" s="503">
        <f t="shared" si="49"/>
        <v>13.3</v>
      </c>
      <c r="M47" s="539">
        <f t="shared" si="50"/>
        <v>42</v>
      </c>
      <c r="Q47" s="529"/>
      <c r="R47" s="529"/>
      <c r="S47" s="529"/>
      <c r="T47" s="529"/>
      <c r="AB47" s="465">
        <f t="shared" si="51"/>
        <v>0</v>
      </c>
      <c r="AC47" s="489">
        <f t="shared" si="52"/>
        <v>1</v>
      </c>
      <c r="AD47" s="489">
        <f t="shared" si="53"/>
        <v>0</v>
      </c>
      <c r="AE47" s="489">
        <f t="shared" si="54"/>
        <v>0</v>
      </c>
      <c r="AF47" s="541">
        <f t="shared" si="54"/>
        <v>0</v>
      </c>
      <c r="AG47" s="529"/>
      <c r="AH47" s="529"/>
    </row>
    <row r="48" spans="1:54" s="291" customFormat="1" ht="15" thickBot="1" x14ac:dyDescent="0.35">
      <c r="A48" s="536">
        <f t="shared" si="43"/>
        <v>4</v>
      </c>
      <c r="B48" s="537" t="str">
        <f t="shared" si="44"/>
        <v>Baptiste Nathalie</v>
      </c>
      <c r="C48" s="503" t="str">
        <f>IFERROR(VLOOKUP(B48,Liste_J!$C$7:$G$261,5,0),"???")</f>
        <v>F</v>
      </c>
      <c r="D48" s="538" t="str">
        <f>IFERROR(VLOOKUP(B48,Liste_J!$C$7:$F$261,4,0),"???")</f>
        <v>Chevannes</v>
      </c>
      <c r="E48" s="503">
        <f t="shared" si="45"/>
        <v>12.8</v>
      </c>
      <c r="F48" s="539">
        <f t="shared" si="46"/>
        <v>35</v>
      </c>
      <c r="H48" s="536">
        <f t="shared" si="47"/>
        <v>4</v>
      </c>
      <c r="I48" s="503" t="str">
        <f t="shared" si="48"/>
        <v>Benalioua Karim</v>
      </c>
      <c r="J48" s="503" t="str">
        <f>IFERROR(VLOOKUP(I48,Liste_J!$C$7:$G$261,5,0),"???")</f>
        <v>H</v>
      </c>
      <c r="K48" s="503" t="str">
        <f>IFERROR(VLOOKUP(I48,Liste_J!$C$7:$F$261,4,0),"???")</f>
        <v>Réveillon</v>
      </c>
      <c r="L48" s="503">
        <f t="shared" si="49"/>
        <v>23.6</v>
      </c>
      <c r="M48" s="539">
        <f t="shared" si="50"/>
        <v>42</v>
      </c>
      <c r="Q48" s="529"/>
      <c r="R48" s="529"/>
      <c r="S48" s="529"/>
      <c r="T48" s="529"/>
      <c r="V48" s="503"/>
      <c r="AB48" s="465">
        <f t="shared" si="51"/>
        <v>0</v>
      </c>
      <c r="AC48" s="489">
        <f t="shared" si="52"/>
        <v>0</v>
      </c>
      <c r="AD48" s="489">
        <f t="shared" si="53"/>
        <v>0</v>
      </c>
      <c r="AE48" s="489">
        <f t="shared" si="54"/>
        <v>0</v>
      </c>
      <c r="AF48" s="541">
        <f t="shared" si="54"/>
        <v>1</v>
      </c>
      <c r="AG48" s="529"/>
      <c r="AH48" s="529"/>
    </row>
    <row r="49" spans="1:34" s="291" customFormat="1" ht="15" thickBot="1" x14ac:dyDescent="0.35">
      <c r="A49" s="536">
        <f t="shared" si="43"/>
        <v>0</v>
      </c>
      <c r="B49" s="537" t="str">
        <f t="shared" si="44"/>
        <v>Salvoch Jean-Marc</v>
      </c>
      <c r="C49" s="503" t="str">
        <f>IFERROR(VLOOKUP(B49,Liste_J!$C$7:$G$261,5,0),"???")</f>
        <v>H</v>
      </c>
      <c r="D49" s="538" t="str">
        <f>IFERROR(VLOOKUP(B49,Liste_J!$C$7:$F$261,4,0),"???")</f>
        <v>Chevannes</v>
      </c>
      <c r="E49" s="503">
        <f t="shared" si="45"/>
        <v>13.3</v>
      </c>
      <c r="F49" s="539">
        <f t="shared" si="46"/>
        <v>35</v>
      </c>
      <c r="H49" s="536">
        <f t="shared" si="47"/>
        <v>0</v>
      </c>
      <c r="I49" s="503" t="str">
        <f t="shared" si="48"/>
        <v>Retif Didier</v>
      </c>
      <c r="J49" s="503" t="str">
        <f>IFERROR(VLOOKUP(I49,Liste_J!$C$7:$G$261,5,0),"???")</f>
        <v>H</v>
      </c>
      <c r="K49" s="503" t="str">
        <f>IFERROR(VLOOKUP(I49,Liste_J!$C$7:$F$261,4,0),"???")</f>
        <v>Réveillon</v>
      </c>
      <c r="L49" s="503">
        <f t="shared" si="49"/>
        <v>12.7</v>
      </c>
      <c r="M49" s="539">
        <f t="shared" si="50"/>
        <v>42</v>
      </c>
      <c r="N49" s="503"/>
      <c r="AB49" s="465">
        <f t="shared" si="51"/>
        <v>0</v>
      </c>
      <c r="AC49" s="489">
        <f t="shared" si="52"/>
        <v>0</v>
      </c>
      <c r="AD49" s="489">
        <f t="shared" si="53"/>
        <v>0</v>
      </c>
      <c r="AE49" s="489">
        <f t="shared" si="54"/>
        <v>0</v>
      </c>
      <c r="AF49" s="541">
        <f t="shared" si="54"/>
        <v>1</v>
      </c>
      <c r="AG49" s="529"/>
      <c r="AH49" s="529"/>
    </row>
    <row r="50" spans="1:34" s="291" customFormat="1" ht="15" thickBot="1" x14ac:dyDescent="0.35">
      <c r="A50" s="536">
        <f t="shared" si="43"/>
        <v>5</v>
      </c>
      <c r="B50" s="537" t="str">
        <f t="shared" si="44"/>
        <v>Lezervant Frédéric</v>
      </c>
      <c r="C50" s="503" t="str">
        <f>IFERROR(VLOOKUP(B50,Liste_J!$C$7:$G$261,5,0),"???")</f>
        <v>H</v>
      </c>
      <c r="D50" s="538" t="str">
        <f>IFERROR(VLOOKUP(B50,Liste_J!$C$7:$F$261,4,0),"???")</f>
        <v>ASGAF</v>
      </c>
      <c r="E50" s="503">
        <f t="shared" si="45"/>
        <v>19.399999999999999</v>
      </c>
      <c r="F50" s="539">
        <f t="shared" si="46"/>
        <v>35</v>
      </c>
      <c r="H50" s="536">
        <f t="shared" si="47"/>
        <v>5</v>
      </c>
      <c r="I50" s="503" t="str">
        <f t="shared" si="48"/>
        <v>Baffrey Yves</v>
      </c>
      <c r="J50" s="503" t="str">
        <f>IFERROR(VLOOKUP(I50,Liste_J!$C$7:$G$261,5,0),"???")</f>
        <v>H</v>
      </c>
      <c r="K50" s="503" t="str">
        <f>IFERROR(VLOOKUP(I50,Liste_J!$C$7:$F$261,4,0),"???")</f>
        <v>Chevannes</v>
      </c>
      <c r="L50" s="503">
        <f t="shared" si="49"/>
        <v>18.100000000000001</v>
      </c>
      <c r="M50" s="539">
        <f t="shared" si="50"/>
        <v>41</v>
      </c>
      <c r="N50" s="503"/>
      <c r="V50" s="503"/>
      <c r="AB50" s="465">
        <f t="shared" si="51"/>
        <v>0</v>
      </c>
      <c r="AC50" s="489">
        <f t="shared" si="52"/>
        <v>1</v>
      </c>
      <c r="AD50" s="489">
        <f t="shared" si="53"/>
        <v>0</v>
      </c>
      <c r="AE50" s="489">
        <f t="shared" si="54"/>
        <v>0</v>
      </c>
      <c r="AF50" s="541">
        <f t="shared" si="54"/>
        <v>0</v>
      </c>
      <c r="AG50" s="529"/>
      <c r="AH50" s="529"/>
    </row>
    <row r="51" spans="1:34" s="291" customFormat="1" ht="15" thickBot="1" x14ac:dyDescent="0.35">
      <c r="A51" s="536">
        <f t="shared" si="43"/>
        <v>0</v>
      </c>
      <c r="B51" s="537" t="str">
        <f t="shared" si="44"/>
        <v>Lezervant Sophie</v>
      </c>
      <c r="C51" s="503" t="str">
        <f>IFERROR(VLOOKUP(B51,Liste_J!$C$7:$G$261,5,0),"???")</f>
        <v>F</v>
      </c>
      <c r="D51" s="538" t="str">
        <f>IFERROR(VLOOKUP(B51,Liste_J!$C$7:$F$261,4,0),"???")</f>
        <v>ASGAF</v>
      </c>
      <c r="E51" s="503">
        <f t="shared" si="45"/>
        <v>23.7</v>
      </c>
      <c r="F51" s="539">
        <f t="shared" si="46"/>
        <v>35</v>
      </c>
      <c r="H51" s="536">
        <f t="shared" si="47"/>
        <v>0</v>
      </c>
      <c r="I51" s="503" t="str">
        <f t="shared" si="48"/>
        <v>Nicolle Olivier</v>
      </c>
      <c r="J51" s="503" t="str">
        <f>IFERROR(VLOOKUP(I51,Liste_J!$C$7:$G$261,5,0),"???")</f>
        <v>H</v>
      </c>
      <c r="K51" s="503" t="str">
        <f>IFERROR(VLOOKUP(I51,Liste_J!$C$7:$F$261,4,0),"???")</f>
        <v>Chevannes</v>
      </c>
      <c r="L51" s="503">
        <f t="shared" si="49"/>
        <v>17.3</v>
      </c>
      <c r="M51" s="539">
        <f t="shared" si="50"/>
        <v>41</v>
      </c>
      <c r="N51" s="503"/>
      <c r="AB51" s="465">
        <f t="shared" si="51"/>
        <v>0</v>
      </c>
      <c r="AC51" s="489">
        <f t="shared" si="52"/>
        <v>1</v>
      </c>
      <c r="AD51" s="489">
        <f t="shared" si="53"/>
        <v>0</v>
      </c>
      <c r="AE51" s="489">
        <f t="shared" si="54"/>
        <v>0</v>
      </c>
      <c r="AF51" s="541">
        <f t="shared" si="54"/>
        <v>0</v>
      </c>
      <c r="AG51" s="529"/>
      <c r="AH51" s="529"/>
    </row>
    <row r="52" spans="1:34" s="291" customFormat="1" ht="15" thickBot="1" x14ac:dyDescent="0.35">
      <c r="A52" s="536">
        <f t="shared" si="43"/>
        <v>6</v>
      </c>
      <c r="B52" s="537" t="str">
        <f t="shared" si="44"/>
        <v>Delaunay Olivier</v>
      </c>
      <c r="C52" s="503" t="str">
        <f>IFERROR(VLOOKUP(B52,Liste_J!$C$7:$G$261,5,0),"???")</f>
        <v>H</v>
      </c>
      <c r="D52" s="538" t="str">
        <f>IFERROR(VLOOKUP(B52,Liste_J!$C$7:$F$261,4,0),"???")</f>
        <v>Corbuches</v>
      </c>
      <c r="E52" s="503">
        <f t="shared" si="45"/>
        <v>11.8</v>
      </c>
      <c r="F52" s="539">
        <f t="shared" si="46"/>
        <v>34</v>
      </c>
      <c r="H52" s="536">
        <f t="shared" si="47"/>
        <v>6</v>
      </c>
      <c r="I52" s="503" t="str">
        <f t="shared" si="48"/>
        <v>Bridier Jean Michel</v>
      </c>
      <c r="J52" s="503" t="str">
        <f>IFERROR(VLOOKUP(I52,Liste_J!$C$7:$G$261,5,0),"???")</f>
        <v>H</v>
      </c>
      <c r="K52" s="503" t="str">
        <f>IFERROR(VLOOKUP(I52,Liste_J!$C$7:$F$261,4,0),"???")</f>
        <v>Réveillon</v>
      </c>
      <c r="L52" s="503">
        <f t="shared" si="49"/>
        <v>9.6999999999999993</v>
      </c>
      <c r="M52" s="539">
        <f t="shared" si="50"/>
        <v>41</v>
      </c>
      <c r="N52" s="503"/>
      <c r="V52" s="503"/>
      <c r="AB52" s="465">
        <f t="shared" si="51"/>
        <v>0</v>
      </c>
      <c r="AC52" s="489">
        <f t="shared" si="52"/>
        <v>0</v>
      </c>
      <c r="AD52" s="489">
        <f t="shared" si="53"/>
        <v>0</v>
      </c>
      <c r="AE52" s="489">
        <f t="shared" si="54"/>
        <v>0</v>
      </c>
      <c r="AF52" s="541">
        <f t="shared" si="54"/>
        <v>1</v>
      </c>
      <c r="AG52" s="529"/>
      <c r="AH52" s="529"/>
    </row>
    <row r="53" spans="1:34" s="291" customFormat="1" ht="15" thickBot="1" x14ac:dyDescent="0.35">
      <c r="A53" s="536">
        <f t="shared" si="43"/>
        <v>0</v>
      </c>
      <c r="B53" s="537" t="str">
        <f t="shared" si="44"/>
        <v>Jousseau Bernard</v>
      </c>
      <c r="C53" s="503" t="str">
        <f>IFERROR(VLOOKUP(B53,Liste_J!$C$7:$G$261,5,0),"???")</f>
        <v>H</v>
      </c>
      <c r="D53" s="538" t="str">
        <f>IFERROR(VLOOKUP(B53,Liste_J!$C$7:$F$261,4,0),"???")</f>
        <v>Corbuches</v>
      </c>
      <c r="E53" s="503">
        <f t="shared" si="45"/>
        <v>9.9</v>
      </c>
      <c r="F53" s="539">
        <f t="shared" si="46"/>
        <v>34</v>
      </c>
      <c r="H53" s="536">
        <f t="shared" si="47"/>
        <v>0</v>
      </c>
      <c r="I53" s="503" t="str">
        <f t="shared" si="48"/>
        <v>Lapatrie Gilles</v>
      </c>
      <c r="J53" s="503" t="str">
        <f>IFERROR(VLOOKUP(I53,Liste_J!$C$7:$G$261,5,0),"???")</f>
        <v>H</v>
      </c>
      <c r="K53" s="503" t="str">
        <f>IFERROR(VLOOKUP(I53,Liste_J!$C$7:$F$261,4,0),"???")</f>
        <v>Réveillon</v>
      </c>
      <c r="L53" s="503">
        <f t="shared" si="49"/>
        <v>11.6</v>
      </c>
      <c r="M53" s="539">
        <f t="shared" si="50"/>
        <v>41</v>
      </c>
      <c r="N53" s="503"/>
      <c r="AB53" s="465">
        <f t="shared" si="51"/>
        <v>0</v>
      </c>
      <c r="AC53" s="489">
        <f t="shared" si="52"/>
        <v>0</v>
      </c>
      <c r="AD53" s="489">
        <f t="shared" si="53"/>
        <v>0</v>
      </c>
      <c r="AE53" s="489">
        <f t="shared" si="54"/>
        <v>0</v>
      </c>
      <c r="AF53" s="541">
        <f t="shared" si="54"/>
        <v>1</v>
      </c>
      <c r="AG53" s="529"/>
      <c r="AH53" s="529"/>
    </row>
    <row r="54" spans="1:34" s="291" customFormat="1" ht="15" thickBot="1" x14ac:dyDescent="0.35">
      <c r="A54" s="536">
        <f t="shared" si="43"/>
        <v>7</v>
      </c>
      <c r="B54" s="537" t="str">
        <f t="shared" si="44"/>
        <v>Benalioua Karim</v>
      </c>
      <c r="C54" s="503" t="str">
        <f>IFERROR(VLOOKUP(B54,Liste_J!$C$7:$G$261,5,0),"???")</f>
        <v>H</v>
      </c>
      <c r="D54" s="538" t="str">
        <f>IFERROR(VLOOKUP(B54,Liste_J!$C$7:$F$261,4,0),"???")</f>
        <v>Réveillon</v>
      </c>
      <c r="E54" s="503">
        <f t="shared" si="45"/>
        <v>23.6</v>
      </c>
      <c r="F54" s="539">
        <f t="shared" si="46"/>
        <v>33</v>
      </c>
      <c r="H54" s="536">
        <f t="shared" si="47"/>
        <v>7</v>
      </c>
      <c r="I54" s="503" t="str">
        <f t="shared" si="48"/>
        <v>Szechter Bertrand</v>
      </c>
      <c r="J54" s="503" t="str">
        <f>IFERROR(VLOOKUP(I54,Liste_J!$C$7:$G$261,5,0),"???")</f>
        <v>H</v>
      </c>
      <c r="K54" s="503" t="str">
        <f>IFERROR(VLOOKUP(I54,Liste_J!$C$7:$F$261,4,0),"???")</f>
        <v>Corbuches</v>
      </c>
      <c r="L54" s="503">
        <f t="shared" si="49"/>
        <v>8.1</v>
      </c>
      <c r="M54" s="539">
        <f t="shared" si="50"/>
        <v>41</v>
      </c>
      <c r="N54" s="503"/>
      <c r="V54" s="503"/>
      <c r="X54" s="445"/>
      <c r="Y54" s="529"/>
      <c r="AB54" s="465">
        <f t="shared" si="51"/>
        <v>0</v>
      </c>
      <c r="AC54" s="489">
        <f t="shared" si="52"/>
        <v>0</v>
      </c>
      <c r="AD54" s="489">
        <f t="shared" si="53"/>
        <v>0</v>
      </c>
      <c r="AE54" s="489">
        <f t="shared" si="54"/>
        <v>1</v>
      </c>
      <c r="AF54" s="541">
        <f t="shared" si="54"/>
        <v>0</v>
      </c>
      <c r="AG54" s="529"/>
      <c r="AH54" s="529"/>
    </row>
    <row r="55" spans="1:34" s="291" customFormat="1" ht="15" thickBot="1" x14ac:dyDescent="0.35">
      <c r="A55" s="536">
        <f t="shared" si="43"/>
        <v>0</v>
      </c>
      <c r="B55" s="537" t="str">
        <f t="shared" si="44"/>
        <v>Retif Didier</v>
      </c>
      <c r="C55" s="503" t="str">
        <f>IFERROR(VLOOKUP(B55,Liste_J!$C$7:$G$261,5,0),"???")</f>
        <v>H</v>
      </c>
      <c r="D55" s="538" t="str">
        <f>IFERROR(VLOOKUP(B55,Liste_J!$C$7:$F$261,4,0),"???")</f>
        <v>Réveillon</v>
      </c>
      <c r="E55" s="503">
        <f t="shared" si="45"/>
        <v>12.7</v>
      </c>
      <c r="F55" s="539">
        <f t="shared" si="46"/>
        <v>33</v>
      </c>
      <c r="H55" s="536">
        <f t="shared" si="47"/>
        <v>0</v>
      </c>
      <c r="I55" s="503" t="str">
        <f t="shared" si="48"/>
        <v>Lacaze Herve</v>
      </c>
      <c r="J55" s="503" t="str">
        <f>IFERROR(VLOOKUP(I55,Liste_J!$C$7:$G$261,5,0),"???")</f>
        <v>H</v>
      </c>
      <c r="K55" s="503" t="str">
        <f>IFERROR(VLOOKUP(I55,Liste_J!$C$7:$F$261,4,0),"???")</f>
        <v>Corbuches</v>
      </c>
      <c r="L55" s="503">
        <f t="shared" si="49"/>
        <v>10.8</v>
      </c>
      <c r="M55" s="539">
        <f t="shared" si="50"/>
        <v>41</v>
      </c>
      <c r="N55" s="503"/>
      <c r="O55" s="503"/>
      <c r="P55" s="503"/>
      <c r="Q55" s="503"/>
      <c r="R55" s="503"/>
      <c r="S55" s="503"/>
      <c r="T55" s="503"/>
      <c r="X55" s="445"/>
      <c r="AB55" s="465">
        <f t="shared" si="51"/>
        <v>0</v>
      </c>
      <c r="AC55" s="489">
        <f t="shared" si="52"/>
        <v>0</v>
      </c>
      <c r="AD55" s="489">
        <f t="shared" si="53"/>
        <v>0</v>
      </c>
      <c r="AE55" s="489">
        <f t="shared" si="54"/>
        <v>1</v>
      </c>
      <c r="AF55" s="541">
        <f t="shared" si="54"/>
        <v>0</v>
      </c>
      <c r="AG55" s="529"/>
      <c r="AH55" s="529"/>
    </row>
    <row r="56" spans="1:34" s="291" customFormat="1" ht="15" thickBot="1" x14ac:dyDescent="0.35">
      <c r="A56" s="536">
        <f t="shared" si="43"/>
        <v>8</v>
      </c>
      <c r="B56" s="537" t="str">
        <f t="shared" si="44"/>
        <v>Lamberti Roger</v>
      </c>
      <c r="C56" s="503" t="str">
        <f>IFERROR(VLOOKUP(B56,Liste_J!$C$7:$G$261,5,0),"???")</f>
        <v>H</v>
      </c>
      <c r="D56" s="538" t="str">
        <f>IFERROR(VLOOKUP(B56,Liste_J!$C$7:$F$261,4,0),"???")</f>
        <v>Chevannes</v>
      </c>
      <c r="E56" s="503">
        <f t="shared" si="45"/>
        <v>21</v>
      </c>
      <c r="F56" s="539">
        <f t="shared" si="46"/>
        <v>32</v>
      </c>
      <c r="H56" s="536">
        <f t="shared" si="47"/>
        <v>8</v>
      </c>
      <c r="I56" s="503" t="str">
        <f t="shared" si="48"/>
        <v>Vallee Araceli</v>
      </c>
      <c r="J56" s="503" t="str">
        <f>IFERROR(VLOOKUP(I56,Liste_J!$C$7:$G$261,5,0),"???")</f>
        <v>F</v>
      </c>
      <c r="K56" s="503" t="str">
        <f>IFERROR(VLOOKUP(I56,Liste_J!$C$7:$F$261,4,0),"???")</f>
        <v>Chevannes</v>
      </c>
      <c r="L56" s="503">
        <f t="shared" si="49"/>
        <v>26.1</v>
      </c>
      <c r="M56" s="539">
        <f t="shared" si="50"/>
        <v>41</v>
      </c>
      <c r="N56" s="503"/>
      <c r="O56" s="503"/>
      <c r="P56" s="503"/>
      <c r="Q56" s="503"/>
      <c r="R56" s="503"/>
      <c r="S56" s="503"/>
      <c r="T56" s="503"/>
      <c r="X56" s="445"/>
      <c r="AB56" s="465">
        <f t="shared" si="51"/>
        <v>0</v>
      </c>
      <c r="AC56" s="489">
        <f t="shared" si="52"/>
        <v>1</v>
      </c>
      <c r="AD56" s="489">
        <f t="shared" si="53"/>
        <v>0</v>
      </c>
      <c r="AE56" s="489">
        <f t="shared" si="54"/>
        <v>0</v>
      </c>
      <c r="AF56" s="541">
        <f t="shared" si="54"/>
        <v>0</v>
      </c>
      <c r="AG56" s="529"/>
      <c r="AH56" s="529"/>
    </row>
    <row r="57" spans="1:34" s="291" customFormat="1" ht="15" thickBot="1" x14ac:dyDescent="0.35">
      <c r="A57" s="536">
        <f t="shared" si="43"/>
        <v>0</v>
      </c>
      <c r="B57" s="537" t="str">
        <f t="shared" si="44"/>
        <v>Peron Marie</v>
      </c>
      <c r="C57" s="503" t="str">
        <f>IFERROR(VLOOKUP(B57,Liste_J!$C$7:$G$261,5,0),"???")</f>
        <v>F</v>
      </c>
      <c r="D57" s="538" t="str">
        <f>IFERROR(VLOOKUP(B57,Liste_J!$C$7:$F$261,4,0),"???")</f>
        <v>Chevannes</v>
      </c>
      <c r="E57" s="503">
        <f t="shared" si="45"/>
        <v>9.5</v>
      </c>
      <c r="F57" s="539">
        <f t="shared" si="46"/>
        <v>32</v>
      </c>
      <c r="H57" s="536">
        <f t="shared" si="47"/>
        <v>0</v>
      </c>
      <c r="I57" s="503" t="str">
        <f t="shared" si="48"/>
        <v>Laumaille Bruno</v>
      </c>
      <c r="J57" s="503" t="str">
        <f>IFERROR(VLOOKUP(I57,Liste_J!$C$7:$G$261,5,0),"???")</f>
        <v>H</v>
      </c>
      <c r="K57" s="503" t="str">
        <f>IFERROR(VLOOKUP(I57,Liste_J!$C$7:$F$261,4,0),"???")</f>
        <v>Chevannes</v>
      </c>
      <c r="L57" s="503">
        <f t="shared" si="49"/>
        <v>15.8</v>
      </c>
      <c r="M57" s="539">
        <f t="shared" si="50"/>
        <v>41</v>
      </c>
      <c r="N57" s="503"/>
      <c r="T57" s="503"/>
      <c r="X57" s="445"/>
      <c r="AB57" s="465">
        <f t="shared" si="51"/>
        <v>0</v>
      </c>
      <c r="AC57" s="489">
        <f t="shared" si="52"/>
        <v>1</v>
      </c>
      <c r="AD57" s="489">
        <f t="shared" si="53"/>
        <v>0</v>
      </c>
      <c r="AE57" s="489">
        <f t="shared" si="54"/>
        <v>0</v>
      </c>
      <c r="AF57" s="541">
        <f t="shared" si="54"/>
        <v>0</v>
      </c>
      <c r="AG57" s="529"/>
      <c r="AH57" s="529"/>
    </row>
    <row r="58" spans="1:34" s="291" customFormat="1" ht="15" thickBot="1" x14ac:dyDescent="0.35">
      <c r="A58" s="536">
        <f t="shared" si="43"/>
        <v>9</v>
      </c>
      <c r="B58" s="537" t="str">
        <f t="shared" si="44"/>
        <v>Baffrey Yves</v>
      </c>
      <c r="C58" s="503" t="str">
        <f>IFERROR(VLOOKUP(B58,Liste_J!$C$7:$G$261,5,0),"???")</f>
        <v>H</v>
      </c>
      <c r="D58" s="538" t="str">
        <f>IFERROR(VLOOKUP(B58,Liste_J!$C$7:$F$261,4,0),"???")</f>
        <v>Chevannes</v>
      </c>
      <c r="E58" s="503">
        <f t="shared" si="45"/>
        <v>18.100000000000001</v>
      </c>
      <c r="F58" s="539">
        <f t="shared" si="46"/>
        <v>31</v>
      </c>
      <c r="H58" s="536">
        <f t="shared" si="47"/>
        <v>9</v>
      </c>
      <c r="I58" s="503" t="str">
        <f t="shared" si="48"/>
        <v>Fanchon Marc</v>
      </c>
      <c r="J58" s="503" t="str">
        <f>IFERROR(VLOOKUP(I58,Liste_J!$C$7:$G$261,5,0),"???")</f>
        <v>H</v>
      </c>
      <c r="K58" s="503" t="str">
        <f>IFERROR(VLOOKUP(I58,Liste_J!$C$7:$F$261,4,0),"???")</f>
        <v>Réveillon</v>
      </c>
      <c r="L58" s="503">
        <f t="shared" si="49"/>
        <v>25.9</v>
      </c>
      <c r="M58" s="539">
        <f t="shared" si="50"/>
        <v>40</v>
      </c>
      <c r="N58" s="503"/>
      <c r="T58" s="503"/>
      <c r="X58" s="445"/>
      <c r="AB58" s="465">
        <f t="shared" si="51"/>
        <v>0</v>
      </c>
      <c r="AC58" s="489">
        <f t="shared" si="52"/>
        <v>0</v>
      </c>
      <c r="AD58" s="489">
        <f t="shared" si="53"/>
        <v>0</v>
      </c>
      <c r="AE58" s="489">
        <f t="shared" si="54"/>
        <v>0</v>
      </c>
      <c r="AF58" s="541">
        <f t="shared" si="54"/>
        <v>1</v>
      </c>
      <c r="AG58" s="529"/>
      <c r="AH58" s="529"/>
    </row>
    <row r="59" spans="1:34" s="291" customFormat="1" ht="15" thickBot="1" x14ac:dyDescent="0.35">
      <c r="A59" s="536">
        <f t="shared" si="43"/>
        <v>0</v>
      </c>
      <c r="B59" s="537" t="str">
        <f t="shared" si="44"/>
        <v>Nicolle Olivier</v>
      </c>
      <c r="C59" s="503" t="str">
        <f>IFERROR(VLOOKUP(B59,Liste_J!$C$7:$G$261,5,0),"???")</f>
        <v>H</v>
      </c>
      <c r="D59" s="538" t="str">
        <f>IFERROR(VLOOKUP(B59,Liste_J!$C$7:$F$261,4,0),"???")</f>
        <v>Chevannes</v>
      </c>
      <c r="E59" s="503">
        <f t="shared" si="45"/>
        <v>17.3</v>
      </c>
      <c r="F59" s="539">
        <f t="shared" si="46"/>
        <v>31</v>
      </c>
      <c r="H59" s="536">
        <f t="shared" si="47"/>
        <v>0</v>
      </c>
      <c r="I59" s="503" t="str">
        <f t="shared" si="48"/>
        <v>Gonzalez Alain</v>
      </c>
      <c r="J59" s="503" t="str">
        <f>IFERROR(VLOOKUP(I59,Liste_J!$C$7:$G$261,5,0),"???")</f>
        <v>H</v>
      </c>
      <c r="K59" s="503" t="str">
        <f>IFERROR(VLOOKUP(I59,Liste_J!$C$7:$F$261,4,0),"???")</f>
        <v>Réveillon</v>
      </c>
      <c r="L59" s="503">
        <f t="shared" si="49"/>
        <v>22</v>
      </c>
      <c r="M59" s="539">
        <f t="shared" si="50"/>
        <v>40</v>
      </c>
      <c r="N59" s="503"/>
      <c r="T59" s="503"/>
      <c r="X59" s="445"/>
      <c r="AB59" s="465">
        <f t="shared" si="51"/>
        <v>0</v>
      </c>
      <c r="AC59" s="489">
        <f t="shared" si="52"/>
        <v>0</v>
      </c>
      <c r="AD59" s="489">
        <f t="shared" si="53"/>
        <v>0</v>
      </c>
      <c r="AE59" s="489">
        <f t="shared" si="54"/>
        <v>0</v>
      </c>
      <c r="AF59" s="541">
        <f t="shared" si="54"/>
        <v>1</v>
      </c>
      <c r="AG59" s="529"/>
      <c r="AH59" s="529"/>
    </row>
    <row r="60" spans="1:34" s="291" customFormat="1" ht="15" thickBot="1" x14ac:dyDescent="0.35">
      <c r="A60" s="536">
        <f t="shared" si="43"/>
        <v>10</v>
      </c>
      <c r="B60" s="537" t="str">
        <f t="shared" si="44"/>
        <v>Foucault Lionel</v>
      </c>
      <c r="C60" s="503" t="str">
        <f>IFERROR(VLOOKUP(B60,Liste_J!$C$7:$G$261,5,0),"???")</f>
        <v>H</v>
      </c>
      <c r="D60" s="538" t="str">
        <f>IFERROR(VLOOKUP(B60,Liste_J!$C$7:$F$261,4,0),"???")</f>
        <v>Chevannes</v>
      </c>
      <c r="E60" s="503">
        <f t="shared" si="45"/>
        <v>14.9</v>
      </c>
      <c r="F60" s="539">
        <f t="shared" si="46"/>
        <v>31</v>
      </c>
      <c r="H60" s="536">
        <f t="shared" si="47"/>
        <v>10</v>
      </c>
      <c r="I60" s="503" t="str">
        <f t="shared" si="48"/>
        <v>Foucault Lionel</v>
      </c>
      <c r="J60" s="503" t="str">
        <f>IFERROR(VLOOKUP(I60,Liste_J!$C$7:$G$261,5,0),"???")</f>
        <v>H</v>
      </c>
      <c r="K60" s="503" t="str">
        <f>IFERROR(VLOOKUP(I60,Liste_J!$C$7:$F$261,4,0),"???")</f>
        <v>Chevannes</v>
      </c>
      <c r="L60" s="503">
        <f t="shared" si="49"/>
        <v>14.9</v>
      </c>
      <c r="M60" s="539">
        <f t="shared" si="50"/>
        <v>40</v>
      </c>
      <c r="N60" s="503"/>
      <c r="T60" s="503"/>
      <c r="X60" s="445"/>
      <c r="AB60" s="465">
        <f t="shared" si="51"/>
        <v>0</v>
      </c>
      <c r="AC60" s="489">
        <f t="shared" si="52"/>
        <v>1</v>
      </c>
      <c r="AD60" s="489">
        <f t="shared" si="53"/>
        <v>0</v>
      </c>
      <c r="AE60" s="489">
        <f t="shared" si="54"/>
        <v>0</v>
      </c>
      <c r="AF60" s="541">
        <f t="shared" si="54"/>
        <v>0</v>
      </c>
      <c r="AG60" s="529"/>
      <c r="AH60" s="529"/>
    </row>
    <row r="61" spans="1:34" s="291" customFormat="1" ht="15" thickBot="1" x14ac:dyDescent="0.35">
      <c r="A61" s="536">
        <f t="shared" si="43"/>
        <v>0</v>
      </c>
      <c r="B61" s="537" t="str">
        <f t="shared" si="44"/>
        <v>Villette Claudine</v>
      </c>
      <c r="C61" s="503" t="str">
        <f>IFERROR(VLOOKUP(B61,Liste_J!$C$7:$G$261,5,0),"???")</f>
        <v>F</v>
      </c>
      <c r="D61" s="538" t="str">
        <f>IFERROR(VLOOKUP(B61,Liste_J!$C$7:$F$261,4,0),"???")</f>
        <v>Chevannes</v>
      </c>
      <c r="E61" s="503">
        <f t="shared" si="45"/>
        <v>19.899999999999999</v>
      </c>
      <c r="F61" s="539">
        <f t="shared" si="46"/>
        <v>31</v>
      </c>
      <c r="H61" s="536">
        <f t="shared" si="47"/>
        <v>0</v>
      </c>
      <c r="I61" s="503" t="str">
        <f t="shared" si="48"/>
        <v>Villette Claudine</v>
      </c>
      <c r="J61" s="503" t="str">
        <f>IFERROR(VLOOKUP(I61,Liste_J!$C$7:$G$261,5,0),"???")</f>
        <v>F</v>
      </c>
      <c r="K61" s="503" t="str">
        <f>IFERROR(VLOOKUP(I61,Liste_J!$C$7:$F$261,4,0),"???")</f>
        <v>Chevannes</v>
      </c>
      <c r="L61" s="503">
        <f t="shared" si="49"/>
        <v>19.899999999999999</v>
      </c>
      <c r="M61" s="539">
        <f t="shared" si="50"/>
        <v>40</v>
      </c>
      <c r="N61" s="503"/>
      <c r="T61" s="503"/>
      <c r="X61" s="445"/>
      <c r="AB61" s="465">
        <f t="shared" si="51"/>
        <v>0</v>
      </c>
      <c r="AC61" s="489">
        <f t="shared" si="52"/>
        <v>1</v>
      </c>
      <c r="AD61" s="489">
        <f t="shared" si="53"/>
        <v>0</v>
      </c>
      <c r="AE61" s="489">
        <f t="shared" si="54"/>
        <v>0</v>
      </c>
      <c r="AF61" s="541">
        <f t="shared" si="54"/>
        <v>0</v>
      </c>
      <c r="AG61" s="529"/>
      <c r="AH61" s="529"/>
    </row>
    <row r="62" spans="1:34" s="291" customFormat="1" ht="15" thickBot="1" x14ac:dyDescent="0.35">
      <c r="A62" s="536">
        <f t="shared" si="43"/>
        <v>11</v>
      </c>
      <c r="B62" s="537" t="str">
        <f t="shared" si="44"/>
        <v>Laumaille Bruno</v>
      </c>
      <c r="C62" s="503" t="str">
        <f>IFERROR(VLOOKUP(B62,Liste_J!$C$7:$G$261,5,0),"???")</f>
        <v>H</v>
      </c>
      <c r="D62" s="538" t="str">
        <f>IFERROR(VLOOKUP(B62,Liste_J!$C$7:$F$261,4,0),"???")</f>
        <v>Chevannes</v>
      </c>
      <c r="E62" s="503">
        <f t="shared" si="45"/>
        <v>15.8</v>
      </c>
      <c r="F62" s="539">
        <f t="shared" si="46"/>
        <v>31</v>
      </c>
      <c r="H62" s="536">
        <f t="shared" si="47"/>
        <v>11</v>
      </c>
      <c r="I62" s="503" t="str">
        <f t="shared" si="48"/>
        <v>Gauvin Henri-Jacques</v>
      </c>
      <c r="J62" s="503" t="str">
        <f>IFERROR(VLOOKUP(I62,Liste_J!$C$7:$G$261,5,0),"???")</f>
        <v>H</v>
      </c>
      <c r="K62" s="503" t="str">
        <f>IFERROR(VLOOKUP(I62,Liste_J!$C$7:$F$261,4,0),"???")</f>
        <v>Réveillon</v>
      </c>
      <c r="L62" s="503">
        <f t="shared" si="49"/>
        <v>14</v>
      </c>
      <c r="M62" s="539">
        <f t="shared" si="50"/>
        <v>40</v>
      </c>
      <c r="N62" s="503"/>
      <c r="T62" s="503"/>
      <c r="X62" s="445"/>
      <c r="AB62" s="465">
        <f t="shared" si="51"/>
        <v>0</v>
      </c>
      <c r="AC62" s="489">
        <f t="shared" si="52"/>
        <v>0</v>
      </c>
      <c r="AD62" s="489">
        <f t="shared" si="53"/>
        <v>0</v>
      </c>
      <c r="AE62" s="489">
        <f t="shared" si="54"/>
        <v>0</v>
      </c>
      <c r="AF62" s="541">
        <f t="shared" si="54"/>
        <v>1</v>
      </c>
      <c r="AG62" s="529"/>
      <c r="AH62" s="529"/>
    </row>
    <row r="63" spans="1:34" s="291" customFormat="1" ht="15" thickBot="1" x14ac:dyDescent="0.35">
      <c r="A63" s="536">
        <f t="shared" si="43"/>
        <v>0</v>
      </c>
      <c r="B63" s="537" t="str">
        <f t="shared" si="44"/>
        <v>Vallee Araceli</v>
      </c>
      <c r="C63" s="503" t="str">
        <f>IFERROR(VLOOKUP(B63,Liste_J!$C$7:$G$261,5,0),"???")</f>
        <v>F</v>
      </c>
      <c r="D63" s="538" t="str">
        <f>IFERROR(VLOOKUP(B63,Liste_J!$C$7:$F$261,4,0),"???")</f>
        <v>Chevannes</v>
      </c>
      <c r="E63" s="503">
        <f t="shared" si="45"/>
        <v>26.1</v>
      </c>
      <c r="F63" s="539">
        <f t="shared" si="46"/>
        <v>31</v>
      </c>
      <c r="H63" s="536">
        <f t="shared" si="47"/>
        <v>0</v>
      </c>
      <c r="I63" s="503" t="str">
        <f t="shared" si="48"/>
        <v>Millerant Corine</v>
      </c>
      <c r="J63" s="503" t="str">
        <f>IFERROR(VLOOKUP(I63,Liste_J!$C$7:$G$261,5,0),"???")</f>
        <v>F</v>
      </c>
      <c r="K63" s="503" t="str">
        <f>IFERROR(VLOOKUP(I63,Liste_J!$C$7:$F$261,4,0),"???")</f>
        <v>Réveillon</v>
      </c>
      <c r="L63" s="503">
        <f t="shared" si="49"/>
        <v>22.1</v>
      </c>
      <c r="M63" s="539">
        <f t="shared" si="50"/>
        <v>40</v>
      </c>
      <c r="N63" s="503"/>
      <c r="T63" s="503"/>
      <c r="X63" s="445"/>
      <c r="AB63" s="465">
        <f t="shared" si="51"/>
        <v>0</v>
      </c>
      <c r="AC63" s="489">
        <f t="shared" si="52"/>
        <v>0</v>
      </c>
      <c r="AD63" s="489">
        <f t="shared" si="53"/>
        <v>0</v>
      </c>
      <c r="AE63" s="489">
        <f t="shared" si="54"/>
        <v>0</v>
      </c>
      <c r="AF63" s="541">
        <f t="shared" si="54"/>
        <v>1</v>
      </c>
      <c r="AG63" s="529"/>
      <c r="AH63" s="529"/>
    </row>
    <row r="64" spans="1:34" s="291" customFormat="1" ht="15" thickBot="1" x14ac:dyDescent="0.35">
      <c r="A64" s="536">
        <f t="shared" si="43"/>
        <v>12</v>
      </c>
      <c r="B64" s="537" t="str">
        <f t="shared" si="44"/>
        <v>Gauvin Henri-Jacques</v>
      </c>
      <c r="C64" s="503" t="str">
        <f>IFERROR(VLOOKUP(B64,Liste_J!$C$7:$G$261,5,0),"???")</f>
        <v>H</v>
      </c>
      <c r="D64" s="538" t="str">
        <f>IFERROR(VLOOKUP(B64,Liste_J!$C$7:$F$261,4,0),"???")</f>
        <v>Réveillon</v>
      </c>
      <c r="E64" s="503">
        <f t="shared" si="45"/>
        <v>14</v>
      </c>
      <c r="F64" s="539">
        <f t="shared" si="46"/>
        <v>31</v>
      </c>
      <c r="H64" s="536">
        <f t="shared" si="47"/>
        <v>12</v>
      </c>
      <c r="I64" s="503" t="str">
        <f t="shared" si="48"/>
        <v>Zuffelato Stéphane</v>
      </c>
      <c r="J64" s="503" t="str">
        <f>IFERROR(VLOOKUP(I64,Liste_J!$C$7:$G$261,5,0),"???")</f>
        <v>H</v>
      </c>
      <c r="K64" s="503" t="str">
        <f>IFERROR(VLOOKUP(I64,Liste_J!$C$7:$F$261,4,0),"???")</f>
        <v>ASGAF</v>
      </c>
      <c r="L64" s="503">
        <f t="shared" si="49"/>
        <v>17.2</v>
      </c>
      <c r="M64" s="539">
        <f t="shared" si="50"/>
        <v>39</v>
      </c>
      <c r="N64" s="503"/>
      <c r="T64" s="503"/>
      <c r="X64" s="445"/>
      <c r="AB64" s="465">
        <f t="shared" si="51"/>
        <v>1</v>
      </c>
      <c r="AC64" s="489">
        <f t="shared" si="52"/>
        <v>0</v>
      </c>
      <c r="AD64" s="489">
        <f t="shared" si="53"/>
        <v>0</v>
      </c>
      <c r="AE64" s="489">
        <f t="shared" si="54"/>
        <v>0</v>
      </c>
      <c r="AF64" s="541">
        <f t="shared" si="54"/>
        <v>0</v>
      </c>
      <c r="AG64" s="529"/>
      <c r="AH64" s="529"/>
    </row>
    <row r="65" spans="1:34" s="291" customFormat="1" ht="15" thickBot="1" x14ac:dyDescent="0.35">
      <c r="A65" s="536">
        <f t="shared" si="43"/>
        <v>0</v>
      </c>
      <c r="B65" s="537" t="str">
        <f t="shared" si="44"/>
        <v>Millerant Corine</v>
      </c>
      <c r="C65" s="503" t="str">
        <f>IFERROR(VLOOKUP(B65,Liste_J!$C$7:$G$261,5,0),"???")</f>
        <v>F</v>
      </c>
      <c r="D65" s="538" t="str">
        <f>IFERROR(VLOOKUP(B65,Liste_J!$C$7:$F$261,4,0),"???")</f>
        <v>Réveillon</v>
      </c>
      <c r="E65" s="503">
        <f t="shared" si="45"/>
        <v>22.1</v>
      </c>
      <c r="F65" s="539">
        <f t="shared" si="46"/>
        <v>31</v>
      </c>
      <c r="H65" s="536">
        <f t="shared" si="47"/>
        <v>0</v>
      </c>
      <c r="I65" s="503" t="str">
        <f t="shared" si="48"/>
        <v>Heiles Frédéric</v>
      </c>
      <c r="J65" s="503" t="str">
        <f>IFERROR(VLOOKUP(I65,Liste_J!$C$7:$G$261,5,0),"???")</f>
        <v>H</v>
      </c>
      <c r="K65" s="503" t="str">
        <f>IFERROR(VLOOKUP(I65,Liste_J!$C$7:$F$261,4,0),"???")</f>
        <v>ASGAF</v>
      </c>
      <c r="L65" s="503">
        <f t="shared" si="49"/>
        <v>35.700000000000003</v>
      </c>
      <c r="M65" s="539">
        <f t="shared" si="50"/>
        <v>39</v>
      </c>
      <c r="N65" s="503"/>
      <c r="T65" s="503"/>
      <c r="X65" s="445"/>
      <c r="AB65" s="465">
        <f t="shared" si="51"/>
        <v>1</v>
      </c>
      <c r="AC65" s="489">
        <f t="shared" si="52"/>
        <v>0</v>
      </c>
      <c r="AD65" s="489">
        <f t="shared" si="53"/>
        <v>0</v>
      </c>
      <c r="AE65" s="489">
        <f t="shared" si="54"/>
        <v>0</v>
      </c>
      <c r="AF65" s="541">
        <f t="shared" si="54"/>
        <v>0</v>
      </c>
      <c r="AG65" s="529"/>
      <c r="AH65" s="529"/>
    </row>
    <row r="66" spans="1:34" s="291" customFormat="1" ht="15" thickBot="1" x14ac:dyDescent="0.35">
      <c r="A66" s="536">
        <f t="shared" si="43"/>
        <v>13</v>
      </c>
      <c r="B66" s="537" t="str">
        <f t="shared" si="44"/>
        <v>Chapelleaubos Patrice</v>
      </c>
      <c r="C66" s="503" t="str">
        <f>IFERROR(VLOOKUP(B66,Liste_J!$C$7:$G$261,5,0),"???")</f>
        <v>H</v>
      </c>
      <c r="D66" s="538" t="str">
        <f>IFERROR(VLOOKUP(B66,Liste_J!$C$7:$F$261,4,0),"???")</f>
        <v>Chevannes</v>
      </c>
      <c r="E66" s="503">
        <f t="shared" si="45"/>
        <v>19.2</v>
      </c>
      <c r="F66" s="539">
        <f t="shared" si="46"/>
        <v>27</v>
      </c>
      <c r="H66" s="536">
        <f t="shared" si="47"/>
        <v>13</v>
      </c>
      <c r="I66" s="503" t="str">
        <f t="shared" si="48"/>
        <v>Jousseau Bernard</v>
      </c>
      <c r="J66" s="503" t="str">
        <f>IFERROR(VLOOKUP(I66,Liste_J!$C$7:$G$261,5,0),"???")</f>
        <v>H</v>
      </c>
      <c r="K66" s="503" t="str">
        <f>IFERROR(VLOOKUP(I66,Liste_J!$C$7:$F$261,4,0),"???")</f>
        <v>Corbuches</v>
      </c>
      <c r="L66" s="503">
        <f t="shared" si="49"/>
        <v>9.9</v>
      </c>
      <c r="M66" s="539">
        <f t="shared" si="50"/>
        <v>39</v>
      </c>
      <c r="N66" s="503"/>
      <c r="T66" s="503"/>
      <c r="X66" s="445"/>
      <c r="AB66" s="465">
        <f t="shared" si="51"/>
        <v>0</v>
      </c>
      <c r="AC66" s="489">
        <f t="shared" si="52"/>
        <v>0</v>
      </c>
      <c r="AD66" s="489">
        <f t="shared" si="53"/>
        <v>0</v>
      </c>
      <c r="AE66" s="489">
        <f t="shared" si="54"/>
        <v>1</v>
      </c>
      <c r="AF66" s="541">
        <f t="shared" si="54"/>
        <v>0</v>
      </c>
      <c r="AG66" s="529"/>
      <c r="AH66" s="529"/>
    </row>
    <row r="67" spans="1:34" s="291" customFormat="1" ht="15" thickBot="1" x14ac:dyDescent="0.35">
      <c r="A67" s="536">
        <f t="shared" si="43"/>
        <v>0</v>
      </c>
      <c r="B67" s="537" t="str">
        <f t="shared" si="44"/>
        <v>Gesmier Michel</v>
      </c>
      <c r="C67" s="503" t="str">
        <f>IFERROR(VLOOKUP(B67,Liste_J!$C$7:$G$261,5,0),"???")</f>
        <v>H</v>
      </c>
      <c r="D67" s="538" t="str">
        <f>IFERROR(VLOOKUP(B67,Liste_J!$C$7:$F$261,4,0),"???")</f>
        <v>Chevannes</v>
      </c>
      <c r="E67" s="503">
        <f t="shared" si="45"/>
        <v>20.9</v>
      </c>
      <c r="F67" s="539">
        <f t="shared" si="46"/>
        <v>27</v>
      </c>
      <c r="H67" s="536">
        <f t="shared" si="47"/>
        <v>0</v>
      </c>
      <c r="I67" s="503" t="str">
        <f t="shared" si="48"/>
        <v>Delaunay Olivier</v>
      </c>
      <c r="J67" s="503" t="str">
        <f>IFERROR(VLOOKUP(I67,Liste_J!$C$7:$G$261,5,0),"???")</f>
        <v>H</v>
      </c>
      <c r="K67" s="503" t="str">
        <f>IFERROR(VLOOKUP(I67,Liste_J!$C$7:$F$261,4,0),"???")</f>
        <v>Corbuches</v>
      </c>
      <c r="L67" s="503">
        <f t="shared" si="49"/>
        <v>11.8</v>
      </c>
      <c r="M67" s="539">
        <f t="shared" si="50"/>
        <v>39</v>
      </c>
      <c r="N67" s="503"/>
      <c r="T67" s="503"/>
      <c r="X67" s="445"/>
      <c r="AB67" s="465">
        <f t="shared" si="51"/>
        <v>0</v>
      </c>
      <c r="AC67" s="489">
        <f t="shared" si="52"/>
        <v>0</v>
      </c>
      <c r="AD67" s="489">
        <f t="shared" si="53"/>
        <v>0</v>
      </c>
      <c r="AE67" s="489">
        <f t="shared" si="54"/>
        <v>1</v>
      </c>
      <c r="AF67" s="541">
        <f t="shared" si="54"/>
        <v>0</v>
      </c>
      <c r="AG67" s="529"/>
      <c r="AH67" s="529"/>
    </row>
    <row r="68" spans="1:34" s="291" customFormat="1" ht="15" thickBot="1" x14ac:dyDescent="0.35">
      <c r="A68" s="536">
        <f t="shared" si="43"/>
        <v>14</v>
      </c>
      <c r="B68" s="537" t="str">
        <f t="shared" si="44"/>
        <v>Fanchon Marc</v>
      </c>
      <c r="C68" s="503" t="str">
        <f>IFERROR(VLOOKUP(B68,Liste_J!$C$7:$G$261,5,0),"???")</f>
        <v>H</v>
      </c>
      <c r="D68" s="538" t="str">
        <f>IFERROR(VLOOKUP(B68,Liste_J!$C$7:$F$261,4,0),"???")</f>
        <v>Réveillon</v>
      </c>
      <c r="E68" s="503">
        <f t="shared" si="45"/>
        <v>25.9</v>
      </c>
      <c r="F68" s="539">
        <f t="shared" si="46"/>
        <v>27</v>
      </c>
      <c r="H68" s="536">
        <f t="shared" si="47"/>
        <v>14</v>
      </c>
      <c r="I68" s="503" t="str">
        <f t="shared" si="48"/>
        <v>Peron Marie</v>
      </c>
      <c r="J68" s="503" t="str">
        <f>IFERROR(VLOOKUP(I68,Liste_J!$C$7:$G$261,5,0),"???")</f>
        <v>F</v>
      </c>
      <c r="K68" s="503" t="str">
        <f>IFERROR(VLOOKUP(I68,Liste_J!$C$7:$F$261,4,0),"???")</f>
        <v>Chevannes</v>
      </c>
      <c r="L68" s="503">
        <f t="shared" si="49"/>
        <v>9.5</v>
      </c>
      <c r="M68" s="539">
        <f t="shared" si="50"/>
        <v>39</v>
      </c>
      <c r="N68" s="503"/>
      <c r="T68" s="503"/>
      <c r="X68" s="445"/>
      <c r="AB68" s="465">
        <f t="shared" si="51"/>
        <v>0</v>
      </c>
      <c r="AC68" s="489">
        <f t="shared" si="52"/>
        <v>1</v>
      </c>
      <c r="AD68" s="489">
        <f t="shared" si="53"/>
        <v>0</v>
      </c>
      <c r="AE68" s="489">
        <f t="shared" si="54"/>
        <v>0</v>
      </c>
      <c r="AF68" s="541">
        <f t="shared" si="54"/>
        <v>0</v>
      </c>
      <c r="AG68" s="529"/>
      <c r="AH68" s="529"/>
    </row>
    <row r="69" spans="1:34" s="291" customFormat="1" ht="15" thickBot="1" x14ac:dyDescent="0.35">
      <c r="A69" s="536">
        <f t="shared" si="43"/>
        <v>0</v>
      </c>
      <c r="B69" s="537" t="str">
        <f t="shared" si="44"/>
        <v>Gonzalez Alain</v>
      </c>
      <c r="C69" s="503" t="str">
        <f>IFERROR(VLOOKUP(B69,Liste_J!$C$7:$G$261,5,0),"???")</f>
        <v>H</v>
      </c>
      <c r="D69" s="538" t="str">
        <f>IFERROR(VLOOKUP(B69,Liste_J!$C$7:$F$261,4,0),"???")</f>
        <v>Réveillon</v>
      </c>
      <c r="E69" s="503">
        <f t="shared" si="45"/>
        <v>22</v>
      </c>
      <c r="F69" s="539">
        <f t="shared" si="46"/>
        <v>27</v>
      </c>
      <c r="H69" s="536">
        <f t="shared" si="47"/>
        <v>0</v>
      </c>
      <c r="I69" s="503" t="str">
        <f t="shared" si="48"/>
        <v>Lamberti Roger</v>
      </c>
      <c r="J69" s="503" t="str">
        <f>IFERROR(VLOOKUP(I69,Liste_J!$C$7:$G$261,5,0),"???")</f>
        <v>H</v>
      </c>
      <c r="K69" s="503" t="str">
        <f>IFERROR(VLOOKUP(I69,Liste_J!$C$7:$F$261,4,0),"???")</f>
        <v>Chevannes</v>
      </c>
      <c r="L69" s="503">
        <f t="shared" si="49"/>
        <v>21</v>
      </c>
      <c r="M69" s="539">
        <f t="shared" si="50"/>
        <v>39</v>
      </c>
      <c r="N69" s="503"/>
      <c r="T69" s="503"/>
      <c r="X69" s="445"/>
      <c r="AB69" s="465">
        <f t="shared" si="51"/>
        <v>0</v>
      </c>
      <c r="AC69" s="489">
        <f t="shared" si="52"/>
        <v>1</v>
      </c>
      <c r="AD69" s="489">
        <f t="shared" si="53"/>
        <v>0</v>
      </c>
      <c r="AE69" s="489">
        <f t="shared" si="54"/>
        <v>0</v>
      </c>
      <c r="AF69" s="541">
        <f t="shared" si="54"/>
        <v>0</v>
      </c>
      <c r="AG69" s="529"/>
      <c r="AH69" s="529"/>
    </row>
    <row r="70" spans="1:34" s="291" customFormat="1" ht="15" thickBot="1" x14ac:dyDescent="0.35">
      <c r="A70" s="536">
        <f t="shared" si="43"/>
        <v>15</v>
      </c>
      <c r="B70" s="537" t="str">
        <f t="shared" si="44"/>
        <v>Marcais Xavier</v>
      </c>
      <c r="C70" s="503" t="str">
        <f>IFERROR(VLOOKUP(B70,Liste_J!$C$7:$G$261,5,0),"???")</f>
        <v>H</v>
      </c>
      <c r="D70" s="538" t="str">
        <f>IFERROR(VLOOKUP(B70,Liste_J!$C$7:$F$261,4,0),"???")</f>
        <v>ASGAF</v>
      </c>
      <c r="E70" s="503">
        <f t="shared" si="45"/>
        <v>14</v>
      </c>
      <c r="F70" s="539">
        <f t="shared" si="46"/>
        <v>27</v>
      </c>
      <c r="H70" s="536">
        <f t="shared" si="47"/>
        <v>15</v>
      </c>
      <c r="I70" s="503" t="str">
        <f t="shared" si="48"/>
        <v>Chapelleaubos Patrice</v>
      </c>
      <c r="J70" s="503" t="str">
        <f>IFERROR(VLOOKUP(I70,Liste_J!$C$7:$G$261,5,0),"???")</f>
        <v>H</v>
      </c>
      <c r="K70" s="503" t="str">
        <f>IFERROR(VLOOKUP(I70,Liste_J!$C$7:$F$261,4,0),"???")</f>
        <v>Chevannes</v>
      </c>
      <c r="L70" s="503">
        <f t="shared" si="49"/>
        <v>19.2</v>
      </c>
      <c r="M70" s="539">
        <f t="shared" si="50"/>
        <v>38</v>
      </c>
      <c r="N70" s="503"/>
      <c r="T70" s="503"/>
      <c r="X70" s="445"/>
      <c r="AB70" s="465">
        <f t="shared" si="51"/>
        <v>0</v>
      </c>
      <c r="AC70" s="489">
        <f t="shared" si="52"/>
        <v>1</v>
      </c>
      <c r="AD70" s="489">
        <f t="shared" si="53"/>
        <v>0</v>
      </c>
      <c r="AE70" s="489">
        <f t="shared" si="54"/>
        <v>0</v>
      </c>
      <c r="AF70" s="541">
        <f t="shared" si="54"/>
        <v>0</v>
      </c>
      <c r="AG70" s="529"/>
      <c r="AH70" s="529"/>
    </row>
    <row r="71" spans="1:34" s="291" customFormat="1" ht="15" thickBot="1" x14ac:dyDescent="0.35">
      <c r="A71" s="536">
        <f t="shared" si="43"/>
        <v>0</v>
      </c>
      <c r="B71" s="537" t="str">
        <f t="shared" si="44"/>
        <v>Schlack Pascal</v>
      </c>
      <c r="C71" s="503" t="str">
        <f>IFERROR(VLOOKUP(B71,Liste_J!$C$7:$G$261,5,0),"???")</f>
        <v>H</v>
      </c>
      <c r="D71" s="538" t="str">
        <f>IFERROR(VLOOKUP(B71,Liste_J!$C$7:$F$261,4,0),"???")</f>
        <v>ASGAF</v>
      </c>
      <c r="E71" s="503">
        <f t="shared" si="45"/>
        <v>30.1</v>
      </c>
      <c r="F71" s="539">
        <f t="shared" si="46"/>
        <v>27</v>
      </c>
      <c r="H71" s="536">
        <f t="shared" si="47"/>
        <v>0</v>
      </c>
      <c r="I71" s="503" t="str">
        <f t="shared" si="48"/>
        <v>Gesmier Michel</v>
      </c>
      <c r="J71" s="503" t="str">
        <f>IFERROR(VLOOKUP(I71,Liste_J!$C$7:$G$261,5,0),"???")</f>
        <v>H</v>
      </c>
      <c r="K71" s="503" t="str">
        <f>IFERROR(VLOOKUP(I71,Liste_J!$C$7:$F$261,4,0),"???")</f>
        <v>Chevannes</v>
      </c>
      <c r="L71" s="503">
        <f t="shared" si="49"/>
        <v>20.9</v>
      </c>
      <c r="M71" s="539">
        <f t="shared" si="50"/>
        <v>38</v>
      </c>
      <c r="N71" s="503"/>
      <c r="T71" s="503"/>
      <c r="X71" s="445"/>
      <c r="AB71" s="465">
        <f t="shared" si="51"/>
        <v>0</v>
      </c>
      <c r="AC71" s="489">
        <f t="shared" si="52"/>
        <v>1</v>
      </c>
      <c r="AD71" s="489">
        <f t="shared" si="53"/>
        <v>0</v>
      </c>
      <c r="AE71" s="489">
        <f t="shared" si="54"/>
        <v>0</v>
      </c>
      <c r="AF71" s="541">
        <f t="shared" si="54"/>
        <v>0</v>
      </c>
      <c r="AG71" s="529"/>
      <c r="AH71" s="529"/>
    </row>
    <row r="72" spans="1:34" s="291" customFormat="1" ht="15" thickBot="1" x14ac:dyDescent="0.35">
      <c r="A72" s="536">
        <f t="shared" si="43"/>
        <v>16</v>
      </c>
      <c r="B72" s="537" t="str">
        <f t="shared" si="44"/>
        <v>Le Boulc'H Catherine</v>
      </c>
      <c r="C72" s="503" t="str">
        <f>IFERROR(VLOOKUP(B72,Liste_J!$C$7:$G$261,5,0),"???")</f>
        <v>F</v>
      </c>
      <c r="D72" s="538" t="str">
        <f>IFERROR(VLOOKUP(B72,Liste_J!$C$7:$F$261,4,0),"???")</f>
        <v>Chevannes</v>
      </c>
      <c r="E72" s="503">
        <f t="shared" si="45"/>
        <v>21.3</v>
      </c>
      <c r="F72" s="539">
        <f t="shared" si="46"/>
        <v>26</v>
      </c>
      <c r="H72" s="536">
        <f t="shared" si="47"/>
        <v>16</v>
      </c>
      <c r="I72" s="503" t="str">
        <f t="shared" si="48"/>
        <v>Lejeune Michel</v>
      </c>
      <c r="J72" s="503" t="str">
        <f>IFERROR(VLOOKUP(I72,Liste_J!$C$7:$G$261,5,0),"???")</f>
        <v>H</v>
      </c>
      <c r="K72" s="503" t="str">
        <f>IFERROR(VLOOKUP(I72,Liste_J!$C$7:$F$261,4,0),"???")</f>
        <v>Chevannes</v>
      </c>
      <c r="L72" s="503">
        <f t="shared" si="49"/>
        <v>22.2</v>
      </c>
      <c r="M72" s="539">
        <f t="shared" si="50"/>
        <v>38</v>
      </c>
      <c r="N72" s="503"/>
      <c r="O72" s="503"/>
      <c r="P72" s="503"/>
      <c r="Q72" s="503"/>
      <c r="R72" s="503"/>
      <c r="S72" s="503"/>
      <c r="T72" s="503"/>
      <c r="X72" s="445"/>
      <c r="AB72" s="465">
        <f t="shared" si="51"/>
        <v>0</v>
      </c>
      <c r="AC72" s="489">
        <f t="shared" si="52"/>
        <v>1</v>
      </c>
      <c r="AD72" s="489">
        <f t="shared" si="53"/>
        <v>0</v>
      </c>
      <c r="AE72" s="489">
        <f t="shared" si="54"/>
        <v>0</v>
      </c>
      <c r="AF72" s="541">
        <f t="shared" si="54"/>
        <v>0</v>
      </c>
      <c r="AG72" s="529"/>
      <c r="AH72" s="529"/>
    </row>
    <row r="73" spans="1:34" s="291" customFormat="1" ht="15" thickBot="1" x14ac:dyDescent="0.35">
      <c r="A73" s="536">
        <f t="shared" si="43"/>
        <v>0</v>
      </c>
      <c r="B73" s="537" t="str">
        <f t="shared" si="44"/>
        <v>Prevost Stephane</v>
      </c>
      <c r="C73" s="503" t="str">
        <f>IFERROR(VLOOKUP(B73,Liste_J!$C$7:$G$261,5,0),"???")</f>
        <v>H</v>
      </c>
      <c r="D73" s="538" t="str">
        <f>IFERROR(VLOOKUP(B73,Liste_J!$C$7:$F$261,4,0),"???")</f>
        <v>Chevannes</v>
      </c>
      <c r="E73" s="503">
        <f t="shared" si="45"/>
        <v>17.600000000000001</v>
      </c>
      <c r="F73" s="539">
        <f t="shared" si="46"/>
        <v>26</v>
      </c>
      <c r="H73" s="536">
        <f t="shared" si="47"/>
        <v>0</v>
      </c>
      <c r="I73" s="503" t="str">
        <f t="shared" si="48"/>
        <v>Viard Etienne</v>
      </c>
      <c r="J73" s="503" t="str">
        <f>IFERROR(VLOOKUP(I73,Liste_J!$C$7:$G$261,5,0),"???")</f>
        <v>H</v>
      </c>
      <c r="K73" s="503" t="str">
        <f>IFERROR(VLOOKUP(I73,Liste_J!$C$7:$F$261,4,0),"???")</f>
        <v>Chevannes</v>
      </c>
      <c r="L73" s="503">
        <f t="shared" si="49"/>
        <v>25.2</v>
      </c>
      <c r="M73" s="539">
        <f t="shared" si="50"/>
        <v>38</v>
      </c>
      <c r="N73" s="503"/>
      <c r="O73" s="503"/>
      <c r="P73" s="503"/>
      <c r="Q73" s="503"/>
      <c r="R73" s="503"/>
      <c r="S73" s="503"/>
      <c r="T73" s="503"/>
      <c r="X73" s="445"/>
      <c r="AB73" s="465">
        <f t="shared" si="51"/>
        <v>0</v>
      </c>
      <c r="AC73" s="489">
        <f t="shared" si="52"/>
        <v>1</v>
      </c>
      <c r="AD73" s="489">
        <f t="shared" si="53"/>
        <v>0</v>
      </c>
      <c r="AE73" s="489">
        <f t="shared" si="54"/>
        <v>0</v>
      </c>
      <c r="AF73" s="541">
        <f t="shared" si="54"/>
        <v>0</v>
      </c>
      <c r="AG73" s="529"/>
      <c r="AH73" s="529"/>
    </row>
    <row r="74" spans="1:34" s="291" customFormat="1" ht="15" thickBot="1" x14ac:dyDescent="0.35">
      <c r="A74" s="536">
        <f t="shared" si="43"/>
        <v>17</v>
      </c>
      <c r="B74" s="537" t="str">
        <f t="shared" si="44"/>
        <v>Heiles Frédéric</v>
      </c>
      <c r="C74" s="503" t="str">
        <f>IFERROR(VLOOKUP(B74,Liste_J!$C$7:$G$261,5,0),"???")</f>
        <v>H</v>
      </c>
      <c r="D74" s="538" t="str">
        <f>IFERROR(VLOOKUP(B74,Liste_J!$C$7:$F$261,4,0),"???")</f>
        <v>ASGAF</v>
      </c>
      <c r="E74" s="503">
        <f t="shared" si="45"/>
        <v>35.700000000000003</v>
      </c>
      <c r="F74" s="539">
        <f t="shared" si="46"/>
        <v>26</v>
      </c>
      <c r="H74" s="536">
        <f t="shared" si="47"/>
        <v>17</v>
      </c>
      <c r="I74" s="503" t="str">
        <f t="shared" si="48"/>
        <v>Roulland Jean-François</v>
      </c>
      <c r="J74" s="503" t="str">
        <f>IFERROR(VLOOKUP(I74,Liste_J!$C$7:$G$261,5,0),"???")</f>
        <v>H</v>
      </c>
      <c r="K74" s="503" t="str">
        <f>IFERROR(VLOOKUP(I74,Liste_J!$C$7:$F$261,4,0),"???")</f>
        <v>Chevannes</v>
      </c>
      <c r="L74" s="503">
        <f t="shared" si="49"/>
        <v>33.6</v>
      </c>
      <c r="M74" s="539">
        <f t="shared" si="50"/>
        <v>38</v>
      </c>
      <c r="N74" s="503"/>
      <c r="O74" s="503"/>
      <c r="P74" s="503"/>
      <c r="Q74" s="503"/>
      <c r="R74" s="503"/>
      <c r="S74" s="503"/>
      <c r="T74" s="503"/>
      <c r="X74" s="445"/>
      <c r="AB74" s="465">
        <f t="shared" si="51"/>
        <v>0</v>
      </c>
      <c r="AC74" s="489">
        <f t="shared" si="52"/>
        <v>1</v>
      </c>
      <c r="AD74" s="489">
        <f t="shared" si="53"/>
        <v>0</v>
      </c>
      <c r="AE74" s="489">
        <f t="shared" si="54"/>
        <v>0</v>
      </c>
      <c r="AF74" s="541">
        <f t="shared" si="54"/>
        <v>0</v>
      </c>
      <c r="AG74" s="529"/>
      <c r="AH74" s="529"/>
    </row>
    <row r="75" spans="1:34" s="291" customFormat="1" ht="15" thickBot="1" x14ac:dyDescent="0.35">
      <c r="A75" s="536">
        <f t="shared" si="43"/>
        <v>0</v>
      </c>
      <c r="B75" s="537" t="str">
        <f t="shared" si="44"/>
        <v>Zuffelato Stéphane</v>
      </c>
      <c r="C75" s="503" t="str">
        <f>IFERROR(VLOOKUP(B75,Liste_J!$C$7:$G$261,5,0),"???")</f>
        <v>H</v>
      </c>
      <c r="D75" s="538" t="str">
        <f>IFERROR(VLOOKUP(B75,Liste_J!$C$7:$F$261,4,0),"???")</f>
        <v>ASGAF</v>
      </c>
      <c r="E75" s="503">
        <f t="shared" si="45"/>
        <v>17.2</v>
      </c>
      <c r="F75" s="539">
        <f t="shared" si="46"/>
        <v>26</v>
      </c>
      <c r="H75" s="536">
        <f t="shared" si="47"/>
        <v>0</v>
      </c>
      <c r="I75" s="503" t="str">
        <f t="shared" si="48"/>
        <v>Cercus Dominique</v>
      </c>
      <c r="J75" s="503" t="str">
        <f>IFERROR(VLOOKUP(I75,Liste_J!$C$7:$G$261,5,0),"???")</f>
        <v>H</v>
      </c>
      <c r="K75" s="503" t="str">
        <f>IFERROR(VLOOKUP(I75,Liste_J!$C$7:$F$261,4,0),"???")</f>
        <v>Chevannes</v>
      </c>
      <c r="L75" s="503">
        <f t="shared" si="49"/>
        <v>32.1</v>
      </c>
      <c r="M75" s="539">
        <f t="shared" si="50"/>
        <v>38</v>
      </c>
      <c r="N75" s="503"/>
      <c r="O75" s="503"/>
      <c r="P75" s="503"/>
      <c r="Q75" s="503"/>
      <c r="R75" s="503"/>
      <c r="S75" s="503"/>
      <c r="T75" s="503"/>
      <c r="X75" s="445"/>
      <c r="AB75" s="465">
        <f t="shared" ref="AB75:AB117" si="55">IF(LEFT($K75,5)=AB$41,1,0)</f>
        <v>0</v>
      </c>
      <c r="AC75" s="489">
        <f t="shared" si="52"/>
        <v>1</v>
      </c>
      <c r="AD75" s="489">
        <f t="shared" si="53"/>
        <v>0</v>
      </c>
      <c r="AE75" s="489">
        <f t="shared" ref="AE75:AF120" si="56">IF(LEFT($K75,9)=AE$41,1,0)</f>
        <v>0</v>
      </c>
      <c r="AF75" s="541">
        <f t="shared" si="56"/>
        <v>0</v>
      </c>
      <c r="AG75" s="529"/>
      <c r="AH75" s="529"/>
    </row>
    <row r="76" spans="1:34" s="291" customFormat="1" ht="15" thickBot="1" x14ac:dyDescent="0.35">
      <c r="A76" s="536">
        <f t="shared" si="43"/>
        <v>18</v>
      </c>
      <c r="B76" s="537" t="str">
        <f t="shared" si="44"/>
        <v>Sauvadet Dominique</v>
      </c>
      <c r="C76" s="503" t="str">
        <f>IFERROR(VLOOKUP(B76,Liste_J!$C$7:$G$261,5,0),"???")</f>
        <v>H</v>
      </c>
      <c r="D76" s="538" t="str">
        <f>IFERROR(VLOOKUP(B76,Liste_J!$C$7:$F$261,4,0),"???")</f>
        <v>ASGAF</v>
      </c>
      <c r="E76" s="503">
        <f t="shared" si="45"/>
        <v>18.5</v>
      </c>
      <c r="F76" s="539">
        <f t="shared" si="46"/>
        <v>26</v>
      </c>
      <c r="H76" s="536">
        <f t="shared" si="47"/>
        <v>18</v>
      </c>
      <c r="I76" s="503" t="str">
        <f t="shared" si="48"/>
        <v>Barcon Jean-Jacques</v>
      </c>
      <c r="J76" s="503" t="str">
        <f>IFERROR(VLOOKUP(I76,Liste_J!$C$7:$G$261,5,0),"???")</f>
        <v>H</v>
      </c>
      <c r="K76" s="503" t="str">
        <f>IFERROR(VLOOKUP(I76,Liste_J!$C$7:$F$261,4,0),"???")</f>
        <v>ASGAF</v>
      </c>
      <c r="L76" s="503">
        <f t="shared" si="49"/>
        <v>20.9</v>
      </c>
      <c r="M76" s="539">
        <f t="shared" si="50"/>
        <v>37</v>
      </c>
      <c r="N76" s="503"/>
      <c r="O76" s="503"/>
      <c r="P76" s="503"/>
      <c r="Q76" s="503"/>
      <c r="R76" s="503"/>
      <c r="S76" s="503"/>
      <c r="T76" s="503"/>
      <c r="X76" s="445"/>
      <c r="AB76" s="465">
        <f t="shared" si="55"/>
        <v>1</v>
      </c>
      <c r="AC76" s="489">
        <f t="shared" si="52"/>
        <v>0</v>
      </c>
      <c r="AD76" s="489">
        <f t="shared" si="53"/>
        <v>0</v>
      </c>
      <c r="AE76" s="489">
        <f t="shared" si="56"/>
        <v>0</v>
      </c>
      <c r="AF76" s="541">
        <f t="shared" si="56"/>
        <v>0</v>
      </c>
      <c r="AG76" s="529"/>
      <c r="AH76" s="529"/>
    </row>
    <row r="77" spans="1:34" s="291" customFormat="1" ht="15" thickBot="1" x14ac:dyDescent="0.35">
      <c r="A77" s="536">
        <f t="shared" si="43"/>
        <v>0</v>
      </c>
      <c r="B77" s="537" t="str">
        <f t="shared" si="44"/>
        <v>Sauvadet Yannick</v>
      </c>
      <c r="C77" s="503" t="str">
        <f>IFERROR(VLOOKUP(B77,Liste_J!$C$7:$G$261,5,0),"???")</f>
        <v>H</v>
      </c>
      <c r="D77" s="538" t="str">
        <f>IFERROR(VLOOKUP(B77,Liste_J!$C$7:$F$261,4,0),"???")</f>
        <v>ASGAF</v>
      </c>
      <c r="E77" s="503">
        <f t="shared" si="45"/>
        <v>24.8</v>
      </c>
      <c r="F77" s="539">
        <f t="shared" si="46"/>
        <v>26</v>
      </c>
      <c r="H77" s="536">
        <f t="shared" si="47"/>
        <v>0</v>
      </c>
      <c r="I77" s="503" t="str">
        <f t="shared" si="48"/>
        <v>Lopez Jean Marie</v>
      </c>
      <c r="J77" s="503" t="str">
        <f>IFERROR(VLOOKUP(I77,Liste_J!$C$7:$G$261,5,0),"???")</f>
        <v>H</v>
      </c>
      <c r="K77" s="503" t="str">
        <f>IFERROR(VLOOKUP(I77,Liste_J!$C$7:$F$261,4,0),"???")</f>
        <v>ASGAF</v>
      </c>
      <c r="L77" s="503">
        <f t="shared" si="49"/>
        <v>25.7</v>
      </c>
      <c r="M77" s="539">
        <f t="shared" si="50"/>
        <v>37</v>
      </c>
      <c r="N77" s="503"/>
      <c r="O77" s="503"/>
      <c r="P77" s="503"/>
      <c r="Q77" s="503"/>
      <c r="R77" s="503"/>
      <c r="S77" s="503"/>
      <c r="T77" s="503"/>
      <c r="X77" s="445"/>
      <c r="AB77" s="465">
        <f t="shared" si="55"/>
        <v>1</v>
      </c>
      <c r="AC77" s="489">
        <f t="shared" si="52"/>
        <v>0</v>
      </c>
      <c r="AD77" s="489">
        <f t="shared" si="53"/>
        <v>0</v>
      </c>
      <c r="AE77" s="489">
        <f t="shared" si="56"/>
        <v>0</v>
      </c>
      <c r="AF77" s="541">
        <f t="shared" si="56"/>
        <v>0</v>
      </c>
      <c r="AG77" s="529"/>
      <c r="AH77" s="529"/>
    </row>
    <row r="78" spans="1:34" s="291" customFormat="1" ht="15" thickBot="1" x14ac:dyDescent="0.35">
      <c r="A78" s="536">
        <f t="shared" si="43"/>
        <v>19</v>
      </c>
      <c r="B78" s="537" t="str">
        <f t="shared" si="44"/>
        <v>Bouvree Guy</v>
      </c>
      <c r="C78" s="503" t="str">
        <f>IFERROR(VLOOKUP(B78,Liste_J!$C$7:$G$261,5,0),"???")</f>
        <v>H</v>
      </c>
      <c r="D78" s="538" t="str">
        <f>IFERROR(VLOOKUP(B78,Liste_J!$C$7:$F$261,4,0),"???")</f>
        <v>Réveillon</v>
      </c>
      <c r="E78" s="503">
        <f t="shared" si="45"/>
        <v>18.399999999999999</v>
      </c>
      <c r="F78" s="539">
        <f t="shared" si="46"/>
        <v>26</v>
      </c>
      <c r="H78" s="536">
        <f t="shared" si="47"/>
        <v>19</v>
      </c>
      <c r="I78" s="503" t="str">
        <f t="shared" si="48"/>
        <v>Sauvadet Yannick</v>
      </c>
      <c r="J78" s="503" t="str">
        <f>IFERROR(VLOOKUP(I78,Liste_J!$C$7:$G$261,5,0),"???")</f>
        <v>H</v>
      </c>
      <c r="K78" s="503" t="str">
        <f>IFERROR(VLOOKUP(I78,Liste_J!$C$7:$F$261,4,0),"???")</f>
        <v>ASGAF</v>
      </c>
      <c r="L78" s="503">
        <f t="shared" si="49"/>
        <v>24.8</v>
      </c>
      <c r="M78" s="539">
        <f t="shared" si="50"/>
        <v>37</v>
      </c>
      <c r="N78" s="503"/>
      <c r="O78" s="503"/>
      <c r="P78" s="503"/>
      <c r="Q78" s="503"/>
      <c r="R78" s="503"/>
      <c r="S78" s="503"/>
      <c r="T78" s="503"/>
      <c r="X78" s="445"/>
      <c r="AB78" s="465">
        <f t="shared" si="55"/>
        <v>1</v>
      </c>
      <c r="AC78" s="489">
        <f t="shared" si="52"/>
        <v>0</v>
      </c>
      <c r="AD78" s="489">
        <f t="shared" si="53"/>
        <v>0</v>
      </c>
      <c r="AE78" s="489">
        <f t="shared" si="56"/>
        <v>0</v>
      </c>
      <c r="AF78" s="541">
        <f t="shared" si="56"/>
        <v>0</v>
      </c>
      <c r="AG78" s="529"/>
      <c r="AH78" s="529"/>
    </row>
    <row r="79" spans="1:34" s="291" customFormat="1" ht="15" thickBot="1" x14ac:dyDescent="0.35">
      <c r="A79" s="536">
        <f t="shared" si="43"/>
        <v>0</v>
      </c>
      <c r="B79" s="537" t="str">
        <f t="shared" si="44"/>
        <v>Robin Jean-Pierre</v>
      </c>
      <c r="C79" s="503" t="str">
        <f>IFERROR(VLOOKUP(B79,Liste_J!$C$7:$G$261,5,0),"???")</f>
        <v>H</v>
      </c>
      <c r="D79" s="538" t="str">
        <f>IFERROR(VLOOKUP(B79,Liste_J!$C$7:$F$261,4,0),"???")</f>
        <v>Réveillon</v>
      </c>
      <c r="E79" s="503">
        <f t="shared" si="45"/>
        <v>25.1</v>
      </c>
      <c r="F79" s="539">
        <f t="shared" si="46"/>
        <v>26</v>
      </c>
      <c r="H79" s="536">
        <f t="shared" si="47"/>
        <v>0</v>
      </c>
      <c r="I79" s="503" t="str">
        <f t="shared" si="48"/>
        <v>Sauvadet Dominique</v>
      </c>
      <c r="J79" s="503" t="str">
        <f>IFERROR(VLOOKUP(I79,Liste_J!$C$7:$G$261,5,0),"???")</f>
        <v>H</v>
      </c>
      <c r="K79" s="503" t="str">
        <f>IFERROR(VLOOKUP(I79,Liste_J!$C$7:$F$261,4,0),"???")</f>
        <v>ASGAF</v>
      </c>
      <c r="L79" s="503">
        <f t="shared" si="49"/>
        <v>18.5</v>
      </c>
      <c r="M79" s="539">
        <f t="shared" si="50"/>
        <v>37</v>
      </c>
      <c r="N79" s="503"/>
      <c r="O79" s="503"/>
      <c r="P79" s="503"/>
      <c r="Q79" s="503"/>
      <c r="R79" s="503"/>
      <c r="S79" s="503"/>
      <c r="T79" s="503"/>
      <c r="X79" s="445"/>
      <c r="AB79" s="465">
        <f t="shared" si="55"/>
        <v>1</v>
      </c>
      <c r="AC79" s="489">
        <f t="shared" si="52"/>
        <v>0</v>
      </c>
      <c r="AD79" s="489">
        <f t="shared" si="53"/>
        <v>0</v>
      </c>
      <c r="AE79" s="489">
        <f t="shared" si="56"/>
        <v>0</v>
      </c>
      <c r="AF79" s="541">
        <f t="shared" si="56"/>
        <v>0</v>
      </c>
      <c r="AG79" s="529"/>
      <c r="AH79" s="529"/>
    </row>
    <row r="80" spans="1:34" s="291" customFormat="1" ht="15" thickBot="1" x14ac:dyDescent="0.35">
      <c r="A80" s="536">
        <f t="shared" si="43"/>
        <v>20</v>
      </c>
      <c r="B80" s="537" t="str">
        <f t="shared" si="44"/>
        <v>Lejeune Michel</v>
      </c>
      <c r="C80" s="503" t="str">
        <f>IFERROR(VLOOKUP(B80,Liste_J!$C$7:$G$261,5,0),"???")</f>
        <v>H</v>
      </c>
      <c r="D80" s="538" t="str">
        <f>IFERROR(VLOOKUP(B80,Liste_J!$C$7:$F$261,4,0),"???")</f>
        <v>Chevannes</v>
      </c>
      <c r="E80" s="503">
        <f t="shared" si="45"/>
        <v>22.2</v>
      </c>
      <c r="F80" s="539">
        <f t="shared" si="46"/>
        <v>25</v>
      </c>
      <c r="H80" s="536">
        <f t="shared" si="47"/>
        <v>20</v>
      </c>
      <c r="I80" s="503" t="str">
        <f t="shared" si="48"/>
        <v>Bouvree Guy</v>
      </c>
      <c r="J80" s="503" t="str">
        <f>IFERROR(VLOOKUP(I80,Liste_J!$C$7:$G$261,5,0),"???")</f>
        <v>H</v>
      </c>
      <c r="K80" s="503" t="str">
        <f>IFERROR(VLOOKUP(I80,Liste_J!$C$7:$F$261,4,0),"???")</f>
        <v>Réveillon</v>
      </c>
      <c r="L80" s="503">
        <f t="shared" si="49"/>
        <v>18.399999999999999</v>
      </c>
      <c r="M80" s="539">
        <f t="shared" si="50"/>
        <v>37</v>
      </c>
      <c r="N80" s="503"/>
      <c r="O80" s="503"/>
      <c r="P80" s="503"/>
      <c r="Q80" s="503"/>
      <c r="R80" s="503"/>
      <c r="S80" s="503"/>
      <c r="T80" s="503"/>
      <c r="X80" s="445"/>
      <c r="AB80" s="465">
        <f t="shared" si="55"/>
        <v>0</v>
      </c>
      <c r="AC80" s="489">
        <f t="shared" si="52"/>
        <v>0</v>
      </c>
      <c r="AD80" s="489">
        <f t="shared" si="53"/>
        <v>0</v>
      </c>
      <c r="AE80" s="489">
        <f t="shared" si="56"/>
        <v>0</v>
      </c>
      <c r="AF80" s="541">
        <f t="shared" si="56"/>
        <v>1</v>
      </c>
      <c r="AG80" s="529"/>
      <c r="AH80" s="529"/>
    </row>
    <row r="81" spans="1:34" s="291" customFormat="1" ht="15" thickBot="1" x14ac:dyDescent="0.35">
      <c r="A81" s="536">
        <f t="shared" si="43"/>
        <v>0</v>
      </c>
      <c r="B81" s="537" t="str">
        <f t="shared" si="44"/>
        <v>Viard Etienne</v>
      </c>
      <c r="C81" s="503" t="str">
        <f>IFERROR(VLOOKUP(B81,Liste_J!$C$7:$G$261,5,0),"???")</f>
        <v>H</v>
      </c>
      <c r="D81" s="538" t="str">
        <f>IFERROR(VLOOKUP(B81,Liste_J!$C$7:$F$261,4,0),"???")</f>
        <v>Chevannes</v>
      </c>
      <c r="E81" s="503">
        <f t="shared" si="45"/>
        <v>25.2</v>
      </c>
      <c r="F81" s="539">
        <f t="shared" si="46"/>
        <v>25</v>
      </c>
      <c r="H81" s="536">
        <f t="shared" si="47"/>
        <v>0</v>
      </c>
      <c r="I81" s="503" t="str">
        <f t="shared" si="48"/>
        <v>Robin Jean-Pierre</v>
      </c>
      <c r="J81" s="503" t="str">
        <f>IFERROR(VLOOKUP(I81,Liste_J!$C$7:$G$261,5,0),"???")</f>
        <v>H</v>
      </c>
      <c r="K81" s="503" t="str">
        <f>IFERROR(VLOOKUP(I81,Liste_J!$C$7:$F$261,4,0),"???")</f>
        <v>Réveillon</v>
      </c>
      <c r="L81" s="503">
        <f t="shared" si="49"/>
        <v>25.1</v>
      </c>
      <c r="M81" s="539">
        <f t="shared" si="50"/>
        <v>37</v>
      </c>
      <c r="N81" s="503"/>
      <c r="O81" s="503"/>
      <c r="P81" s="503"/>
      <c r="Q81" s="503"/>
      <c r="R81" s="503"/>
      <c r="S81" s="503"/>
      <c r="T81" s="503"/>
      <c r="X81" s="445"/>
      <c r="AB81" s="465">
        <f t="shared" si="55"/>
        <v>0</v>
      </c>
      <c r="AC81" s="489">
        <f t="shared" si="52"/>
        <v>0</v>
      </c>
      <c r="AD81" s="489">
        <f t="shared" si="53"/>
        <v>0</v>
      </c>
      <c r="AE81" s="489">
        <f t="shared" si="56"/>
        <v>0</v>
      </c>
      <c r="AF81" s="541">
        <f t="shared" si="56"/>
        <v>1</v>
      </c>
      <c r="AG81" s="529"/>
      <c r="AH81" s="529"/>
    </row>
    <row r="82" spans="1:34" s="291" customFormat="1" ht="15" thickBot="1" x14ac:dyDescent="0.35">
      <c r="A82" s="536">
        <f t="shared" si="43"/>
        <v>21</v>
      </c>
      <c r="B82" s="537" t="str">
        <f t="shared" si="44"/>
        <v>Barcon Jean-Jacques</v>
      </c>
      <c r="C82" s="503" t="str">
        <f>IFERROR(VLOOKUP(B82,Liste_J!$C$7:$G$261,5,0),"???")</f>
        <v>H</v>
      </c>
      <c r="D82" s="538" t="str">
        <f>IFERROR(VLOOKUP(B82,Liste_J!$C$7:$F$261,4,0),"???")</f>
        <v>ASGAF</v>
      </c>
      <c r="E82" s="503">
        <f t="shared" si="45"/>
        <v>20.9</v>
      </c>
      <c r="F82" s="539">
        <f t="shared" si="46"/>
        <v>25</v>
      </c>
      <c r="H82" s="536">
        <f t="shared" si="47"/>
        <v>21</v>
      </c>
      <c r="I82" s="503" t="str">
        <f t="shared" si="48"/>
        <v>Le Boulc'H Catherine</v>
      </c>
      <c r="J82" s="503" t="str">
        <f>IFERROR(VLOOKUP(I82,Liste_J!$C$7:$G$261,5,0),"???")</f>
        <v>F</v>
      </c>
      <c r="K82" s="503" t="str">
        <f>IFERROR(VLOOKUP(I82,Liste_J!$C$7:$F$261,4,0),"???")</f>
        <v>Chevannes</v>
      </c>
      <c r="L82" s="503">
        <f t="shared" si="49"/>
        <v>21.3</v>
      </c>
      <c r="M82" s="539">
        <f t="shared" si="50"/>
        <v>36</v>
      </c>
      <c r="N82" s="503"/>
      <c r="O82" s="503"/>
      <c r="P82" s="503"/>
      <c r="Q82" s="503"/>
      <c r="R82" s="503"/>
      <c r="S82" s="503"/>
      <c r="T82" s="503"/>
      <c r="X82" s="445"/>
      <c r="AB82" s="465">
        <f t="shared" si="55"/>
        <v>0</v>
      </c>
      <c r="AC82" s="489">
        <f t="shared" si="52"/>
        <v>1</v>
      </c>
      <c r="AD82" s="489">
        <f t="shared" si="53"/>
        <v>0</v>
      </c>
      <c r="AE82" s="489">
        <f t="shared" si="56"/>
        <v>0</v>
      </c>
      <c r="AF82" s="541">
        <f t="shared" si="56"/>
        <v>0</v>
      </c>
      <c r="AG82" s="529"/>
      <c r="AH82" s="529"/>
    </row>
    <row r="83" spans="1:34" s="291" customFormat="1" ht="15" thickBot="1" x14ac:dyDescent="0.35">
      <c r="A83" s="536">
        <f t="shared" si="43"/>
        <v>0</v>
      </c>
      <c r="B83" s="537" t="str">
        <f t="shared" si="44"/>
        <v>Lopez Jean Marie</v>
      </c>
      <c r="C83" s="503" t="str">
        <f>IFERROR(VLOOKUP(B83,Liste_J!$C$7:$G$261,5,0),"???")</f>
        <v>H</v>
      </c>
      <c r="D83" s="538" t="str">
        <f>IFERROR(VLOOKUP(B83,Liste_J!$C$7:$F$261,4,0),"???")</f>
        <v>ASGAF</v>
      </c>
      <c r="E83" s="503">
        <f t="shared" si="45"/>
        <v>25.7</v>
      </c>
      <c r="F83" s="539">
        <f t="shared" si="46"/>
        <v>25</v>
      </c>
      <c r="H83" s="536">
        <f t="shared" si="47"/>
        <v>0</v>
      </c>
      <c r="I83" s="503" t="str">
        <f t="shared" si="48"/>
        <v>Prevost Stephane</v>
      </c>
      <c r="J83" s="503" t="str">
        <f>IFERROR(VLOOKUP(I83,Liste_J!$C$7:$G$261,5,0),"???")</f>
        <v>H</v>
      </c>
      <c r="K83" s="503" t="str">
        <f>IFERROR(VLOOKUP(I83,Liste_J!$C$7:$F$261,4,0),"???")</f>
        <v>Chevannes</v>
      </c>
      <c r="L83" s="503">
        <f t="shared" si="49"/>
        <v>17.600000000000001</v>
      </c>
      <c r="M83" s="539">
        <f t="shared" si="50"/>
        <v>36</v>
      </c>
      <c r="N83" s="503"/>
      <c r="O83" s="503"/>
      <c r="P83" s="503"/>
      <c r="Q83" s="503"/>
      <c r="R83" s="503"/>
      <c r="S83" s="503"/>
      <c r="T83" s="503"/>
      <c r="X83" s="445"/>
      <c r="AB83" s="465">
        <f t="shared" si="55"/>
        <v>0</v>
      </c>
      <c r="AC83" s="489">
        <f t="shared" si="52"/>
        <v>1</v>
      </c>
      <c r="AD83" s="489">
        <f t="shared" si="53"/>
        <v>0</v>
      </c>
      <c r="AE83" s="489">
        <f t="shared" si="56"/>
        <v>0</v>
      </c>
      <c r="AF83" s="541">
        <f t="shared" si="56"/>
        <v>0</v>
      </c>
      <c r="AG83" s="529"/>
      <c r="AH83" s="529"/>
    </row>
    <row r="84" spans="1:34" s="291" customFormat="1" ht="15" thickBot="1" x14ac:dyDescent="0.35">
      <c r="A84" s="536">
        <f t="shared" si="43"/>
        <v>22</v>
      </c>
      <c r="B84" s="537" t="str">
        <f t="shared" si="44"/>
        <v>Dubart Christian</v>
      </c>
      <c r="C84" s="503" t="str">
        <f>IFERROR(VLOOKUP(B84,Liste_J!$C$7:$G$261,5,0),"???")</f>
        <v>H</v>
      </c>
      <c r="D84" s="538" t="str">
        <f>IFERROR(VLOOKUP(B84,Liste_J!$C$7:$F$261,4,0),"???")</f>
        <v>Réveillon</v>
      </c>
      <c r="E84" s="503">
        <f t="shared" si="45"/>
        <v>23.7</v>
      </c>
      <c r="F84" s="539">
        <f t="shared" si="46"/>
        <v>25</v>
      </c>
      <c r="H84" s="536">
        <f t="shared" si="47"/>
        <v>22</v>
      </c>
      <c r="I84" s="503" t="str">
        <f t="shared" si="48"/>
        <v>Nardon Philippe</v>
      </c>
      <c r="J84" s="503" t="str">
        <f>IFERROR(VLOOKUP(I84,Liste_J!$C$7:$G$261,5,0),"???")</f>
        <v>H</v>
      </c>
      <c r="K84" s="503" t="str">
        <f>IFERROR(VLOOKUP(I84,Liste_J!$C$7:$F$261,4,0),"???")</f>
        <v>Chevannes</v>
      </c>
      <c r="L84" s="503">
        <f t="shared" si="49"/>
        <v>31</v>
      </c>
      <c r="M84" s="539">
        <f t="shared" si="50"/>
        <v>36</v>
      </c>
      <c r="N84" s="503"/>
      <c r="O84" s="503"/>
      <c r="P84" s="503"/>
      <c r="Q84" s="503"/>
      <c r="R84" s="503"/>
      <c r="S84" s="503"/>
      <c r="T84" s="503"/>
      <c r="X84" s="445"/>
      <c r="AB84" s="465">
        <f t="shared" si="55"/>
        <v>0</v>
      </c>
      <c r="AC84" s="489">
        <f t="shared" si="52"/>
        <v>1</v>
      </c>
      <c r="AD84" s="489">
        <f t="shared" si="53"/>
        <v>0</v>
      </c>
      <c r="AE84" s="489">
        <f t="shared" si="56"/>
        <v>0</v>
      </c>
      <c r="AF84" s="541">
        <f t="shared" si="56"/>
        <v>0</v>
      </c>
      <c r="AG84" s="529"/>
      <c r="AH84" s="529"/>
    </row>
    <row r="85" spans="1:34" s="291" customFormat="1" ht="15" thickBot="1" x14ac:dyDescent="0.35">
      <c r="A85" s="536">
        <f t="shared" si="43"/>
        <v>0</v>
      </c>
      <c r="B85" s="537" t="str">
        <f t="shared" si="44"/>
        <v>Dubart Martine</v>
      </c>
      <c r="C85" s="503" t="str">
        <f>IFERROR(VLOOKUP(B85,Liste_J!$C$7:$G$261,5,0),"???")</f>
        <v>F</v>
      </c>
      <c r="D85" s="538" t="str">
        <f>IFERROR(VLOOKUP(B85,Liste_J!$C$7:$F$261,4,0),"???")</f>
        <v>Réveillon</v>
      </c>
      <c r="E85" s="503">
        <f t="shared" si="45"/>
        <v>20.8</v>
      </c>
      <c r="F85" s="539">
        <f t="shared" si="46"/>
        <v>25</v>
      </c>
      <c r="H85" s="536">
        <f t="shared" si="47"/>
        <v>0</v>
      </c>
      <c r="I85" s="503" t="str">
        <f t="shared" si="48"/>
        <v>Jomat Michel</v>
      </c>
      <c r="J85" s="503" t="str">
        <f>IFERROR(VLOOKUP(I85,Liste_J!$C$7:$G$261,5,0),"???")</f>
        <v>H</v>
      </c>
      <c r="K85" s="503" t="str">
        <f>IFERROR(VLOOKUP(I85,Liste_J!$C$7:$F$261,4,0),"???")</f>
        <v>Chevannes</v>
      </c>
      <c r="L85" s="503">
        <f t="shared" si="49"/>
        <v>25.2</v>
      </c>
      <c r="M85" s="539">
        <f t="shared" si="50"/>
        <v>36</v>
      </c>
      <c r="N85" s="503"/>
      <c r="O85" s="503"/>
      <c r="P85" s="503"/>
      <c r="Q85" s="503"/>
      <c r="R85" s="503"/>
      <c r="S85" s="503"/>
      <c r="T85" s="503"/>
      <c r="X85" s="445"/>
      <c r="AB85" s="465">
        <f t="shared" si="55"/>
        <v>0</v>
      </c>
      <c r="AC85" s="489">
        <f t="shared" si="52"/>
        <v>1</v>
      </c>
      <c r="AD85" s="489">
        <f t="shared" si="53"/>
        <v>0</v>
      </c>
      <c r="AE85" s="489">
        <f t="shared" si="56"/>
        <v>0</v>
      </c>
      <c r="AF85" s="541">
        <f t="shared" si="56"/>
        <v>0</v>
      </c>
      <c r="AG85" s="529"/>
      <c r="AH85" s="529"/>
    </row>
    <row r="86" spans="1:34" s="291" customFormat="1" ht="15" thickBot="1" x14ac:dyDescent="0.35">
      <c r="A86" s="536">
        <f t="shared" si="43"/>
        <v>23</v>
      </c>
      <c r="B86" s="537" t="str">
        <f t="shared" si="44"/>
        <v>Alexandre Didier</v>
      </c>
      <c r="C86" s="503" t="str">
        <f>IFERROR(VLOOKUP(B86,Liste_J!$C$7:$G$261,5,0),"???")</f>
        <v>H</v>
      </c>
      <c r="D86" s="538" t="str">
        <f>IFERROR(VLOOKUP(B86,Liste_J!$C$7:$F$261,4,0),"???")</f>
        <v>Chevry</v>
      </c>
      <c r="E86" s="503">
        <f t="shared" si="45"/>
        <v>12.5</v>
      </c>
      <c r="F86" s="539">
        <f t="shared" si="46"/>
        <v>24</v>
      </c>
      <c r="H86" s="536">
        <f t="shared" si="47"/>
        <v>23</v>
      </c>
      <c r="I86" s="503" t="str">
        <f t="shared" si="48"/>
        <v>Debordes Brigitte</v>
      </c>
      <c r="J86" s="503" t="str">
        <f>IFERROR(VLOOKUP(I86,Liste_J!$C$7:$G$261,5,0),"???")</f>
        <v>F</v>
      </c>
      <c r="K86" s="503" t="str">
        <f>IFERROR(VLOOKUP(I86,Liste_J!$C$7:$F$261,4,0),"???")</f>
        <v>ASGAF</v>
      </c>
      <c r="L86" s="503">
        <f t="shared" si="49"/>
        <v>33.1</v>
      </c>
      <c r="M86" s="539">
        <f t="shared" si="50"/>
        <v>36</v>
      </c>
      <c r="N86" s="503"/>
      <c r="O86" s="503"/>
      <c r="P86" s="503"/>
      <c r="Q86" s="503"/>
      <c r="R86" s="503"/>
      <c r="S86" s="503"/>
      <c r="T86" s="503"/>
      <c r="X86" s="445"/>
      <c r="AB86" s="465">
        <f t="shared" si="55"/>
        <v>1</v>
      </c>
      <c r="AC86" s="489">
        <f t="shared" si="52"/>
        <v>0</v>
      </c>
      <c r="AD86" s="489">
        <f t="shared" si="53"/>
        <v>0</v>
      </c>
      <c r="AE86" s="489">
        <f t="shared" si="56"/>
        <v>0</v>
      </c>
      <c r="AF86" s="541">
        <f t="shared" si="56"/>
        <v>0</v>
      </c>
      <c r="AG86" s="529"/>
      <c r="AH86" s="529"/>
    </row>
    <row r="87" spans="1:34" s="291" customFormat="1" ht="15" thickBot="1" x14ac:dyDescent="0.35">
      <c r="A87" s="536">
        <f t="shared" si="43"/>
        <v>0</v>
      </c>
      <c r="B87" s="537" t="str">
        <f t="shared" si="44"/>
        <v>Alexandre Pascale</v>
      </c>
      <c r="C87" s="503" t="str">
        <f>IFERROR(VLOOKUP(B87,Liste_J!$C$7:$G$261,5,0),"???")</f>
        <v>F</v>
      </c>
      <c r="D87" s="538" t="str">
        <f>IFERROR(VLOOKUP(B87,Liste_J!$C$7:$F$261,4,0),"???")</f>
        <v>Chevry</v>
      </c>
      <c r="E87" s="503">
        <f t="shared" si="45"/>
        <v>24.6</v>
      </c>
      <c r="F87" s="539">
        <f t="shared" si="46"/>
        <v>24</v>
      </c>
      <c r="H87" s="536">
        <f t="shared" si="47"/>
        <v>0</v>
      </c>
      <c r="I87" s="503" t="str">
        <f t="shared" si="48"/>
        <v>Debordes Jean-Hugues</v>
      </c>
      <c r="J87" s="503" t="str">
        <f>IFERROR(VLOOKUP(I87,Liste_J!$C$7:$G$261,5,0),"???")</f>
        <v>H</v>
      </c>
      <c r="K87" s="503" t="str">
        <f>IFERROR(VLOOKUP(I87,Liste_J!$C$7:$F$261,4,0),"???")</f>
        <v>ASGAF</v>
      </c>
      <c r="L87" s="503">
        <f t="shared" si="49"/>
        <v>33.299999999999997</v>
      </c>
      <c r="M87" s="539">
        <f t="shared" si="50"/>
        <v>36</v>
      </c>
      <c r="N87" s="503"/>
      <c r="O87" s="503"/>
      <c r="P87" s="503"/>
      <c r="Q87" s="503"/>
      <c r="R87" s="503"/>
      <c r="S87" s="503"/>
      <c r="T87" s="503"/>
      <c r="X87" s="445"/>
      <c r="AB87" s="465">
        <f t="shared" si="55"/>
        <v>1</v>
      </c>
      <c r="AC87" s="489">
        <f t="shared" si="52"/>
        <v>0</v>
      </c>
      <c r="AD87" s="489">
        <f t="shared" si="53"/>
        <v>0</v>
      </c>
      <c r="AE87" s="489">
        <f t="shared" si="56"/>
        <v>0</v>
      </c>
      <c r="AF87" s="541">
        <f t="shared" si="56"/>
        <v>0</v>
      </c>
      <c r="AG87" s="529"/>
      <c r="AH87" s="529"/>
    </row>
    <row r="88" spans="1:34" s="291" customFormat="1" ht="15" thickBot="1" x14ac:dyDescent="0.35">
      <c r="A88" s="536">
        <f t="shared" si="43"/>
        <v>24</v>
      </c>
      <c r="B88" s="537" t="str">
        <f t="shared" si="44"/>
        <v>Mercier Olivier</v>
      </c>
      <c r="C88" s="503" t="str">
        <f>IFERROR(VLOOKUP(B88,Liste_J!$C$7:$G$261,5,0),"???")</f>
        <v>H</v>
      </c>
      <c r="D88" s="538" t="str">
        <f>IFERROR(VLOOKUP(B88,Liste_J!$C$7:$F$261,4,0),"???")</f>
        <v>Chevry</v>
      </c>
      <c r="E88" s="503">
        <f t="shared" si="45"/>
        <v>22.7</v>
      </c>
      <c r="F88" s="539">
        <f t="shared" si="46"/>
        <v>24</v>
      </c>
      <c r="H88" s="536">
        <f t="shared" si="47"/>
        <v>24</v>
      </c>
      <c r="I88" s="503" t="str">
        <f t="shared" si="48"/>
        <v>Dubart Martine</v>
      </c>
      <c r="J88" s="503" t="str">
        <f>IFERROR(VLOOKUP(I88,Liste_J!$C$7:$G$261,5,0),"???")</f>
        <v>F</v>
      </c>
      <c r="K88" s="503" t="str">
        <f>IFERROR(VLOOKUP(I88,Liste_J!$C$7:$F$261,4,0),"???")</f>
        <v>Réveillon</v>
      </c>
      <c r="L88" s="503">
        <f t="shared" si="49"/>
        <v>20.8</v>
      </c>
      <c r="M88" s="539">
        <f t="shared" si="50"/>
        <v>36</v>
      </c>
      <c r="N88" s="503"/>
      <c r="O88" s="503"/>
      <c r="P88" s="503"/>
      <c r="Q88" s="503"/>
      <c r="R88" s="503"/>
      <c r="S88" s="503"/>
      <c r="T88" s="503"/>
      <c r="X88" s="445"/>
      <c r="AB88" s="465">
        <f t="shared" si="55"/>
        <v>0</v>
      </c>
      <c r="AC88" s="489">
        <f t="shared" si="52"/>
        <v>0</v>
      </c>
      <c r="AD88" s="489">
        <f t="shared" si="53"/>
        <v>0</v>
      </c>
      <c r="AE88" s="489">
        <f t="shared" si="56"/>
        <v>0</v>
      </c>
      <c r="AF88" s="541">
        <f t="shared" si="56"/>
        <v>1</v>
      </c>
      <c r="AG88" s="529"/>
      <c r="AH88" s="529"/>
    </row>
    <row r="89" spans="1:34" s="291" customFormat="1" ht="15" thickBot="1" x14ac:dyDescent="0.35">
      <c r="A89" s="536">
        <f t="shared" si="43"/>
        <v>0</v>
      </c>
      <c r="B89" s="537" t="str">
        <f t="shared" si="44"/>
        <v>Pierre Genevieve</v>
      </c>
      <c r="C89" s="503" t="str">
        <f>IFERROR(VLOOKUP(B89,Liste_J!$C$7:$G$261,5,0),"???")</f>
        <v>F</v>
      </c>
      <c r="D89" s="538" t="str">
        <f>IFERROR(VLOOKUP(B89,Liste_J!$C$7:$F$261,4,0),"???")</f>
        <v>Chevry</v>
      </c>
      <c r="E89" s="503">
        <f t="shared" si="45"/>
        <v>18.399999999999999</v>
      </c>
      <c r="F89" s="539">
        <f t="shared" si="46"/>
        <v>24</v>
      </c>
      <c r="H89" s="536">
        <f t="shared" si="47"/>
        <v>0</v>
      </c>
      <c r="I89" s="503" t="str">
        <f t="shared" si="48"/>
        <v>Dubart Christian</v>
      </c>
      <c r="J89" s="503" t="str">
        <f>IFERROR(VLOOKUP(I89,Liste_J!$C$7:$G$261,5,0),"???")</f>
        <v>H</v>
      </c>
      <c r="K89" s="503" t="str">
        <f>IFERROR(VLOOKUP(I89,Liste_J!$C$7:$F$261,4,0),"???")</f>
        <v>Réveillon</v>
      </c>
      <c r="L89" s="503">
        <f t="shared" si="49"/>
        <v>23.7</v>
      </c>
      <c r="M89" s="539">
        <f t="shared" si="50"/>
        <v>36</v>
      </c>
      <c r="N89" s="503"/>
      <c r="O89" s="503"/>
      <c r="P89" s="503"/>
      <c r="Q89" s="503"/>
      <c r="R89" s="503"/>
      <c r="S89" s="503"/>
      <c r="T89" s="503"/>
      <c r="X89" s="445"/>
      <c r="AB89" s="465">
        <f t="shared" si="55"/>
        <v>0</v>
      </c>
      <c r="AC89" s="489">
        <f t="shared" si="52"/>
        <v>0</v>
      </c>
      <c r="AD89" s="489">
        <f t="shared" si="53"/>
        <v>0</v>
      </c>
      <c r="AE89" s="489">
        <f t="shared" si="56"/>
        <v>0</v>
      </c>
      <c r="AF89" s="541">
        <f t="shared" si="56"/>
        <v>1</v>
      </c>
      <c r="AG89" s="529"/>
      <c r="AH89" s="529"/>
    </row>
    <row r="90" spans="1:34" s="291" customFormat="1" ht="15" thickBot="1" x14ac:dyDescent="0.35">
      <c r="A90" s="536">
        <f t="shared" si="43"/>
        <v>25</v>
      </c>
      <c r="B90" s="537" t="str">
        <f t="shared" si="44"/>
        <v>Denaro Noel</v>
      </c>
      <c r="C90" s="503" t="str">
        <f>IFERROR(VLOOKUP(B90,Liste_J!$C$7:$G$261,5,0),"???")</f>
        <v>H</v>
      </c>
      <c r="D90" s="538" t="str">
        <f>IFERROR(VLOOKUP(B90,Liste_J!$C$7:$F$261,4,0),"???")</f>
        <v>Chevannes</v>
      </c>
      <c r="E90" s="503">
        <f t="shared" si="45"/>
        <v>17.8</v>
      </c>
      <c r="F90" s="539">
        <f t="shared" si="46"/>
        <v>24</v>
      </c>
      <c r="H90" s="536">
        <f t="shared" si="47"/>
        <v>25</v>
      </c>
      <c r="I90" s="503" t="str">
        <f t="shared" si="48"/>
        <v>Laude Anne</v>
      </c>
      <c r="J90" s="503" t="str">
        <f>IFERROR(VLOOKUP(I90,Liste_J!$C$7:$G$261,5,0),"???")</f>
        <v>F</v>
      </c>
      <c r="K90" s="503" t="str">
        <f>IFERROR(VLOOKUP(I90,Liste_J!$C$7:$F$261,4,0),"???")</f>
        <v>Chevannes</v>
      </c>
      <c r="L90" s="503">
        <f t="shared" si="49"/>
        <v>25.4</v>
      </c>
      <c r="M90" s="539">
        <f t="shared" si="50"/>
        <v>35</v>
      </c>
      <c r="N90" s="503"/>
      <c r="O90" s="503"/>
      <c r="P90" s="503"/>
      <c r="Q90" s="503"/>
      <c r="R90" s="503"/>
      <c r="S90" s="503"/>
      <c r="T90" s="503"/>
      <c r="X90" s="445"/>
      <c r="AB90" s="465">
        <f t="shared" si="55"/>
        <v>0</v>
      </c>
      <c r="AC90" s="489">
        <f t="shared" si="52"/>
        <v>1</v>
      </c>
      <c r="AD90" s="489">
        <f t="shared" si="53"/>
        <v>0</v>
      </c>
      <c r="AE90" s="489">
        <f t="shared" si="56"/>
        <v>0</v>
      </c>
      <c r="AF90" s="541">
        <f t="shared" si="56"/>
        <v>0</v>
      </c>
      <c r="AG90" s="529"/>
      <c r="AH90" s="529"/>
    </row>
    <row r="91" spans="1:34" s="291" customFormat="1" ht="15" thickBot="1" x14ac:dyDescent="0.35">
      <c r="A91" s="536">
        <f t="shared" si="43"/>
        <v>0</v>
      </c>
      <c r="B91" s="537" t="str">
        <f t="shared" si="44"/>
        <v>Naudes Sylviane</v>
      </c>
      <c r="C91" s="503" t="str">
        <f>IFERROR(VLOOKUP(B91,Liste_J!$C$7:$G$261,5,0),"???")</f>
        <v>F</v>
      </c>
      <c r="D91" s="538" t="str">
        <f>IFERROR(VLOOKUP(B91,Liste_J!$C$7:$F$261,4,0),"???")</f>
        <v>Chevannes</v>
      </c>
      <c r="E91" s="503">
        <f t="shared" si="45"/>
        <v>27.8</v>
      </c>
      <c r="F91" s="539">
        <f t="shared" si="46"/>
        <v>24</v>
      </c>
      <c r="H91" s="536">
        <f t="shared" si="47"/>
        <v>0</v>
      </c>
      <c r="I91" s="503" t="str">
        <f t="shared" si="48"/>
        <v>Laude Vincent</v>
      </c>
      <c r="J91" s="503" t="str">
        <f>IFERROR(VLOOKUP(I91,Liste_J!$C$7:$G$261,5,0),"???")</f>
        <v>H</v>
      </c>
      <c r="K91" s="503" t="str">
        <f>IFERROR(VLOOKUP(I91,Liste_J!$C$7:$F$261,4,0),"???")</f>
        <v>Chevannes</v>
      </c>
      <c r="L91" s="503">
        <f t="shared" si="49"/>
        <v>24.1</v>
      </c>
      <c r="M91" s="539">
        <f t="shared" si="50"/>
        <v>35</v>
      </c>
      <c r="N91" s="503"/>
      <c r="O91" s="503"/>
      <c r="P91" s="503"/>
      <c r="Q91" s="503"/>
      <c r="R91" s="503"/>
      <c r="S91" s="503"/>
      <c r="T91" s="503"/>
      <c r="X91" s="445"/>
      <c r="AB91" s="465">
        <f t="shared" si="55"/>
        <v>0</v>
      </c>
      <c r="AC91" s="489">
        <f t="shared" si="52"/>
        <v>1</v>
      </c>
      <c r="AD91" s="489">
        <f t="shared" si="53"/>
        <v>0</v>
      </c>
      <c r="AE91" s="489">
        <f t="shared" si="56"/>
        <v>0</v>
      </c>
      <c r="AF91" s="541">
        <f t="shared" si="56"/>
        <v>0</v>
      </c>
      <c r="AG91" s="529"/>
      <c r="AH91" s="529"/>
    </row>
    <row r="92" spans="1:34" s="291" customFormat="1" ht="15" thickBot="1" x14ac:dyDescent="0.35">
      <c r="A92" s="536">
        <f t="shared" si="43"/>
        <v>26</v>
      </c>
      <c r="B92" s="537" t="str">
        <f t="shared" si="44"/>
        <v>Jomat Michel</v>
      </c>
      <c r="C92" s="503" t="str">
        <f>IFERROR(VLOOKUP(B92,Liste_J!$C$7:$G$261,5,0),"???")</f>
        <v>H</v>
      </c>
      <c r="D92" s="538" t="str">
        <f>IFERROR(VLOOKUP(B92,Liste_J!$C$7:$F$261,4,0),"???")</f>
        <v>Chevannes</v>
      </c>
      <c r="E92" s="503">
        <f t="shared" si="45"/>
        <v>25.2</v>
      </c>
      <c r="F92" s="539">
        <f t="shared" si="46"/>
        <v>23</v>
      </c>
      <c r="H92" s="536">
        <f t="shared" si="47"/>
        <v>26</v>
      </c>
      <c r="I92" s="503" t="str">
        <f t="shared" si="48"/>
        <v>Riviere Philippe</v>
      </c>
      <c r="J92" s="503" t="str">
        <f>IFERROR(VLOOKUP(I92,Liste_J!$C$7:$G$261,5,0),"???")</f>
        <v>H</v>
      </c>
      <c r="K92" s="503" t="str">
        <f>IFERROR(VLOOKUP(I92,Liste_J!$C$7:$F$261,4,0),"???")</f>
        <v>Chevannes</v>
      </c>
      <c r="L92" s="503">
        <f t="shared" si="49"/>
        <v>30</v>
      </c>
      <c r="M92" s="539">
        <f t="shared" si="50"/>
        <v>35</v>
      </c>
      <c r="N92" s="503"/>
      <c r="O92" s="503"/>
      <c r="P92" s="503"/>
      <c r="Q92" s="503"/>
      <c r="R92" s="503"/>
      <c r="S92" s="503"/>
      <c r="T92" s="503"/>
      <c r="X92" s="445"/>
      <c r="AB92" s="465">
        <f t="shared" si="55"/>
        <v>0</v>
      </c>
      <c r="AC92" s="489">
        <f t="shared" si="52"/>
        <v>1</v>
      </c>
      <c r="AD92" s="489">
        <f t="shared" si="53"/>
        <v>0</v>
      </c>
      <c r="AE92" s="489">
        <f t="shared" si="56"/>
        <v>0</v>
      </c>
      <c r="AF92" s="541">
        <f t="shared" si="56"/>
        <v>0</v>
      </c>
      <c r="AG92" s="529"/>
      <c r="AH92" s="529"/>
    </row>
    <row r="93" spans="1:34" s="291" customFormat="1" ht="15" thickBot="1" x14ac:dyDescent="0.35">
      <c r="A93" s="536">
        <f t="shared" si="43"/>
        <v>0</v>
      </c>
      <c r="B93" s="537" t="str">
        <f t="shared" si="44"/>
        <v>Nardon Philippe</v>
      </c>
      <c r="C93" s="503" t="str">
        <f>IFERROR(VLOOKUP(B93,Liste_J!$C$7:$G$261,5,0),"???")</f>
        <v>H</v>
      </c>
      <c r="D93" s="538" t="str">
        <f>IFERROR(VLOOKUP(B93,Liste_J!$C$7:$F$261,4,0),"???")</f>
        <v>Chevannes</v>
      </c>
      <c r="E93" s="503">
        <f t="shared" si="45"/>
        <v>31</v>
      </c>
      <c r="F93" s="539">
        <f t="shared" si="46"/>
        <v>23</v>
      </c>
      <c r="H93" s="536">
        <f t="shared" si="47"/>
        <v>0</v>
      </c>
      <c r="I93" s="503" t="str">
        <f t="shared" si="48"/>
        <v>Mikaelian Eric</v>
      </c>
      <c r="J93" s="503" t="str">
        <f>IFERROR(VLOOKUP(I93,Liste_J!$C$7:$G$261,5,0),"???")</f>
        <v>H</v>
      </c>
      <c r="K93" s="503" t="str">
        <f>IFERROR(VLOOKUP(I93,Liste_J!$C$7:$F$261,4,0),"???")</f>
        <v>Chevannes</v>
      </c>
      <c r="L93" s="503">
        <f t="shared" si="49"/>
        <v>24.1</v>
      </c>
      <c r="M93" s="539">
        <f t="shared" si="50"/>
        <v>35</v>
      </c>
      <c r="N93" s="503"/>
      <c r="O93" s="503"/>
      <c r="P93" s="503"/>
      <c r="Q93" s="503"/>
      <c r="R93" s="503"/>
      <c r="S93" s="503"/>
      <c r="T93" s="503"/>
      <c r="X93" s="445"/>
      <c r="AB93" s="465">
        <f t="shared" si="55"/>
        <v>0</v>
      </c>
      <c r="AC93" s="489">
        <f t="shared" si="52"/>
        <v>1</v>
      </c>
      <c r="AD93" s="489">
        <f t="shared" si="53"/>
        <v>0</v>
      </c>
      <c r="AE93" s="489">
        <f t="shared" si="56"/>
        <v>0</v>
      </c>
      <c r="AF93" s="541">
        <f t="shared" si="56"/>
        <v>0</v>
      </c>
      <c r="AG93" s="529"/>
      <c r="AH93" s="529"/>
    </row>
    <row r="94" spans="1:34" s="291" customFormat="1" ht="15" thickBot="1" x14ac:dyDescent="0.35">
      <c r="A94" s="536">
        <f t="shared" si="43"/>
        <v>27</v>
      </c>
      <c r="B94" s="537" t="str">
        <f t="shared" si="44"/>
        <v>Insolubile Joseph</v>
      </c>
      <c r="C94" s="503" t="str">
        <f>IFERROR(VLOOKUP(B94,Liste_J!$C$7:$G$261,5,0),"???")</f>
        <v>H</v>
      </c>
      <c r="D94" s="538" t="str">
        <f>IFERROR(VLOOKUP(B94,Liste_J!$C$7:$F$261,4,0),"???")</f>
        <v>ASGAF</v>
      </c>
      <c r="E94" s="503">
        <f t="shared" si="45"/>
        <v>16.899999999999999</v>
      </c>
      <c r="F94" s="539">
        <f t="shared" si="46"/>
        <v>22</v>
      </c>
      <c r="H94" s="536">
        <f t="shared" si="47"/>
        <v>27</v>
      </c>
      <c r="I94" s="503" t="str">
        <f t="shared" si="48"/>
        <v>Denaro Noel</v>
      </c>
      <c r="J94" s="503" t="str">
        <f>IFERROR(VLOOKUP(I94,Liste_J!$C$7:$G$261,5,0),"???")</f>
        <v>H</v>
      </c>
      <c r="K94" s="503" t="str">
        <f>IFERROR(VLOOKUP(I94,Liste_J!$C$7:$F$261,4,0),"???")</f>
        <v>Chevannes</v>
      </c>
      <c r="L94" s="503">
        <f t="shared" si="49"/>
        <v>17.8</v>
      </c>
      <c r="M94" s="539">
        <f t="shared" si="50"/>
        <v>35</v>
      </c>
      <c r="N94" s="503"/>
      <c r="O94" s="503"/>
      <c r="P94" s="503"/>
      <c r="Q94" s="503"/>
      <c r="R94" s="503"/>
      <c r="S94" s="503"/>
      <c r="T94" s="503"/>
      <c r="X94" s="445"/>
      <c r="AB94" s="465">
        <f t="shared" si="55"/>
        <v>0</v>
      </c>
      <c r="AC94" s="489">
        <f t="shared" si="52"/>
        <v>1</v>
      </c>
      <c r="AD94" s="489">
        <f t="shared" si="53"/>
        <v>0</v>
      </c>
      <c r="AE94" s="489">
        <f t="shared" si="56"/>
        <v>0</v>
      </c>
      <c r="AF94" s="541">
        <f t="shared" si="56"/>
        <v>0</v>
      </c>
      <c r="AG94" s="529"/>
      <c r="AH94" s="529"/>
    </row>
    <row r="95" spans="1:34" s="291" customFormat="1" ht="15" thickBot="1" x14ac:dyDescent="0.35">
      <c r="A95" s="536">
        <f t="shared" si="43"/>
        <v>0</v>
      </c>
      <c r="B95" s="537" t="str">
        <f t="shared" si="44"/>
        <v>Lamy Jean-Michel</v>
      </c>
      <c r="C95" s="503" t="str">
        <f>IFERROR(VLOOKUP(B95,Liste_J!$C$7:$G$261,5,0),"???")</f>
        <v>H</v>
      </c>
      <c r="D95" s="538" t="str">
        <f>IFERROR(VLOOKUP(B95,Liste_J!$C$7:$F$261,4,0),"???")</f>
        <v>ASGAF</v>
      </c>
      <c r="E95" s="503">
        <f t="shared" si="45"/>
        <v>19.5</v>
      </c>
      <c r="F95" s="539">
        <f t="shared" si="46"/>
        <v>22</v>
      </c>
      <c r="H95" s="536">
        <f t="shared" si="47"/>
        <v>0</v>
      </c>
      <c r="I95" s="503" t="str">
        <f t="shared" si="48"/>
        <v>Naudes Sylviane</v>
      </c>
      <c r="J95" s="503" t="str">
        <f>IFERROR(VLOOKUP(I95,Liste_J!$C$7:$G$261,5,0),"???")</f>
        <v>F</v>
      </c>
      <c r="K95" s="503" t="str">
        <f>IFERROR(VLOOKUP(I95,Liste_J!$C$7:$F$261,4,0),"???")</f>
        <v>Chevannes</v>
      </c>
      <c r="L95" s="503">
        <f t="shared" si="49"/>
        <v>27.8</v>
      </c>
      <c r="M95" s="539">
        <f t="shared" si="50"/>
        <v>35</v>
      </c>
      <c r="N95" s="503"/>
      <c r="O95" s="503"/>
      <c r="P95" s="503"/>
      <c r="Q95" s="503"/>
      <c r="R95" s="503"/>
      <c r="S95" s="503"/>
      <c r="T95" s="503"/>
      <c r="X95" s="445"/>
      <c r="AB95" s="465">
        <f t="shared" si="55"/>
        <v>0</v>
      </c>
      <c r="AC95" s="489">
        <f t="shared" si="52"/>
        <v>1</v>
      </c>
      <c r="AD95" s="489">
        <f t="shared" si="53"/>
        <v>0</v>
      </c>
      <c r="AE95" s="489">
        <f t="shared" si="56"/>
        <v>0</v>
      </c>
      <c r="AF95" s="541">
        <f t="shared" si="56"/>
        <v>0</v>
      </c>
      <c r="AG95" s="529"/>
      <c r="AH95" s="529"/>
    </row>
    <row r="96" spans="1:34" s="291" customFormat="1" ht="15" thickBot="1" x14ac:dyDescent="0.35">
      <c r="A96" s="536">
        <f t="shared" si="43"/>
        <v>28</v>
      </c>
      <c r="B96" s="537" t="str">
        <f t="shared" si="44"/>
        <v>Laude Anne</v>
      </c>
      <c r="C96" s="503" t="str">
        <f>IFERROR(VLOOKUP(B96,Liste_J!$C$7:$G$261,5,0),"???")</f>
        <v>F</v>
      </c>
      <c r="D96" s="538" t="str">
        <f>IFERROR(VLOOKUP(B96,Liste_J!$C$7:$F$261,4,0),"???")</f>
        <v>Chevannes</v>
      </c>
      <c r="E96" s="503">
        <f t="shared" si="45"/>
        <v>25.4</v>
      </c>
      <c r="F96" s="539">
        <f t="shared" si="46"/>
        <v>22</v>
      </c>
      <c r="H96" s="536">
        <f t="shared" si="47"/>
        <v>28</v>
      </c>
      <c r="I96" s="503" t="str">
        <f t="shared" si="48"/>
        <v>Marcais Xavier</v>
      </c>
      <c r="J96" s="503" t="str">
        <f>IFERROR(VLOOKUP(I96,Liste_J!$C$7:$G$261,5,0),"???")</f>
        <v>H</v>
      </c>
      <c r="K96" s="503" t="str">
        <f>IFERROR(VLOOKUP(I96,Liste_J!$C$7:$F$261,4,0),"???")</f>
        <v>ASGAF</v>
      </c>
      <c r="L96" s="503">
        <f t="shared" si="49"/>
        <v>14</v>
      </c>
      <c r="M96" s="539">
        <f t="shared" si="50"/>
        <v>35</v>
      </c>
      <c r="N96" s="503"/>
      <c r="O96" s="503"/>
      <c r="P96" s="503"/>
      <c r="Q96" s="503"/>
      <c r="R96" s="503"/>
      <c r="S96" s="503"/>
      <c r="T96" s="503"/>
      <c r="X96" s="445"/>
      <c r="AB96" s="465">
        <f t="shared" si="55"/>
        <v>1</v>
      </c>
      <c r="AC96" s="489">
        <f t="shared" si="52"/>
        <v>0</v>
      </c>
      <c r="AD96" s="489">
        <f t="shared" si="53"/>
        <v>0</v>
      </c>
      <c r="AE96" s="489">
        <f t="shared" si="56"/>
        <v>0</v>
      </c>
      <c r="AF96" s="541">
        <f t="shared" si="56"/>
        <v>0</v>
      </c>
      <c r="AG96" s="529"/>
      <c r="AH96" s="529"/>
    </row>
    <row r="97" spans="1:34" s="291" customFormat="1" ht="15" thickBot="1" x14ac:dyDescent="0.35">
      <c r="A97" s="536">
        <f t="shared" si="43"/>
        <v>0</v>
      </c>
      <c r="B97" s="537" t="str">
        <f t="shared" si="44"/>
        <v>Laude Vincent</v>
      </c>
      <c r="C97" s="503" t="str">
        <f>IFERROR(VLOOKUP(B97,Liste_J!$C$7:$G$261,5,0),"???")</f>
        <v>H</v>
      </c>
      <c r="D97" s="538" t="str">
        <f>IFERROR(VLOOKUP(B97,Liste_J!$C$7:$F$261,4,0),"???")</f>
        <v>Chevannes</v>
      </c>
      <c r="E97" s="503">
        <f t="shared" si="45"/>
        <v>24.1</v>
      </c>
      <c r="F97" s="539">
        <f t="shared" si="46"/>
        <v>22</v>
      </c>
      <c r="H97" s="536">
        <f t="shared" si="47"/>
        <v>0</v>
      </c>
      <c r="I97" s="503" t="str">
        <f t="shared" si="48"/>
        <v>Schlack Pascal</v>
      </c>
      <c r="J97" s="503" t="str">
        <f>IFERROR(VLOOKUP(I97,Liste_J!$C$7:$G$261,5,0),"???")</f>
        <v>H</v>
      </c>
      <c r="K97" s="503" t="str">
        <f>IFERROR(VLOOKUP(I97,Liste_J!$C$7:$F$261,4,0),"???")</f>
        <v>ASGAF</v>
      </c>
      <c r="L97" s="503">
        <f t="shared" si="49"/>
        <v>30.1</v>
      </c>
      <c r="M97" s="539">
        <f t="shared" si="50"/>
        <v>35</v>
      </c>
      <c r="N97" s="503"/>
      <c r="O97" s="503"/>
      <c r="P97" s="503"/>
      <c r="Q97" s="503"/>
      <c r="R97" s="503"/>
      <c r="S97" s="503"/>
      <c r="T97" s="503"/>
      <c r="X97" s="445"/>
      <c r="AB97" s="465">
        <f t="shared" si="55"/>
        <v>1</v>
      </c>
      <c r="AC97" s="489">
        <f t="shared" si="52"/>
        <v>0</v>
      </c>
      <c r="AD97" s="489">
        <f t="shared" si="53"/>
        <v>0</v>
      </c>
      <c r="AE97" s="489">
        <f t="shared" si="56"/>
        <v>0</v>
      </c>
      <c r="AF97" s="541">
        <f t="shared" si="56"/>
        <v>0</v>
      </c>
      <c r="AG97" s="529"/>
      <c r="AH97" s="529"/>
    </row>
    <row r="98" spans="1:34" s="291" customFormat="1" ht="15" thickBot="1" x14ac:dyDescent="0.35">
      <c r="A98" s="536">
        <f t="shared" si="43"/>
        <v>29</v>
      </c>
      <c r="B98" s="537" t="str">
        <f t="shared" si="44"/>
        <v>Mikaelian Eric</v>
      </c>
      <c r="C98" s="503" t="str">
        <f>IFERROR(VLOOKUP(B98,Liste_J!$C$7:$G$261,5,0),"???")</f>
        <v>H</v>
      </c>
      <c r="D98" s="538" t="str">
        <f>IFERROR(VLOOKUP(B98,Liste_J!$C$7:$F$261,4,0),"???")</f>
        <v>Chevannes</v>
      </c>
      <c r="E98" s="503">
        <f t="shared" si="45"/>
        <v>24.1</v>
      </c>
      <c r="F98" s="539">
        <f t="shared" si="46"/>
        <v>20</v>
      </c>
      <c r="H98" s="536">
        <f t="shared" si="47"/>
        <v>29</v>
      </c>
      <c r="I98" s="503" t="str">
        <f t="shared" si="48"/>
        <v>Mercier Olivier</v>
      </c>
      <c r="J98" s="503" t="str">
        <f>IFERROR(VLOOKUP(I98,Liste_J!$C$7:$G$261,5,0),"???")</f>
        <v>H</v>
      </c>
      <c r="K98" s="503" t="str">
        <f>IFERROR(VLOOKUP(I98,Liste_J!$C$7:$F$261,4,0),"???")</f>
        <v>Chevry</v>
      </c>
      <c r="L98" s="503">
        <f t="shared" si="49"/>
        <v>22.7</v>
      </c>
      <c r="M98" s="539">
        <f t="shared" si="50"/>
        <v>34</v>
      </c>
      <c r="N98" s="503"/>
      <c r="O98" s="503"/>
      <c r="P98" s="503"/>
      <c r="Q98" s="503"/>
      <c r="R98" s="503"/>
      <c r="S98" s="503"/>
      <c r="T98" s="503"/>
      <c r="X98" s="445"/>
      <c r="AB98" s="465">
        <f t="shared" si="55"/>
        <v>0</v>
      </c>
      <c r="AC98" s="489">
        <f t="shared" si="52"/>
        <v>0</v>
      </c>
      <c r="AD98" s="489">
        <f t="shared" si="53"/>
        <v>1</v>
      </c>
      <c r="AE98" s="489">
        <f t="shared" si="56"/>
        <v>0</v>
      </c>
      <c r="AF98" s="541">
        <f t="shared" si="56"/>
        <v>0</v>
      </c>
      <c r="AG98" s="529"/>
      <c r="AH98" s="529"/>
    </row>
    <row r="99" spans="1:34" s="291" customFormat="1" ht="15" thickBot="1" x14ac:dyDescent="0.35">
      <c r="A99" s="536">
        <f t="shared" si="43"/>
        <v>0</v>
      </c>
      <c r="B99" s="537" t="str">
        <f t="shared" si="44"/>
        <v>Riviere Philippe</v>
      </c>
      <c r="C99" s="503" t="str">
        <f>IFERROR(VLOOKUP(B99,Liste_J!$C$7:$G$261,5,0),"???")</f>
        <v>H</v>
      </c>
      <c r="D99" s="538" t="str">
        <f>IFERROR(VLOOKUP(B99,Liste_J!$C$7:$F$261,4,0),"???")</f>
        <v>Chevannes</v>
      </c>
      <c r="E99" s="503">
        <f t="shared" si="45"/>
        <v>30</v>
      </c>
      <c r="F99" s="539">
        <f t="shared" si="46"/>
        <v>20</v>
      </c>
      <c r="H99" s="536">
        <f t="shared" si="47"/>
        <v>0</v>
      </c>
      <c r="I99" s="503" t="str">
        <f t="shared" si="48"/>
        <v>Pierre Genevieve</v>
      </c>
      <c r="J99" s="503" t="str">
        <f>IFERROR(VLOOKUP(I99,Liste_J!$C$7:$G$261,5,0),"???")</f>
        <v>F</v>
      </c>
      <c r="K99" s="503" t="str">
        <f>IFERROR(VLOOKUP(I99,Liste_J!$C$7:$F$261,4,0),"???")</f>
        <v>Chevry</v>
      </c>
      <c r="L99" s="503">
        <f t="shared" si="49"/>
        <v>18.399999999999999</v>
      </c>
      <c r="M99" s="539">
        <f t="shared" si="50"/>
        <v>34</v>
      </c>
      <c r="N99" s="503"/>
      <c r="O99" s="503"/>
      <c r="P99" s="503"/>
      <c r="Q99" s="503"/>
      <c r="R99" s="503"/>
      <c r="S99" s="503"/>
      <c r="T99" s="503"/>
      <c r="X99" s="445"/>
      <c r="AB99" s="465">
        <f t="shared" si="55"/>
        <v>0</v>
      </c>
      <c r="AC99" s="489">
        <f t="shared" si="52"/>
        <v>0</v>
      </c>
      <c r="AD99" s="489">
        <f t="shared" si="53"/>
        <v>1</v>
      </c>
      <c r="AE99" s="489">
        <f t="shared" si="56"/>
        <v>0</v>
      </c>
      <c r="AF99" s="541">
        <f t="shared" si="56"/>
        <v>0</v>
      </c>
      <c r="AG99" s="529"/>
      <c r="AH99" s="529"/>
    </row>
    <row r="100" spans="1:34" s="291" customFormat="1" ht="15" thickBot="1" x14ac:dyDescent="0.35">
      <c r="A100" s="536">
        <f t="shared" si="43"/>
        <v>30</v>
      </c>
      <c r="B100" s="537" t="str">
        <f t="shared" si="44"/>
        <v>Cercus Dominique</v>
      </c>
      <c r="C100" s="503" t="str">
        <f>IFERROR(VLOOKUP(B100,Liste_J!$C$7:$G$261,5,0),"???")</f>
        <v>H</v>
      </c>
      <c r="D100" s="538" t="str">
        <f>IFERROR(VLOOKUP(B100,Liste_J!$C$7:$F$261,4,0),"???")</f>
        <v>Chevannes</v>
      </c>
      <c r="E100" s="503">
        <f t="shared" si="45"/>
        <v>32.1</v>
      </c>
      <c r="F100" s="539">
        <f t="shared" si="46"/>
        <v>20</v>
      </c>
      <c r="H100" s="536">
        <f t="shared" si="47"/>
        <v>30</v>
      </c>
      <c r="I100" s="503" t="str">
        <f t="shared" si="48"/>
        <v>Guigue Michel</v>
      </c>
      <c r="J100" s="503" t="str">
        <f>IFERROR(VLOOKUP(I100,Liste_J!$C$7:$G$261,5,0),"???")</f>
        <v>H</v>
      </c>
      <c r="K100" s="503" t="str">
        <f>IFERROR(VLOOKUP(I100,Liste_J!$C$7:$F$261,4,0),"???")</f>
        <v>Chevannes</v>
      </c>
      <c r="L100" s="503">
        <f t="shared" si="49"/>
        <v>28</v>
      </c>
      <c r="M100" s="539">
        <f t="shared" si="50"/>
        <v>33</v>
      </c>
      <c r="N100" s="503"/>
      <c r="O100" s="503"/>
      <c r="P100" s="503"/>
      <c r="Q100" s="503"/>
      <c r="R100" s="503"/>
      <c r="S100" s="503"/>
      <c r="T100" s="503"/>
      <c r="X100" s="445"/>
      <c r="AB100" s="465">
        <f t="shared" si="55"/>
        <v>0</v>
      </c>
      <c r="AC100" s="489">
        <f t="shared" si="52"/>
        <v>1</v>
      </c>
      <c r="AD100" s="489">
        <f t="shared" si="53"/>
        <v>0</v>
      </c>
      <c r="AE100" s="489">
        <f t="shared" si="56"/>
        <v>0</v>
      </c>
      <c r="AF100" s="541">
        <f t="shared" si="56"/>
        <v>0</v>
      </c>
      <c r="AG100" s="529"/>
      <c r="AH100" s="529"/>
    </row>
    <row r="101" spans="1:34" s="291" customFormat="1" ht="15" thickBot="1" x14ac:dyDescent="0.35">
      <c r="A101" s="536">
        <f t="shared" si="43"/>
        <v>0</v>
      </c>
      <c r="B101" s="537" t="str">
        <f t="shared" si="44"/>
        <v>Roulland Jean-François</v>
      </c>
      <c r="C101" s="503" t="str">
        <f>IFERROR(VLOOKUP(B101,Liste_J!$C$7:$G$261,5,0),"???")</f>
        <v>H</v>
      </c>
      <c r="D101" s="538" t="str">
        <f>IFERROR(VLOOKUP(B101,Liste_J!$C$7:$F$261,4,0),"???")</f>
        <v>Chevannes</v>
      </c>
      <c r="E101" s="503">
        <f t="shared" si="45"/>
        <v>33.6</v>
      </c>
      <c r="F101" s="539">
        <f t="shared" si="46"/>
        <v>20</v>
      </c>
      <c r="H101" s="536">
        <f t="shared" si="47"/>
        <v>0</v>
      </c>
      <c r="I101" s="503" t="str">
        <f t="shared" si="48"/>
        <v>Turck Rosy</v>
      </c>
      <c r="J101" s="503" t="str">
        <f>IFERROR(VLOOKUP(I101,Liste_J!$C$7:$G$261,5,0),"???")</f>
        <v>F</v>
      </c>
      <c r="K101" s="503" t="str">
        <f>IFERROR(VLOOKUP(I101,Liste_J!$C$7:$F$261,4,0),"???")</f>
        <v>Chevannes</v>
      </c>
      <c r="L101" s="503">
        <f t="shared" si="49"/>
        <v>38.5</v>
      </c>
      <c r="M101" s="539">
        <f t="shared" si="50"/>
        <v>33</v>
      </c>
      <c r="N101" s="503"/>
      <c r="O101" s="503"/>
      <c r="P101" s="503"/>
      <c r="Q101" s="503"/>
      <c r="R101" s="503"/>
      <c r="S101" s="503"/>
      <c r="T101" s="503"/>
      <c r="X101" s="445"/>
      <c r="AB101" s="465">
        <f t="shared" si="55"/>
        <v>0</v>
      </c>
      <c r="AC101" s="489">
        <f t="shared" si="52"/>
        <v>1</v>
      </c>
      <c r="AD101" s="489">
        <f t="shared" si="53"/>
        <v>0</v>
      </c>
      <c r="AE101" s="489">
        <f t="shared" si="56"/>
        <v>0</v>
      </c>
      <c r="AF101" s="541">
        <f t="shared" si="56"/>
        <v>0</v>
      </c>
      <c r="AG101" s="529"/>
      <c r="AH101" s="529"/>
    </row>
    <row r="102" spans="1:34" s="291" customFormat="1" ht="15" thickBot="1" x14ac:dyDescent="0.35">
      <c r="A102" s="536">
        <f t="shared" si="43"/>
        <v>31</v>
      </c>
      <c r="B102" s="537" t="str">
        <f t="shared" si="44"/>
        <v>Debordes Brigitte</v>
      </c>
      <c r="C102" s="503" t="str">
        <f>IFERROR(VLOOKUP(B102,Liste_J!$C$7:$G$261,5,0),"???")</f>
        <v>F</v>
      </c>
      <c r="D102" s="538" t="str">
        <f>IFERROR(VLOOKUP(B102,Liste_J!$C$7:$F$261,4,0),"???")</f>
        <v>ASGAF</v>
      </c>
      <c r="E102" s="503">
        <f t="shared" si="45"/>
        <v>33.1</v>
      </c>
      <c r="F102" s="539">
        <f t="shared" si="46"/>
        <v>19</v>
      </c>
      <c r="H102" s="536">
        <f t="shared" si="47"/>
        <v>31</v>
      </c>
      <c r="I102" s="503" t="str">
        <f t="shared" si="48"/>
        <v>Insolubile Joseph</v>
      </c>
      <c r="J102" s="503" t="str">
        <f>IFERROR(VLOOKUP(I102,Liste_J!$C$7:$G$261,5,0),"???")</f>
        <v>H</v>
      </c>
      <c r="K102" s="503" t="str">
        <f>IFERROR(VLOOKUP(I102,Liste_J!$C$7:$F$261,4,0),"???")</f>
        <v>ASGAF</v>
      </c>
      <c r="L102" s="503">
        <f t="shared" si="49"/>
        <v>16.899999999999999</v>
      </c>
      <c r="M102" s="539">
        <f t="shared" si="50"/>
        <v>32</v>
      </c>
      <c r="N102" s="503"/>
      <c r="O102" s="503"/>
      <c r="P102" s="503"/>
      <c r="Q102" s="503"/>
      <c r="R102" s="503"/>
      <c r="S102" s="503"/>
      <c r="T102" s="503"/>
      <c r="X102" s="445"/>
      <c r="AB102" s="465">
        <f t="shared" si="55"/>
        <v>1</v>
      </c>
      <c r="AC102" s="489">
        <f t="shared" si="52"/>
        <v>0</v>
      </c>
      <c r="AD102" s="489">
        <f t="shared" si="53"/>
        <v>0</v>
      </c>
      <c r="AE102" s="489">
        <f t="shared" si="56"/>
        <v>0</v>
      </c>
      <c r="AF102" s="541">
        <f t="shared" si="56"/>
        <v>0</v>
      </c>
      <c r="AG102" s="529"/>
      <c r="AH102" s="529"/>
    </row>
    <row r="103" spans="1:34" s="291" customFormat="1" ht="15" thickBot="1" x14ac:dyDescent="0.35">
      <c r="A103" s="536">
        <f t="shared" si="43"/>
        <v>0</v>
      </c>
      <c r="B103" s="537" t="str">
        <f t="shared" si="44"/>
        <v>Debordes Jean-Hugues</v>
      </c>
      <c r="C103" s="503" t="str">
        <f>IFERROR(VLOOKUP(B103,Liste_J!$C$7:$G$261,5,0),"???")</f>
        <v>H</v>
      </c>
      <c r="D103" s="538" t="str">
        <f>IFERROR(VLOOKUP(B103,Liste_J!$C$7:$F$261,4,0),"???")</f>
        <v>ASGAF</v>
      </c>
      <c r="E103" s="503">
        <f t="shared" si="45"/>
        <v>33.299999999999997</v>
      </c>
      <c r="F103" s="539">
        <f t="shared" si="46"/>
        <v>19</v>
      </c>
      <c r="H103" s="536">
        <f t="shared" si="47"/>
        <v>0</v>
      </c>
      <c r="I103" s="503" t="str">
        <f t="shared" si="48"/>
        <v>Lamy Jean-Michel</v>
      </c>
      <c r="J103" s="503" t="str">
        <f>IFERROR(VLOOKUP(I103,Liste_J!$C$7:$G$261,5,0),"???")</f>
        <v>H</v>
      </c>
      <c r="K103" s="503" t="str">
        <f>IFERROR(VLOOKUP(I103,Liste_J!$C$7:$F$261,4,0),"???")</f>
        <v>ASGAF</v>
      </c>
      <c r="L103" s="503">
        <f t="shared" si="49"/>
        <v>19.5</v>
      </c>
      <c r="M103" s="539">
        <f t="shared" si="50"/>
        <v>32</v>
      </c>
      <c r="N103" s="503"/>
      <c r="O103" s="503"/>
      <c r="P103" s="503"/>
      <c r="Q103" s="503"/>
      <c r="R103" s="503"/>
      <c r="S103" s="503"/>
      <c r="T103" s="503"/>
      <c r="X103" s="445"/>
      <c r="AB103" s="465">
        <f t="shared" si="55"/>
        <v>1</v>
      </c>
      <c r="AC103" s="489">
        <f t="shared" si="52"/>
        <v>0</v>
      </c>
      <c r="AD103" s="489">
        <f t="shared" si="53"/>
        <v>0</v>
      </c>
      <c r="AE103" s="489">
        <f t="shared" si="56"/>
        <v>0</v>
      </c>
      <c r="AF103" s="541">
        <f t="shared" si="56"/>
        <v>0</v>
      </c>
      <c r="AG103" s="529"/>
      <c r="AH103" s="529"/>
    </row>
    <row r="104" spans="1:34" s="291" customFormat="1" ht="15" thickBot="1" x14ac:dyDescent="0.35">
      <c r="A104" s="536">
        <f t="shared" si="43"/>
        <v>32</v>
      </c>
      <c r="B104" s="537" t="str">
        <f t="shared" si="44"/>
        <v>Guigue Michel</v>
      </c>
      <c r="C104" s="503" t="str">
        <f>IFERROR(VLOOKUP(B104,Liste_J!$C$7:$G$261,5,0),"???")</f>
        <v>H</v>
      </c>
      <c r="D104" s="538" t="str">
        <f>IFERROR(VLOOKUP(B104,Liste_J!$C$7:$F$261,4,0),"???")</f>
        <v>Chevannes</v>
      </c>
      <c r="E104" s="503">
        <f t="shared" si="45"/>
        <v>28</v>
      </c>
      <c r="F104" s="539">
        <f t="shared" si="46"/>
        <v>17</v>
      </c>
      <c r="H104" s="536">
        <f t="shared" si="47"/>
        <v>32</v>
      </c>
      <c r="I104" s="503" t="str">
        <f t="shared" si="48"/>
        <v>Leleux Anne Marie</v>
      </c>
      <c r="J104" s="503" t="str">
        <f>IFERROR(VLOOKUP(I104,Liste_J!$C$7:$G$261,5,0),"???")</f>
        <v>F</v>
      </c>
      <c r="K104" s="503" t="str">
        <f>IFERROR(VLOOKUP(I104,Liste_J!$C$7:$F$261,4,0),"???")</f>
        <v>Chevannes</v>
      </c>
      <c r="L104" s="503">
        <f t="shared" si="49"/>
        <v>26.1</v>
      </c>
      <c r="M104" s="539">
        <f t="shared" si="50"/>
        <v>32</v>
      </c>
      <c r="N104" s="503"/>
      <c r="O104" s="503"/>
      <c r="P104" s="503"/>
      <c r="Q104" s="503"/>
      <c r="R104" s="503"/>
      <c r="S104" s="503"/>
      <c r="T104" s="503"/>
      <c r="X104" s="445"/>
      <c r="AB104" s="465">
        <f t="shared" si="55"/>
        <v>0</v>
      </c>
      <c r="AC104" s="489">
        <f t="shared" si="52"/>
        <v>1</v>
      </c>
      <c r="AD104" s="489">
        <f t="shared" si="53"/>
        <v>0</v>
      </c>
      <c r="AE104" s="489">
        <f t="shared" si="56"/>
        <v>0</v>
      </c>
      <c r="AF104" s="541">
        <f t="shared" si="56"/>
        <v>0</v>
      </c>
      <c r="AG104" s="529"/>
      <c r="AH104" s="529"/>
    </row>
    <row r="105" spans="1:34" s="291" customFormat="1" ht="15" thickBot="1" x14ac:dyDescent="0.35">
      <c r="A105" s="536">
        <f t="shared" si="43"/>
        <v>0</v>
      </c>
      <c r="B105" s="537" t="str">
        <f t="shared" si="44"/>
        <v>Turck Rosy</v>
      </c>
      <c r="C105" s="503" t="str">
        <f>IFERROR(VLOOKUP(B105,Liste_J!$C$7:$G$261,5,0),"???")</f>
        <v>F</v>
      </c>
      <c r="D105" s="538" t="str">
        <f>IFERROR(VLOOKUP(B105,Liste_J!$C$7:$F$261,4,0),"???")</f>
        <v>Chevannes</v>
      </c>
      <c r="E105" s="503">
        <f t="shared" si="45"/>
        <v>38.5</v>
      </c>
      <c r="F105" s="539">
        <f t="shared" si="46"/>
        <v>17</v>
      </c>
      <c r="H105" s="536">
        <f t="shared" si="47"/>
        <v>0</v>
      </c>
      <c r="I105" s="503" t="str">
        <f t="shared" si="48"/>
        <v>Leleux Jean Pierre</v>
      </c>
      <c r="J105" s="503" t="str">
        <f>IFERROR(VLOOKUP(I105,Liste_J!$C$7:$G$261,5,0),"???")</f>
        <v>H</v>
      </c>
      <c r="K105" s="503" t="str">
        <f>IFERROR(VLOOKUP(I105,Liste_J!$C$7:$F$261,4,0),"???")</f>
        <v>Chevannes</v>
      </c>
      <c r="L105" s="503">
        <f t="shared" si="49"/>
        <v>32.700000000000003</v>
      </c>
      <c r="M105" s="539">
        <f t="shared" si="50"/>
        <v>32</v>
      </c>
      <c r="N105" s="503"/>
      <c r="O105" s="503"/>
      <c r="P105" s="503"/>
      <c r="Q105" s="503"/>
      <c r="R105" s="503"/>
      <c r="S105" s="503"/>
      <c r="T105" s="503"/>
      <c r="X105" s="445"/>
      <c r="AB105" s="465">
        <f t="shared" si="55"/>
        <v>0</v>
      </c>
      <c r="AC105" s="489">
        <f t="shared" si="52"/>
        <v>1</v>
      </c>
      <c r="AD105" s="489">
        <f t="shared" si="53"/>
        <v>0</v>
      </c>
      <c r="AE105" s="489">
        <f t="shared" si="56"/>
        <v>0</v>
      </c>
      <c r="AF105" s="541">
        <f t="shared" si="56"/>
        <v>0</v>
      </c>
      <c r="AG105" s="529"/>
      <c r="AH105" s="529"/>
    </row>
    <row r="106" spans="1:34" s="291" customFormat="1" ht="15" thickBot="1" x14ac:dyDescent="0.35">
      <c r="A106" s="536">
        <f t="shared" si="43"/>
        <v>33</v>
      </c>
      <c r="B106" s="537" t="str">
        <f t="shared" si="44"/>
        <v>Leleux Anne Marie</v>
      </c>
      <c r="C106" s="503" t="str">
        <f>IFERROR(VLOOKUP(B106,Liste_J!$C$7:$G$261,5,0),"???")</f>
        <v>F</v>
      </c>
      <c r="D106" s="538" t="str">
        <f>IFERROR(VLOOKUP(B106,Liste_J!$C$7:$F$261,4,0),"???")</f>
        <v>Chevannes</v>
      </c>
      <c r="E106" s="503">
        <f t="shared" si="45"/>
        <v>26.1</v>
      </c>
      <c r="F106" s="539">
        <f t="shared" si="46"/>
        <v>17</v>
      </c>
      <c r="H106" s="536">
        <f t="shared" si="47"/>
        <v>33</v>
      </c>
      <c r="I106" s="503" t="str">
        <f t="shared" si="48"/>
        <v>Alexandre Didier</v>
      </c>
      <c r="J106" s="503" t="str">
        <f>IFERROR(VLOOKUP(I106,Liste_J!$C$7:$G$261,5,0),"???")</f>
        <v>H</v>
      </c>
      <c r="K106" s="503" t="str">
        <f>IFERROR(VLOOKUP(I106,Liste_J!$C$7:$F$261,4,0),"???")</f>
        <v>Chevry</v>
      </c>
      <c r="L106" s="503">
        <f t="shared" si="49"/>
        <v>12.5</v>
      </c>
      <c r="M106" s="539">
        <f t="shared" si="50"/>
        <v>32</v>
      </c>
      <c r="N106" s="503"/>
      <c r="O106" s="503"/>
      <c r="P106" s="503"/>
      <c r="Q106" s="503"/>
      <c r="R106" s="503"/>
      <c r="S106" s="503"/>
      <c r="T106" s="503"/>
      <c r="X106" s="445"/>
      <c r="AB106" s="465">
        <f t="shared" si="55"/>
        <v>0</v>
      </c>
      <c r="AC106" s="489">
        <f t="shared" si="52"/>
        <v>0</v>
      </c>
      <c r="AD106" s="489">
        <f t="shared" si="53"/>
        <v>1</v>
      </c>
      <c r="AE106" s="489">
        <f t="shared" si="56"/>
        <v>0</v>
      </c>
      <c r="AF106" s="541">
        <f t="shared" si="56"/>
        <v>0</v>
      </c>
      <c r="AG106" s="529"/>
      <c r="AH106" s="529"/>
    </row>
    <row r="107" spans="1:34" s="291" customFormat="1" ht="15" thickBot="1" x14ac:dyDescent="0.35">
      <c r="A107" s="536">
        <f t="shared" ref="A107:A112" si="57">+A190</f>
        <v>0</v>
      </c>
      <c r="B107" s="537" t="str">
        <f t="shared" ref="B107:B110" si="58">+C190</f>
        <v>Leleux Jean Pierre</v>
      </c>
      <c r="C107" s="503" t="str">
        <f>IFERROR(VLOOKUP(B107,Liste_J!$C$7:$G$261,5,0),"???")</f>
        <v>H</v>
      </c>
      <c r="D107" s="538" t="str">
        <f>IFERROR(VLOOKUP(B107,Liste_J!$C$7:$F$261,4,0),"???")</f>
        <v>Chevannes</v>
      </c>
      <c r="E107" s="503">
        <f t="shared" ref="E107:E113" si="59">+D190</f>
        <v>32.700000000000003</v>
      </c>
      <c r="F107" s="539">
        <f t="shared" ref="F107:F113" si="60">+F190</f>
        <v>17</v>
      </c>
      <c r="H107" s="536">
        <f t="shared" ref="H107:H113" si="61">+A289</f>
        <v>0</v>
      </c>
      <c r="I107" s="503" t="str">
        <f t="shared" ref="I107:I113" si="62">+C289</f>
        <v>Alexandre Pascale</v>
      </c>
      <c r="J107" s="503" t="str">
        <f>IFERROR(VLOOKUP(I107,Liste_J!$C$7:$G$261,5,0),"???")</f>
        <v>F</v>
      </c>
      <c r="K107" s="503" t="str">
        <f>IFERROR(VLOOKUP(I107,Liste_J!$C$7:$F$261,4,0),"???")</f>
        <v>Chevry</v>
      </c>
      <c r="L107" s="503">
        <f t="shared" ref="L107:L113" si="63">+D289</f>
        <v>24.6</v>
      </c>
      <c r="M107" s="539">
        <f t="shared" ref="M107:M113" si="64">+F289</f>
        <v>32</v>
      </c>
      <c r="N107" s="503"/>
      <c r="O107" s="503"/>
      <c r="P107" s="503"/>
      <c r="Q107" s="503"/>
      <c r="R107" s="503"/>
      <c r="S107" s="503"/>
      <c r="T107" s="503"/>
      <c r="X107" s="445"/>
      <c r="AB107" s="465">
        <f t="shared" si="55"/>
        <v>0</v>
      </c>
      <c r="AC107" s="489">
        <f t="shared" ref="AC107:AC120" si="65">IF(LEFT($K107,9)=AC$41,1,0)</f>
        <v>0</v>
      </c>
      <c r="AD107" s="489">
        <f t="shared" ref="AD107:AD120" si="66">IF(LEFT($K107,6)=AD$41,1,0)</f>
        <v>1</v>
      </c>
      <c r="AE107" s="489">
        <f t="shared" si="56"/>
        <v>0</v>
      </c>
      <c r="AF107" s="541">
        <f t="shared" si="56"/>
        <v>0</v>
      </c>
      <c r="AG107" s="529"/>
      <c r="AH107" s="529"/>
    </row>
    <row r="108" spans="1:34" s="291" customFormat="1" ht="15" thickBot="1" x14ac:dyDescent="0.35">
      <c r="A108" s="536">
        <f t="shared" si="57"/>
        <v>34</v>
      </c>
      <c r="B108" s="537" t="str">
        <f t="shared" si="58"/>
        <v>Perrone Laurent</v>
      </c>
      <c r="C108" s="503" t="str">
        <f>IFERROR(VLOOKUP(B108,Liste_J!$C$7:$G$261,5,0),"???")</f>
        <v>H</v>
      </c>
      <c r="D108" s="538" t="str">
        <f>IFERROR(VLOOKUP(B108,Liste_J!$C$7:$F$261,4,0),"???")</f>
        <v>Chevannes</v>
      </c>
      <c r="E108" s="503">
        <f t="shared" si="59"/>
        <v>25.1</v>
      </c>
      <c r="F108" s="539">
        <f t="shared" si="60"/>
        <v>15</v>
      </c>
      <c r="H108" s="536">
        <f t="shared" si="61"/>
        <v>34</v>
      </c>
      <c r="I108" s="503" t="str">
        <f t="shared" si="62"/>
        <v>Alle Jean</v>
      </c>
      <c r="J108" s="503" t="str">
        <f>IFERROR(VLOOKUP(I108,Liste_J!$C$7:$G$261,5,0),"???")</f>
        <v>H</v>
      </c>
      <c r="K108" s="503" t="str">
        <f>IFERROR(VLOOKUP(I108,Liste_J!$C$7:$F$261,4,0),"???")</f>
        <v>ASGAF</v>
      </c>
      <c r="L108" s="503">
        <f t="shared" si="63"/>
        <v>28.4</v>
      </c>
      <c r="M108" s="539">
        <f t="shared" si="64"/>
        <v>28</v>
      </c>
      <c r="N108" s="503"/>
      <c r="O108" s="503"/>
      <c r="P108" s="503"/>
      <c r="Q108" s="503"/>
      <c r="R108" s="503"/>
      <c r="S108" s="503"/>
      <c r="T108" s="503"/>
      <c r="X108" s="445"/>
      <c r="AB108" s="465">
        <f t="shared" si="55"/>
        <v>1</v>
      </c>
      <c r="AC108" s="489">
        <f t="shared" si="65"/>
        <v>0</v>
      </c>
      <c r="AD108" s="489">
        <f t="shared" si="66"/>
        <v>0</v>
      </c>
      <c r="AE108" s="489">
        <f t="shared" si="56"/>
        <v>0</v>
      </c>
      <c r="AF108" s="541">
        <f t="shared" si="56"/>
        <v>0</v>
      </c>
      <c r="AG108" s="529"/>
      <c r="AH108" s="529"/>
    </row>
    <row r="109" spans="1:34" s="291" customFormat="1" ht="15" thickBot="1" x14ac:dyDescent="0.35">
      <c r="A109" s="536">
        <f t="shared" si="57"/>
        <v>0</v>
      </c>
      <c r="B109" s="537" t="str">
        <f t="shared" si="58"/>
        <v>Treton Jacky</v>
      </c>
      <c r="C109" s="503" t="str">
        <f>IFERROR(VLOOKUP(B109,Liste_J!$C$7:$G$261,5,0),"???")</f>
        <v>H</v>
      </c>
      <c r="D109" s="538" t="str">
        <f>IFERROR(VLOOKUP(B109,Liste_J!$C$7:$F$261,4,0),"???")</f>
        <v>Chevannes</v>
      </c>
      <c r="E109" s="503">
        <f t="shared" si="59"/>
        <v>18.100000000000001</v>
      </c>
      <c r="F109" s="539">
        <f t="shared" si="60"/>
        <v>15</v>
      </c>
      <c r="H109" s="536">
        <f t="shared" si="61"/>
        <v>0</v>
      </c>
      <c r="I109" s="503" t="str">
        <f t="shared" si="62"/>
        <v>Salavin Jean-Pierre</v>
      </c>
      <c r="J109" s="503" t="str">
        <f>IFERROR(VLOOKUP(I109,Liste_J!$C$7:$G$261,5,0),"???")</f>
        <v>H</v>
      </c>
      <c r="K109" s="503" t="str">
        <f>IFERROR(VLOOKUP(I109,Liste_J!$C$7:$F$261,4,0),"???")</f>
        <v>ASGAF</v>
      </c>
      <c r="L109" s="503">
        <f t="shared" si="63"/>
        <v>32</v>
      </c>
      <c r="M109" s="539">
        <f t="shared" si="64"/>
        <v>28</v>
      </c>
      <c r="N109" s="503"/>
      <c r="O109" s="503"/>
      <c r="P109" s="503"/>
      <c r="Q109" s="503"/>
      <c r="R109" s="503"/>
      <c r="S109" s="503"/>
      <c r="T109" s="503"/>
      <c r="X109" s="445"/>
      <c r="AB109" s="465">
        <f t="shared" si="55"/>
        <v>1</v>
      </c>
      <c r="AC109" s="489">
        <f t="shared" si="65"/>
        <v>0</v>
      </c>
      <c r="AD109" s="489">
        <f t="shared" si="66"/>
        <v>0</v>
      </c>
      <c r="AE109" s="489">
        <f t="shared" si="56"/>
        <v>0</v>
      </c>
      <c r="AF109" s="541">
        <f t="shared" si="56"/>
        <v>0</v>
      </c>
      <c r="AG109" s="529"/>
      <c r="AH109" s="529"/>
    </row>
    <row r="110" spans="1:34" s="291" customFormat="1" ht="15" thickBot="1" x14ac:dyDescent="0.35">
      <c r="A110" s="536">
        <f t="shared" si="57"/>
        <v>35</v>
      </c>
      <c r="B110" s="537" t="str">
        <f t="shared" si="58"/>
        <v>Alle Jean</v>
      </c>
      <c r="C110" s="503" t="str">
        <f>IFERROR(VLOOKUP(B110,Liste_J!$C$7:$G$261,5,0),"???")</f>
        <v>H</v>
      </c>
      <c r="D110" s="538" t="str">
        <f>IFERROR(VLOOKUP(B110,Liste_J!$C$7:$F$261,4,0),"???")</f>
        <v>ASGAF</v>
      </c>
      <c r="E110" s="503">
        <f t="shared" si="59"/>
        <v>28.4</v>
      </c>
      <c r="F110" s="539">
        <f t="shared" si="60"/>
        <v>13</v>
      </c>
      <c r="H110" s="536">
        <f t="shared" si="61"/>
        <v>35</v>
      </c>
      <c r="I110" s="503" t="str">
        <f t="shared" si="62"/>
        <v>Treton Jacky</v>
      </c>
      <c r="J110" s="503" t="str">
        <f>IFERROR(VLOOKUP(I110,Liste_J!$C$7:$G$261,5,0),"???")</f>
        <v>H</v>
      </c>
      <c r="K110" s="503" t="str">
        <f>IFERROR(VLOOKUP(I110,Liste_J!$C$7:$F$261,4,0),"???")</f>
        <v>Chevannes</v>
      </c>
      <c r="L110" s="503">
        <f t="shared" si="63"/>
        <v>18.100000000000001</v>
      </c>
      <c r="M110" s="539">
        <f t="shared" si="64"/>
        <v>25</v>
      </c>
      <c r="N110" s="503"/>
      <c r="O110" s="503"/>
      <c r="P110" s="503"/>
      <c r="Q110" s="503"/>
      <c r="R110" s="503"/>
      <c r="S110" s="503"/>
      <c r="T110" s="503"/>
      <c r="X110" s="445"/>
      <c r="AB110" s="465">
        <f t="shared" si="55"/>
        <v>0</v>
      </c>
      <c r="AC110" s="489">
        <f t="shared" si="65"/>
        <v>1</v>
      </c>
      <c r="AD110" s="489">
        <f t="shared" si="66"/>
        <v>0</v>
      </c>
      <c r="AE110" s="489">
        <f t="shared" si="56"/>
        <v>0</v>
      </c>
      <c r="AF110" s="541">
        <f t="shared" si="56"/>
        <v>0</v>
      </c>
      <c r="AG110" s="529"/>
      <c r="AH110" s="529"/>
    </row>
    <row r="111" spans="1:34" s="291" customFormat="1" ht="15" thickBot="1" x14ac:dyDescent="0.35">
      <c r="A111" s="536">
        <f t="shared" si="57"/>
        <v>0</v>
      </c>
      <c r="B111" s="537" t="str">
        <f>+C194</f>
        <v>Salavin Jean-Pierre</v>
      </c>
      <c r="C111" s="503" t="str">
        <f>IFERROR(VLOOKUP(B111,Liste_J!$C$7:$G$261,5,0),"???")</f>
        <v>H</v>
      </c>
      <c r="D111" s="538" t="str">
        <f>IFERROR(VLOOKUP(B111,Liste_J!$C$7:$F$261,4,0),"???")</f>
        <v>ASGAF</v>
      </c>
      <c r="E111" s="503">
        <f t="shared" si="59"/>
        <v>32</v>
      </c>
      <c r="F111" s="539">
        <f t="shared" si="60"/>
        <v>13</v>
      </c>
      <c r="H111" s="536">
        <f t="shared" si="61"/>
        <v>0</v>
      </c>
      <c r="I111" s="503" t="str">
        <f t="shared" si="62"/>
        <v>Perrone Laurent</v>
      </c>
      <c r="J111" s="503" t="str">
        <f>IFERROR(VLOOKUP(I111,Liste_J!$C$7:$G$261,5,0),"???")</f>
        <v>H</v>
      </c>
      <c r="K111" s="503" t="str">
        <f>IFERROR(VLOOKUP(I111,Liste_J!$C$7:$F$261,4,0),"???")</f>
        <v>Chevannes</v>
      </c>
      <c r="L111" s="503">
        <f t="shared" si="63"/>
        <v>25.1</v>
      </c>
      <c r="M111" s="539">
        <f t="shared" si="64"/>
        <v>25</v>
      </c>
      <c r="N111" s="503"/>
      <c r="O111" s="503"/>
      <c r="P111" s="503"/>
      <c r="Q111" s="503"/>
      <c r="R111" s="503"/>
      <c r="S111" s="503"/>
      <c r="T111" s="503"/>
      <c r="X111" s="445"/>
      <c r="AB111" s="465">
        <f t="shared" si="55"/>
        <v>0</v>
      </c>
      <c r="AC111" s="489">
        <f t="shared" si="65"/>
        <v>1</v>
      </c>
      <c r="AD111" s="489">
        <f t="shared" si="66"/>
        <v>0</v>
      </c>
      <c r="AE111" s="489">
        <f t="shared" si="56"/>
        <v>0</v>
      </c>
      <c r="AF111" s="541">
        <f t="shared" si="56"/>
        <v>0</v>
      </c>
      <c r="AG111" s="529"/>
      <c r="AH111" s="529"/>
    </row>
    <row r="112" spans="1:34" s="291" customFormat="1" ht="15" thickBot="1" x14ac:dyDescent="0.35">
      <c r="A112" s="536">
        <f t="shared" si="57"/>
        <v>36</v>
      </c>
      <c r="B112" s="537" t="str">
        <f t="shared" ref="B112:B115" si="67">+C195</f>
        <v>Bes Gérard</v>
      </c>
      <c r="C112" s="503" t="str">
        <f>IFERROR(VLOOKUP(B112,Liste_J!$C$7:$G$261,5,0),"???")</f>
        <v>H</v>
      </c>
      <c r="D112" s="538" t="str">
        <f>IFERROR(VLOOKUP(B112,Liste_J!$C$7:$F$261,4,0),"???")</f>
        <v>ASGAF</v>
      </c>
      <c r="E112" s="503">
        <f t="shared" si="59"/>
        <v>40.6</v>
      </c>
      <c r="F112" s="539">
        <f t="shared" si="60"/>
        <v>8</v>
      </c>
      <c r="H112" s="536">
        <f t="shared" si="61"/>
        <v>36</v>
      </c>
      <c r="I112" s="503" t="str">
        <f t="shared" si="62"/>
        <v>Bes Gérard</v>
      </c>
      <c r="J112" s="503" t="str">
        <f>IFERROR(VLOOKUP(I112,Liste_J!$C$7:$G$261,5,0),"???")</f>
        <v>H</v>
      </c>
      <c r="K112" s="503" t="str">
        <f>IFERROR(VLOOKUP(I112,Liste_J!$C$7:$F$261,4,0),"???")</f>
        <v>ASGAF</v>
      </c>
      <c r="L112" s="503">
        <f t="shared" si="63"/>
        <v>40.6</v>
      </c>
      <c r="M112" s="539">
        <f t="shared" si="64"/>
        <v>25</v>
      </c>
      <c r="N112" s="503"/>
      <c r="O112" s="503"/>
      <c r="P112" s="503"/>
      <c r="Q112" s="503"/>
      <c r="R112" s="503"/>
      <c r="S112" s="503"/>
      <c r="T112" s="503"/>
      <c r="X112" s="445"/>
      <c r="AB112" s="465">
        <f t="shared" si="55"/>
        <v>1</v>
      </c>
      <c r="AC112" s="489">
        <f t="shared" si="65"/>
        <v>0</v>
      </c>
      <c r="AD112" s="489">
        <f t="shared" si="66"/>
        <v>0</v>
      </c>
      <c r="AE112" s="489">
        <f t="shared" si="56"/>
        <v>0</v>
      </c>
      <c r="AF112" s="541">
        <f t="shared" si="56"/>
        <v>0</v>
      </c>
      <c r="AG112" s="529"/>
      <c r="AH112" s="529"/>
    </row>
    <row r="113" spans="1:34" s="291" customFormat="1" ht="15" thickBot="1" x14ac:dyDescent="0.35">
      <c r="A113" s="542"/>
      <c r="B113" s="537" t="str">
        <f t="shared" si="67"/>
        <v>Rame Mermelstein Yvette</v>
      </c>
      <c r="C113" s="503" t="str">
        <f>IFERROR(VLOOKUP(B113,Liste_J!$C$7:$G$261,5,0),"???")</f>
        <v>F</v>
      </c>
      <c r="D113" s="538" t="str">
        <f>IFERROR(VLOOKUP(B113,Liste_J!$C$7:$F$261,4,0),"???")</f>
        <v>ASGAF</v>
      </c>
      <c r="E113" s="503">
        <f t="shared" si="59"/>
        <v>36</v>
      </c>
      <c r="F113" s="539">
        <f t="shared" si="60"/>
        <v>8</v>
      </c>
      <c r="H113" s="536">
        <f t="shared" si="61"/>
        <v>0</v>
      </c>
      <c r="I113" s="503" t="str">
        <f t="shared" si="62"/>
        <v>Rame Mermelstein Yvette</v>
      </c>
      <c r="J113" s="503" t="str">
        <f>IFERROR(VLOOKUP(I113,Liste_J!$C$7:$G$261,5,0),"???")</f>
        <v>F</v>
      </c>
      <c r="K113" s="503" t="str">
        <f>IFERROR(VLOOKUP(I113,Liste_J!$C$7:$F$261,4,0),"???")</f>
        <v>ASGAF</v>
      </c>
      <c r="L113" s="503">
        <f t="shared" si="63"/>
        <v>36</v>
      </c>
      <c r="M113" s="539">
        <f t="shared" si="64"/>
        <v>25</v>
      </c>
      <c r="N113" s="503"/>
      <c r="O113" s="503"/>
      <c r="P113" s="503"/>
      <c r="Q113" s="503"/>
      <c r="R113" s="503"/>
      <c r="S113" s="503"/>
      <c r="T113" s="503"/>
      <c r="X113" s="445"/>
      <c r="AB113" s="465">
        <f t="shared" si="55"/>
        <v>1</v>
      </c>
      <c r="AC113" s="489">
        <f t="shared" si="65"/>
        <v>0</v>
      </c>
      <c r="AD113" s="489">
        <f t="shared" si="66"/>
        <v>0</v>
      </c>
      <c r="AE113" s="489">
        <f t="shared" si="56"/>
        <v>0</v>
      </c>
      <c r="AF113" s="541">
        <f t="shared" si="56"/>
        <v>0</v>
      </c>
      <c r="AG113" s="529"/>
      <c r="AH113" s="529"/>
    </row>
    <row r="114" spans="1:34" s="291" customFormat="1" ht="15" thickBot="1" x14ac:dyDescent="0.35">
      <c r="A114" s="542"/>
      <c r="B114" s="537">
        <f t="shared" si="67"/>
        <v>0</v>
      </c>
      <c r="D114" s="443"/>
      <c r="E114" s="444"/>
      <c r="F114" s="543"/>
      <c r="H114" s="536"/>
      <c r="I114" s="503"/>
      <c r="J114" s="503"/>
      <c r="K114" s="503"/>
      <c r="L114" s="503"/>
      <c r="M114" s="539"/>
      <c r="N114" s="503"/>
      <c r="O114" s="503"/>
      <c r="P114" s="503"/>
      <c r="Q114" s="503"/>
      <c r="R114" s="503"/>
      <c r="S114" s="503"/>
      <c r="T114" s="503"/>
      <c r="X114" s="445"/>
      <c r="AB114" s="465">
        <f t="shared" si="55"/>
        <v>0</v>
      </c>
      <c r="AC114" s="489">
        <f t="shared" si="65"/>
        <v>0</v>
      </c>
      <c r="AD114" s="489">
        <f t="shared" si="66"/>
        <v>0</v>
      </c>
      <c r="AE114" s="489">
        <f t="shared" si="56"/>
        <v>0</v>
      </c>
      <c r="AF114" s="541">
        <f t="shared" si="56"/>
        <v>0</v>
      </c>
      <c r="AG114" s="529"/>
      <c r="AH114" s="529"/>
    </row>
    <row r="115" spans="1:34" s="291" customFormat="1" ht="15" thickBot="1" x14ac:dyDescent="0.35">
      <c r="A115" s="542"/>
      <c r="B115" s="537">
        <f t="shared" si="67"/>
        <v>0</v>
      </c>
      <c r="D115" s="443"/>
      <c r="E115" s="444"/>
      <c r="F115" s="543"/>
      <c r="H115" s="536"/>
      <c r="I115" s="503"/>
      <c r="J115" s="503"/>
      <c r="K115" s="503"/>
      <c r="L115" s="503"/>
      <c r="M115" s="539"/>
      <c r="N115" s="503"/>
      <c r="O115" s="503"/>
      <c r="P115" s="503"/>
      <c r="Q115" s="503"/>
      <c r="R115" s="503"/>
      <c r="S115" s="503"/>
      <c r="T115" s="503"/>
      <c r="X115" s="445"/>
      <c r="AB115" s="465">
        <f t="shared" si="55"/>
        <v>0</v>
      </c>
      <c r="AC115" s="489">
        <f t="shared" si="65"/>
        <v>0</v>
      </c>
      <c r="AD115" s="489">
        <f t="shared" si="66"/>
        <v>0</v>
      </c>
      <c r="AE115" s="489">
        <f t="shared" si="56"/>
        <v>0</v>
      </c>
      <c r="AF115" s="541">
        <f t="shared" si="56"/>
        <v>0</v>
      </c>
      <c r="AG115" s="529"/>
      <c r="AH115" s="529"/>
    </row>
    <row r="116" spans="1:34" s="291" customFormat="1" ht="15" thickBot="1" x14ac:dyDescent="0.35">
      <c r="A116" s="542"/>
      <c r="B116" s="442"/>
      <c r="D116" s="443"/>
      <c r="E116" s="444"/>
      <c r="F116" s="543"/>
      <c r="H116" s="536"/>
      <c r="I116" s="503"/>
      <c r="J116" s="503"/>
      <c r="K116" s="503"/>
      <c r="L116" s="503"/>
      <c r="M116" s="539"/>
      <c r="N116" s="503"/>
      <c r="O116" s="503"/>
      <c r="P116" s="503"/>
      <c r="Q116" s="503"/>
      <c r="R116" s="503"/>
      <c r="S116" s="503"/>
      <c r="T116" s="503"/>
      <c r="X116" s="445"/>
      <c r="AB116" s="465">
        <f t="shared" si="55"/>
        <v>0</v>
      </c>
      <c r="AC116" s="489">
        <f t="shared" si="65"/>
        <v>0</v>
      </c>
      <c r="AD116" s="489">
        <f t="shared" si="66"/>
        <v>0</v>
      </c>
      <c r="AE116" s="489">
        <f t="shared" si="56"/>
        <v>0</v>
      </c>
      <c r="AF116" s="541">
        <f t="shared" si="56"/>
        <v>0</v>
      </c>
      <c r="AG116" s="529"/>
      <c r="AH116" s="529"/>
    </row>
    <row r="117" spans="1:34" s="291" customFormat="1" ht="15" thickBot="1" x14ac:dyDescent="0.35">
      <c r="A117" s="542"/>
      <c r="B117" s="442"/>
      <c r="D117" s="443"/>
      <c r="E117" s="444"/>
      <c r="F117" s="543"/>
      <c r="H117" s="536"/>
      <c r="I117" s="503"/>
      <c r="J117" s="503"/>
      <c r="K117" s="503"/>
      <c r="L117" s="503"/>
      <c r="M117" s="539"/>
      <c r="N117" s="503"/>
      <c r="O117" s="503"/>
      <c r="P117" s="503"/>
      <c r="Q117" s="503"/>
      <c r="R117" s="503"/>
      <c r="S117" s="503"/>
      <c r="T117" s="503"/>
      <c r="X117" s="445"/>
      <c r="AB117" s="465">
        <f t="shared" si="55"/>
        <v>0</v>
      </c>
      <c r="AC117" s="489">
        <f t="shared" si="65"/>
        <v>0</v>
      </c>
      <c r="AD117" s="489">
        <f t="shared" si="66"/>
        <v>0</v>
      </c>
      <c r="AE117" s="489">
        <f t="shared" si="56"/>
        <v>0</v>
      </c>
      <c r="AF117" s="541">
        <f t="shared" si="56"/>
        <v>0</v>
      </c>
      <c r="AG117" s="529"/>
      <c r="AH117" s="529"/>
    </row>
    <row r="118" spans="1:34" s="291" customFormat="1" ht="15" thickBot="1" x14ac:dyDescent="0.35">
      <c r="A118" s="542"/>
      <c r="B118" s="442"/>
      <c r="D118" s="443"/>
      <c r="E118" s="444"/>
      <c r="F118" s="543"/>
      <c r="H118" s="536"/>
      <c r="I118" s="503"/>
      <c r="J118" s="503"/>
      <c r="K118" s="503"/>
      <c r="L118" s="503"/>
      <c r="M118" s="539"/>
      <c r="N118" s="503"/>
      <c r="O118" s="503"/>
      <c r="P118" s="503"/>
      <c r="Q118" s="503"/>
      <c r="R118" s="503"/>
      <c r="S118" s="503"/>
      <c r="T118" s="503"/>
      <c r="X118" s="445"/>
      <c r="AB118" s="465">
        <f t="shared" ref="AB118:AB120" si="68">IF(LEFT($K118,5)=AB$41,1,0)</f>
        <v>0</v>
      </c>
      <c r="AC118" s="489">
        <f t="shared" si="65"/>
        <v>0</v>
      </c>
      <c r="AD118" s="489">
        <f t="shared" si="66"/>
        <v>0</v>
      </c>
      <c r="AE118" s="489">
        <f t="shared" si="56"/>
        <v>0</v>
      </c>
      <c r="AF118" s="541">
        <f t="shared" si="56"/>
        <v>0</v>
      </c>
      <c r="AG118" s="529"/>
      <c r="AH118" s="529"/>
    </row>
    <row r="119" spans="1:34" s="291" customFormat="1" ht="15" thickBot="1" x14ac:dyDescent="0.35">
      <c r="A119" s="544"/>
      <c r="B119" s="545"/>
      <c r="C119" s="546"/>
      <c r="D119" s="547"/>
      <c r="E119" s="548"/>
      <c r="F119" s="549"/>
      <c r="H119" s="550"/>
      <c r="I119" s="551"/>
      <c r="J119" s="551"/>
      <c r="K119" s="551"/>
      <c r="L119" s="551"/>
      <c r="M119" s="552"/>
      <c r="N119" s="503"/>
      <c r="O119" s="503"/>
      <c r="P119" s="503"/>
      <c r="Q119" s="503"/>
      <c r="R119" s="503"/>
      <c r="S119" s="503"/>
      <c r="T119" s="503"/>
      <c r="X119" s="445"/>
      <c r="AB119" s="465">
        <f t="shared" si="68"/>
        <v>0</v>
      </c>
      <c r="AC119" s="489">
        <f t="shared" si="65"/>
        <v>0</v>
      </c>
      <c r="AD119" s="489">
        <f t="shared" si="66"/>
        <v>0</v>
      </c>
      <c r="AE119" s="489">
        <f t="shared" si="56"/>
        <v>0</v>
      </c>
      <c r="AF119" s="541">
        <f t="shared" si="56"/>
        <v>0</v>
      </c>
      <c r="AG119" s="529"/>
      <c r="AH119" s="529"/>
    </row>
    <row r="120" spans="1:34" s="291" customFormat="1" ht="15" thickBot="1" x14ac:dyDescent="0.35">
      <c r="B120" s="442"/>
      <c r="D120" s="443"/>
      <c r="E120" s="444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X120" s="445"/>
      <c r="AB120" s="553">
        <f t="shared" si="68"/>
        <v>0</v>
      </c>
      <c r="AC120" s="489">
        <f t="shared" si="65"/>
        <v>0</v>
      </c>
      <c r="AD120" s="489">
        <f t="shared" si="66"/>
        <v>0</v>
      </c>
      <c r="AE120" s="489">
        <f t="shared" si="56"/>
        <v>0</v>
      </c>
      <c r="AF120" s="541">
        <f t="shared" si="56"/>
        <v>0</v>
      </c>
      <c r="AG120" s="529"/>
      <c r="AH120" s="529"/>
    </row>
    <row r="121" spans="1:34" s="291" customFormat="1" ht="15" thickBot="1" x14ac:dyDescent="0.35">
      <c r="B121" s="442"/>
      <c r="D121" s="443"/>
      <c r="E121" s="444"/>
      <c r="H121" s="503"/>
      <c r="X121" s="445"/>
      <c r="Z121" s="291">
        <f>SUM(AB121:AF121)</f>
        <v>72</v>
      </c>
      <c r="AB121" s="486">
        <f>IFERROR(SUM(AB42:AB120),"")</f>
        <v>18</v>
      </c>
      <c r="AC121" s="487">
        <f t="shared" ref="AC121:AF121" si="69">IFERROR(SUM(AC42:AC120),"")</f>
        <v>34</v>
      </c>
      <c r="AD121" s="487">
        <f t="shared" si="69"/>
        <v>4</v>
      </c>
      <c r="AE121" s="487">
        <f t="shared" si="69"/>
        <v>4</v>
      </c>
      <c r="AF121" s="535">
        <f t="shared" si="69"/>
        <v>12</v>
      </c>
    </row>
    <row r="122" spans="1:34" s="291" customFormat="1" ht="13.8" thickBot="1" x14ac:dyDescent="0.3">
      <c r="B122" s="442"/>
      <c r="D122" s="443"/>
      <c r="E122" s="444"/>
      <c r="H122" s="554"/>
      <c r="X122" s="445"/>
    </row>
    <row r="123" spans="1:34" s="557" customFormat="1" ht="21.6" thickBot="1" x14ac:dyDescent="0.45">
      <c r="A123" s="555" t="s">
        <v>467</v>
      </c>
      <c r="B123" s="556"/>
      <c r="D123" s="558"/>
      <c r="E123" s="559"/>
      <c r="H123" s="560"/>
      <c r="X123" s="561"/>
    </row>
    <row r="124" spans="1:34" s="528" customFormat="1" x14ac:dyDescent="0.25">
      <c r="A124" s="528" t="s">
        <v>30</v>
      </c>
      <c r="B124" s="562" t="s">
        <v>76</v>
      </c>
      <c r="C124" s="528" t="s">
        <v>31</v>
      </c>
      <c r="D124" s="562" t="s">
        <v>26</v>
      </c>
      <c r="E124" s="528" t="s">
        <v>77</v>
      </c>
      <c r="F124" s="528" t="s">
        <v>78</v>
      </c>
      <c r="G124" s="528" t="s">
        <v>79</v>
      </c>
      <c r="X124" s="563"/>
    </row>
    <row r="125" spans="1:34" s="291" customFormat="1" outlineLevel="1" x14ac:dyDescent="0.25">
      <c r="A125" s="291">
        <v>1</v>
      </c>
      <c r="B125" s="442"/>
      <c r="C125" s="291" t="s">
        <v>155</v>
      </c>
      <c r="D125" s="443">
        <v>10.3</v>
      </c>
      <c r="E125" s="444" t="s">
        <v>176</v>
      </c>
      <c r="F125" s="291">
        <v>38</v>
      </c>
      <c r="G125" s="291">
        <v>38</v>
      </c>
      <c r="H125" s="529"/>
      <c r="J125" s="564"/>
      <c r="K125" s="529"/>
      <c r="X125" s="445"/>
    </row>
    <row r="126" spans="1:34" s="291" customFormat="1" outlineLevel="1" x14ac:dyDescent="0.25">
      <c r="B126" s="442"/>
      <c r="C126" s="291" t="s">
        <v>441</v>
      </c>
      <c r="D126" s="443">
        <v>11.4</v>
      </c>
      <c r="E126" s="444" t="s">
        <v>176</v>
      </c>
      <c r="F126" s="291">
        <v>38</v>
      </c>
      <c r="G126" s="291">
        <v>38</v>
      </c>
      <c r="H126" s="529"/>
      <c r="J126" s="564"/>
      <c r="K126" s="529"/>
      <c r="X126" s="445"/>
    </row>
    <row r="127" spans="1:34" s="291" customFormat="1" outlineLevel="1" x14ac:dyDescent="0.25">
      <c r="A127" s="291">
        <v>2</v>
      </c>
      <c r="B127" s="442"/>
      <c r="C127" s="291" t="s">
        <v>442</v>
      </c>
      <c r="D127" s="443">
        <v>10.8</v>
      </c>
      <c r="E127" s="444" t="s">
        <v>80</v>
      </c>
      <c r="F127" s="291">
        <v>37</v>
      </c>
      <c r="G127" s="291">
        <v>37</v>
      </c>
      <c r="H127" s="529"/>
      <c r="J127" s="564"/>
      <c r="K127" s="529"/>
      <c r="X127" s="445"/>
    </row>
    <row r="128" spans="1:34" s="291" customFormat="1" outlineLevel="1" x14ac:dyDescent="0.25">
      <c r="B128" s="442"/>
      <c r="C128" s="291" t="s">
        <v>274</v>
      </c>
      <c r="D128" s="443">
        <v>8.1</v>
      </c>
      <c r="E128" s="444" t="s">
        <v>80</v>
      </c>
      <c r="F128" s="291">
        <v>37</v>
      </c>
      <c r="G128" s="291">
        <v>37</v>
      </c>
      <c r="H128" s="529"/>
      <c r="J128" s="564"/>
      <c r="K128" s="529"/>
      <c r="X128" s="445"/>
    </row>
    <row r="129" spans="1:24" s="291" customFormat="1" outlineLevel="1" x14ac:dyDescent="0.25">
      <c r="A129" s="291">
        <v>3</v>
      </c>
      <c r="B129" s="442"/>
      <c r="C129" s="291" t="s">
        <v>363</v>
      </c>
      <c r="D129" s="443">
        <v>9.6999999999999993</v>
      </c>
      <c r="E129" s="444" t="s">
        <v>70</v>
      </c>
      <c r="F129" s="291">
        <v>36</v>
      </c>
      <c r="G129" s="291">
        <v>36</v>
      </c>
      <c r="H129" s="529"/>
      <c r="J129" s="564"/>
      <c r="K129" s="529"/>
      <c r="X129" s="445"/>
    </row>
    <row r="130" spans="1:24" s="291" customFormat="1" outlineLevel="1" x14ac:dyDescent="0.25">
      <c r="B130" s="442"/>
      <c r="C130" s="291" t="s">
        <v>148</v>
      </c>
      <c r="D130" s="443">
        <v>11.6</v>
      </c>
      <c r="E130" s="444" t="s">
        <v>70</v>
      </c>
      <c r="F130" s="291">
        <v>36</v>
      </c>
      <c r="G130" s="291">
        <v>36</v>
      </c>
      <c r="H130" s="529"/>
      <c r="J130" s="564"/>
      <c r="K130" s="529"/>
      <c r="X130" s="445"/>
    </row>
    <row r="131" spans="1:24" s="291" customFormat="1" ht="12" customHeight="1" outlineLevel="1" x14ac:dyDescent="0.25">
      <c r="A131" s="291">
        <v>4</v>
      </c>
      <c r="B131" s="442"/>
      <c r="C131" s="291" t="s">
        <v>225</v>
      </c>
      <c r="D131" s="443">
        <v>12.8</v>
      </c>
      <c r="E131" s="444" t="s">
        <v>176</v>
      </c>
      <c r="F131" s="291">
        <v>35</v>
      </c>
      <c r="G131" s="291">
        <v>35</v>
      </c>
      <c r="H131" s="529"/>
      <c r="J131" s="564"/>
      <c r="K131" s="529"/>
      <c r="X131" s="445"/>
    </row>
    <row r="132" spans="1:24" s="291" customFormat="1" outlineLevel="1" x14ac:dyDescent="0.25">
      <c r="B132" s="442"/>
      <c r="C132" s="291" t="s">
        <v>183</v>
      </c>
      <c r="D132" s="443">
        <v>13.3</v>
      </c>
      <c r="E132" s="444" t="s">
        <v>176</v>
      </c>
      <c r="F132" s="291">
        <v>35</v>
      </c>
      <c r="G132" s="291">
        <v>35</v>
      </c>
      <c r="H132" s="529"/>
      <c r="J132" s="564"/>
      <c r="K132" s="529"/>
      <c r="X132" s="445"/>
    </row>
    <row r="133" spans="1:24" s="291" customFormat="1" outlineLevel="1" x14ac:dyDescent="0.25">
      <c r="A133" s="291">
        <v>5</v>
      </c>
      <c r="B133" s="442"/>
      <c r="C133" s="291" t="s">
        <v>205</v>
      </c>
      <c r="D133" s="443">
        <v>19.399999999999999</v>
      </c>
      <c r="E133" s="444" t="s">
        <v>361</v>
      </c>
      <c r="F133" s="291">
        <v>35</v>
      </c>
      <c r="G133" s="291">
        <v>35</v>
      </c>
      <c r="H133" s="529"/>
      <c r="J133" s="564"/>
      <c r="K133" s="529"/>
      <c r="X133" s="445"/>
    </row>
    <row r="134" spans="1:24" s="291" customFormat="1" outlineLevel="1" x14ac:dyDescent="0.25">
      <c r="B134" s="442"/>
      <c r="C134" s="291" t="s">
        <v>265</v>
      </c>
      <c r="D134" s="443">
        <v>23.7</v>
      </c>
      <c r="E134" s="444" t="s">
        <v>361</v>
      </c>
      <c r="F134" s="291">
        <v>35</v>
      </c>
      <c r="G134" s="291">
        <v>35</v>
      </c>
      <c r="H134" s="529"/>
      <c r="J134" s="564"/>
      <c r="K134" s="529"/>
      <c r="X134" s="445"/>
    </row>
    <row r="135" spans="1:24" s="291" customFormat="1" outlineLevel="1" x14ac:dyDescent="0.25">
      <c r="A135" s="291">
        <v>6</v>
      </c>
      <c r="B135" s="442"/>
      <c r="C135" s="291" t="s">
        <v>204</v>
      </c>
      <c r="D135" s="443">
        <v>11.8</v>
      </c>
      <c r="E135" s="444" t="s">
        <v>80</v>
      </c>
      <c r="F135" s="291">
        <v>34</v>
      </c>
      <c r="G135" s="291">
        <v>34</v>
      </c>
      <c r="H135" s="529"/>
      <c r="J135" s="564"/>
      <c r="K135" s="529"/>
      <c r="X135" s="445"/>
    </row>
    <row r="136" spans="1:24" s="291" customFormat="1" outlineLevel="1" x14ac:dyDescent="0.25">
      <c r="B136" s="442"/>
      <c r="C136" s="291" t="s">
        <v>443</v>
      </c>
      <c r="D136" s="443">
        <v>9.9</v>
      </c>
      <c r="E136" s="444" t="s">
        <v>80</v>
      </c>
      <c r="F136" s="291">
        <v>34</v>
      </c>
      <c r="G136" s="291">
        <v>34</v>
      </c>
      <c r="H136" s="529"/>
      <c r="J136" s="564"/>
      <c r="K136" s="529"/>
      <c r="X136" s="445"/>
    </row>
    <row r="137" spans="1:24" s="291" customFormat="1" outlineLevel="1" x14ac:dyDescent="0.25">
      <c r="A137" s="291">
        <v>7</v>
      </c>
      <c r="B137" s="442"/>
      <c r="C137" s="291" t="s">
        <v>409</v>
      </c>
      <c r="D137" s="443">
        <v>23.6</v>
      </c>
      <c r="E137" s="444" t="s">
        <v>70</v>
      </c>
      <c r="F137" s="291">
        <v>33</v>
      </c>
      <c r="G137" s="291">
        <v>33</v>
      </c>
      <c r="H137" s="529"/>
      <c r="J137" s="564"/>
      <c r="K137" s="529"/>
      <c r="X137" s="445"/>
    </row>
    <row r="138" spans="1:24" s="291" customFormat="1" outlineLevel="1" x14ac:dyDescent="0.25">
      <c r="B138" s="442"/>
      <c r="C138" s="291" t="s">
        <v>410</v>
      </c>
      <c r="D138" s="443">
        <v>12.7</v>
      </c>
      <c r="E138" s="444" t="s">
        <v>70</v>
      </c>
      <c r="F138" s="291">
        <v>33</v>
      </c>
      <c r="G138" s="291">
        <v>33</v>
      </c>
      <c r="H138" s="529"/>
      <c r="J138" s="564"/>
      <c r="K138" s="529"/>
      <c r="X138" s="445"/>
    </row>
    <row r="139" spans="1:24" s="291" customFormat="1" outlineLevel="1" x14ac:dyDescent="0.25">
      <c r="A139" s="291">
        <v>8</v>
      </c>
      <c r="B139" s="442"/>
      <c r="C139" s="291" t="s">
        <v>278</v>
      </c>
      <c r="D139" s="443">
        <v>21</v>
      </c>
      <c r="E139" s="444" t="s">
        <v>176</v>
      </c>
      <c r="F139" s="291">
        <v>32</v>
      </c>
      <c r="G139" s="291">
        <v>32</v>
      </c>
      <c r="H139" s="529"/>
      <c r="J139" s="564"/>
      <c r="K139" s="529"/>
      <c r="X139" s="445"/>
    </row>
    <row r="140" spans="1:24" s="291" customFormat="1" outlineLevel="1" x14ac:dyDescent="0.25">
      <c r="B140" s="442"/>
      <c r="C140" s="291" t="s">
        <v>444</v>
      </c>
      <c r="D140" s="443">
        <v>9.5</v>
      </c>
      <c r="E140" s="444" t="s">
        <v>176</v>
      </c>
      <c r="F140" s="291">
        <v>32</v>
      </c>
      <c r="G140" s="291">
        <v>32</v>
      </c>
      <c r="H140" s="529"/>
      <c r="J140" s="564"/>
      <c r="K140" s="529"/>
      <c r="X140" s="445"/>
    </row>
    <row r="141" spans="1:24" s="291" customFormat="1" outlineLevel="1" x14ac:dyDescent="0.25">
      <c r="A141" s="291">
        <v>9</v>
      </c>
      <c r="B141" s="442"/>
      <c r="C141" s="291" t="s">
        <v>178</v>
      </c>
      <c r="D141" s="443">
        <v>18.100000000000001</v>
      </c>
      <c r="E141" s="444" t="s">
        <v>176</v>
      </c>
      <c r="F141" s="291">
        <v>31</v>
      </c>
      <c r="G141" s="291">
        <v>31</v>
      </c>
      <c r="H141" s="529"/>
      <c r="J141" s="564"/>
      <c r="K141" s="529"/>
      <c r="X141" s="445"/>
    </row>
    <row r="142" spans="1:24" s="291" customFormat="1" outlineLevel="1" x14ac:dyDescent="0.25">
      <c r="B142" s="442"/>
      <c r="C142" s="291" t="s">
        <v>180</v>
      </c>
      <c r="D142" s="443">
        <v>17.3</v>
      </c>
      <c r="E142" s="444" t="s">
        <v>176</v>
      </c>
      <c r="F142" s="291">
        <v>31</v>
      </c>
      <c r="G142" s="291">
        <v>31</v>
      </c>
      <c r="H142" s="529"/>
      <c r="J142" s="564"/>
      <c r="K142" s="529"/>
      <c r="X142" s="445"/>
    </row>
    <row r="143" spans="1:24" s="291" customFormat="1" outlineLevel="1" x14ac:dyDescent="0.25">
      <c r="A143" s="291">
        <v>10</v>
      </c>
      <c r="B143" s="442"/>
      <c r="C143" s="291" t="s">
        <v>157</v>
      </c>
      <c r="D143" s="443">
        <v>14.9</v>
      </c>
      <c r="E143" s="444" t="s">
        <v>176</v>
      </c>
      <c r="F143" s="291">
        <v>31</v>
      </c>
      <c r="G143" s="291">
        <v>31</v>
      </c>
      <c r="H143" s="529"/>
      <c r="J143" s="564"/>
      <c r="K143" s="529"/>
      <c r="X143" s="445"/>
    </row>
    <row r="144" spans="1:24" s="291" customFormat="1" outlineLevel="1" x14ac:dyDescent="0.25">
      <c r="B144" s="442"/>
      <c r="C144" s="291" t="s">
        <v>445</v>
      </c>
      <c r="D144" s="443">
        <v>19.899999999999999</v>
      </c>
      <c r="E144" s="444" t="s">
        <v>176</v>
      </c>
      <c r="F144" s="291">
        <v>31</v>
      </c>
      <c r="G144" s="291">
        <v>31</v>
      </c>
      <c r="H144" s="529"/>
      <c r="J144" s="564"/>
      <c r="K144" s="529"/>
      <c r="X144" s="445"/>
    </row>
    <row r="145" spans="1:24" s="291" customFormat="1" outlineLevel="1" x14ac:dyDescent="0.25">
      <c r="A145" s="291">
        <v>11</v>
      </c>
      <c r="B145" s="442"/>
      <c r="C145" s="291" t="s">
        <v>208</v>
      </c>
      <c r="D145" s="443">
        <v>15.8</v>
      </c>
      <c r="E145" s="444" t="s">
        <v>176</v>
      </c>
      <c r="F145" s="291">
        <v>31</v>
      </c>
      <c r="G145" s="291">
        <v>31</v>
      </c>
      <c r="H145" s="529"/>
      <c r="J145" s="564"/>
      <c r="K145" s="529"/>
      <c r="X145" s="445"/>
    </row>
    <row r="146" spans="1:24" s="291" customFormat="1" outlineLevel="1" x14ac:dyDescent="0.25">
      <c r="B146" s="442"/>
      <c r="C146" s="291" t="s">
        <v>221</v>
      </c>
      <c r="D146" s="443">
        <v>26.1</v>
      </c>
      <c r="E146" s="444" t="s">
        <v>176</v>
      </c>
      <c r="F146" s="291">
        <v>31</v>
      </c>
      <c r="G146" s="291">
        <v>31</v>
      </c>
      <c r="H146" s="529"/>
      <c r="J146" s="564"/>
      <c r="K146" s="529"/>
      <c r="X146" s="445"/>
    </row>
    <row r="147" spans="1:24" s="291" customFormat="1" outlineLevel="1" x14ac:dyDescent="0.25">
      <c r="A147" s="291">
        <v>12</v>
      </c>
      <c r="B147" s="442"/>
      <c r="C147" s="291" t="s">
        <v>435</v>
      </c>
      <c r="D147" s="443">
        <v>14</v>
      </c>
      <c r="E147" s="444" t="s">
        <v>70</v>
      </c>
      <c r="F147" s="291">
        <v>31</v>
      </c>
      <c r="G147" s="291">
        <v>31</v>
      </c>
      <c r="H147" s="529"/>
      <c r="J147" s="564"/>
      <c r="K147" s="529"/>
      <c r="X147" s="445"/>
    </row>
    <row r="148" spans="1:24" s="291" customFormat="1" outlineLevel="1" x14ac:dyDescent="0.25">
      <c r="B148" s="442"/>
      <c r="C148" s="291" t="s">
        <v>168</v>
      </c>
      <c r="D148" s="443">
        <v>22.1</v>
      </c>
      <c r="E148" s="444" t="s">
        <v>70</v>
      </c>
      <c r="F148" s="291">
        <v>31</v>
      </c>
      <c r="G148" s="291">
        <v>31</v>
      </c>
      <c r="H148" s="529"/>
      <c r="J148" s="564"/>
      <c r="K148" s="529"/>
      <c r="X148" s="445"/>
    </row>
    <row r="149" spans="1:24" s="291" customFormat="1" outlineLevel="1" x14ac:dyDescent="0.25">
      <c r="A149" s="291">
        <v>13</v>
      </c>
      <c r="B149" s="442"/>
      <c r="C149" s="291" t="s">
        <v>356</v>
      </c>
      <c r="D149" s="443">
        <v>19.2</v>
      </c>
      <c r="E149" s="444" t="s">
        <v>176</v>
      </c>
      <c r="F149" s="291">
        <v>27</v>
      </c>
      <c r="G149" s="291">
        <v>27</v>
      </c>
      <c r="H149" s="529"/>
      <c r="J149" s="564"/>
      <c r="K149" s="529"/>
      <c r="X149" s="445"/>
    </row>
    <row r="150" spans="1:24" s="291" customFormat="1" outlineLevel="1" x14ac:dyDescent="0.25">
      <c r="B150" s="442"/>
      <c r="C150" s="291" t="s">
        <v>217</v>
      </c>
      <c r="D150" s="443">
        <v>20.9</v>
      </c>
      <c r="E150" s="444" t="s">
        <v>176</v>
      </c>
      <c r="F150" s="291">
        <v>27</v>
      </c>
      <c r="G150" s="291">
        <v>27</v>
      </c>
      <c r="H150" s="529"/>
      <c r="J150" s="564"/>
      <c r="K150" s="529"/>
      <c r="X150" s="445"/>
    </row>
    <row r="151" spans="1:24" s="291" customFormat="1" outlineLevel="1" x14ac:dyDescent="0.25">
      <c r="A151" s="291">
        <v>14</v>
      </c>
      <c r="B151" s="442"/>
      <c r="C151" s="291" t="s">
        <v>424</v>
      </c>
      <c r="D151" s="443">
        <v>25.9</v>
      </c>
      <c r="E151" s="444" t="s">
        <v>70</v>
      </c>
      <c r="F151" s="291">
        <v>27</v>
      </c>
      <c r="G151" s="291">
        <v>27</v>
      </c>
      <c r="H151" s="529"/>
      <c r="J151" s="564"/>
      <c r="K151" s="529"/>
      <c r="X151" s="445"/>
    </row>
    <row r="152" spans="1:24" s="291" customFormat="1" outlineLevel="1" x14ac:dyDescent="0.25">
      <c r="B152" s="442"/>
      <c r="C152" s="291" t="s">
        <v>346</v>
      </c>
      <c r="D152" s="443">
        <v>22</v>
      </c>
      <c r="E152" s="444" t="s">
        <v>70</v>
      </c>
      <c r="F152" s="291">
        <v>27</v>
      </c>
      <c r="G152" s="291">
        <v>27</v>
      </c>
      <c r="H152" s="529"/>
      <c r="J152" s="564"/>
      <c r="K152" s="529"/>
      <c r="X152" s="445"/>
    </row>
    <row r="153" spans="1:24" s="291" customFormat="1" outlineLevel="1" x14ac:dyDescent="0.25">
      <c r="A153" s="291">
        <v>15</v>
      </c>
      <c r="B153" s="442"/>
      <c r="C153" s="291" t="s">
        <v>342</v>
      </c>
      <c r="D153" s="443">
        <v>14</v>
      </c>
      <c r="E153" s="444" t="s">
        <v>361</v>
      </c>
      <c r="F153" s="291">
        <v>27</v>
      </c>
      <c r="G153" s="291">
        <v>27</v>
      </c>
      <c r="H153" s="529"/>
      <c r="J153" s="564"/>
      <c r="K153" s="529"/>
      <c r="X153" s="445"/>
    </row>
    <row r="154" spans="1:24" s="291" customFormat="1" outlineLevel="1" x14ac:dyDescent="0.25">
      <c r="B154" s="442"/>
      <c r="C154" s="291" t="s">
        <v>349</v>
      </c>
      <c r="D154" s="443">
        <v>30.1</v>
      </c>
      <c r="E154" s="444" t="s">
        <v>361</v>
      </c>
      <c r="F154" s="291">
        <v>27</v>
      </c>
      <c r="G154" s="291">
        <v>27</v>
      </c>
      <c r="H154" s="529"/>
      <c r="J154" s="564"/>
      <c r="K154" s="529"/>
      <c r="X154" s="445"/>
    </row>
    <row r="155" spans="1:24" s="291" customFormat="1" outlineLevel="1" x14ac:dyDescent="0.25">
      <c r="A155" s="291">
        <v>16</v>
      </c>
      <c r="B155" s="442"/>
      <c r="C155" s="291" t="s">
        <v>222</v>
      </c>
      <c r="D155" s="443">
        <v>21.3</v>
      </c>
      <c r="E155" s="444" t="s">
        <v>176</v>
      </c>
      <c r="F155" s="291">
        <v>26</v>
      </c>
      <c r="G155" s="291">
        <v>26</v>
      </c>
      <c r="H155" s="529"/>
      <c r="J155" s="564"/>
      <c r="K155" s="529"/>
      <c r="X155" s="445"/>
    </row>
    <row r="156" spans="1:24" s="291" customFormat="1" outlineLevel="1" x14ac:dyDescent="0.25">
      <c r="B156" s="442"/>
      <c r="C156" s="291" t="s">
        <v>210</v>
      </c>
      <c r="D156" s="443">
        <v>17.600000000000001</v>
      </c>
      <c r="E156" s="444" t="s">
        <v>176</v>
      </c>
      <c r="F156" s="291">
        <v>26</v>
      </c>
      <c r="G156" s="291">
        <v>26</v>
      </c>
      <c r="H156" s="529"/>
      <c r="J156" s="564"/>
      <c r="K156" s="529"/>
      <c r="X156" s="445"/>
    </row>
    <row r="157" spans="1:24" s="291" customFormat="1" outlineLevel="1" x14ac:dyDescent="0.25">
      <c r="A157" s="291">
        <v>17</v>
      </c>
      <c r="B157" s="442"/>
      <c r="C157" s="291" t="s">
        <v>376</v>
      </c>
      <c r="D157" s="443">
        <v>35.700000000000003</v>
      </c>
      <c r="E157" s="444" t="s">
        <v>361</v>
      </c>
      <c r="F157" s="291">
        <v>26</v>
      </c>
      <c r="G157" s="291">
        <v>26</v>
      </c>
      <c r="H157" s="529"/>
      <c r="J157" s="564"/>
      <c r="K157" s="529"/>
      <c r="X157" s="445"/>
    </row>
    <row r="158" spans="1:24" s="291" customFormat="1" outlineLevel="1" x14ac:dyDescent="0.25">
      <c r="B158" s="442"/>
      <c r="C158" s="291" t="s">
        <v>297</v>
      </c>
      <c r="D158" s="443">
        <v>17.2</v>
      </c>
      <c r="E158" s="444" t="s">
        <v>361</v>
      </c>
      <c r="F158" s="291">
        <v>26</v>
      </c>
      <c r="G158" s="291">
        <v>26</v>
      </c>
      <c r="H158" s="529"/>
      <c r="J158" s="564"/>
      <c r="K158" s="529"/>
      <c r="X158" s="445"/>
    </row>
    <row r="159" spans="1:24" s="291" customFormat="1" outlineLevel="1" x14ac:dyDescent="0.25">
      <c r="A159" s="291">
        <v>18</v>
      </c>
      <c r="B159" s="442"/>
      <c r="C159" s="291" t="s">
        <v>365</v>
      </c>
      <c r="D159" s="443">
        <v>18.5</v>
      </c>
      <c r="E159" s="444" t="s">
        <v>361</v>
      </c>
      <c r="F159" s="291">
        <v>26</v>
      </c>
      <c r="G159" s="291">
        <v>26</v>
      </c>
      <c r="H159" s="529"/>
      <c r="J159" s="564"/>
      <c r="K159" s="529"/>
      <c r="X159" s="445"/>
    </row>
    <row r="160" spans="1:24" s="291" customFormat="1" outlineLevel="1" x14ac:dyDescent="0.25">
      <c r="B160" s="442"/>
      <c r="C160" s="291" t="s">
        <v>426</v>
      </c>
      <c r="D160" s="443">
        <v>24.8</v>
      </c>
      <c r="E160" s="444" t="s">
        <v>361</v>
      </c>
      <c r="F160" s="291">
        <v>26</v>
      </c>
      <c r="G160" s="291">
        <v>26</v>
      </c>
      <c r="H160" s="529"/>
      <c r="K160" s="529"/>
      <c r="X160" s="445"/>
    </row>
    <row r="161" spans="1:24" s="291" customFormat="1" outlineLevel="1" x14ac:dyDescent="0.25">
      <c r="A161" s="291">
        <v>19</v>
      </c>
      <c r="B161" s="442"/>
      <c r="C161" s="291" t="s">
        <v>141</v>
      </c>
      <c r="D161" s="443">
        <v>18.399999999999999</v>
      </c>
      <c r="E161" s="444" t="s">
        <v>70</v>
      </c>
      <c r="F161" s="291">
        <v>26</v>
      </c>
      <c r="G161" s="291">
        <v>26</v>
      </c>
      <c r="H161" s="529"/>
      <c r="K161" s="529"/>
      <c r="X161" s="445"/>
    </row>
    <row r="162" spans="1:24" s="291" customFormat="1" outlineLevel="1" x14ac:dyDescent="0.25">
      <c r="B162" s="442"/>
      <c r="C162" s="291" t="s">
        <v>280</v>
      </c>
      <c r="D162" s="443">
        <v>25.1</v>
      </c>
      <c r="E162" s="444" t="s">
        <v>70</v>
      </c>
      <c r="F162" s="291">
        <v>26</v>
      </c>
      <c r="G162" s="291">
        <v>26</v>
      </c>
      <c r="H162" s="529"/>
      <c r="K162" s="529"/>
      <c r="X162" s="445"/>
    </row>
    <row r="163" spans="1:24" s="291" customFormat="1" outlineLevel="1" x14ac:dyDescent="0.25">
      <c r="A163" s="291">
        <v>20</v>
      </c>
      <c r="B163" s="442"/>
      <c r="C163" s="291" t="s">
        <v>159</v>
      </c>
      <c r="D163" s="443">
        <v>22.2</v>
      </c>
      <c r="E163" s="444" t="s">
        <v>176</v>
      </c>
      <c r="F163" s="291">
        <v>25</v>
      </c>
      <c r="G163" s="291">
        <v>25</v>
      </c>
      <c r="H163" s="529"/>
      <c r="K163" s="529"/>
      <c r="X163" s="445"/>
    </row>
    <row r="164" spans="1:24" s="291" customFormat="1" outlineLevel="1" x14ac:dyDescent="0.25">
      <c r="B164" s="442"/>
      <c r="C164" s="291" t="s">
        <v>119</v>
      </c>
      <c r="D164" s="443">
        <v>25.2</v>
      </c>
      <c r="E164" s="444" t="s">
        <v>176</v>
      </c>
      <c r="F164" s="291">
        <v>25</v>
      </c>
      <c r="G164" s="291">
        <v>25</v>
      </c>
      <c r="H164" s="529"/>
      <c r="K164" s="529"/>
      <c r="X164" s="445"/>
    </row>
    <row r="165" spans="1:24" s="291" customFormat="1" outlineLevel="1" x14ac:dyDescent="0.25">
      <c r="A165" s="291">
        <v>21</v>
      </c>
      <c r="B165" s="442"/>
      <c r="C165" s="291" t="s">
        <v>241</v>
      </c>
      <c r="D165" s="443">
        <v>20.9</v>
      </c>
      <c r="E165" s="444" t="s">
        <v>361</v>
      </c>
      <c r="F165" s="291">
        <v>25</v>
      </c>
      <c r="G165" s="291">
        <v>25</v>
      </c>
      <c r="H165" s="529"/>
      <c r="K165" s="529"/>
      <c r="X165" s="445"/>
    </row>
    <row r="166" spans="1:24" s="291" customFormat="1" outlineLevel="1" x14ac:dyDescent="0.25">
      <c r="B166" s="442"/>
      <c r="C166" s="291" t="s">
        <v>167</v>
      </c>
      <c r="D166" s="443">
        <v>25.7</v>
      </c>
      <c r="E166" s="444" t="s">
        <v>361</v>
      </c>
      <c r="F166" s="291">
        <v>25</v>
      </c>
      <c r="G166" s="291">
        <v>25</v>
      </c>
      <c r="H166" s="529"/>
      <c r="K166" s="529"/>
      <c r="X166" s="445"/>
    </row>
    <row r="167" spans="1:24" s="291" customFormat="1" outlineLevel="1" x14ac:dyDescent="0.25">
      <c r="A167" s="291">
        <v>22</v>
      </c>
      <c r="B167" s="442"/>
      <c r="C167" s="291" t="s">
        <v>173</v>
      </c>
      <c r="D167" s="443">
        <v>23.7</v>
      </c>
      <c r="E167" s="444" t="s">
        <v>70</v>
      </c>
      <c r="F167" s="291">
        <v>25</v>
      </c>
      <c r="G167" s="291">
        <v>25</v>
      </c>
      <c r="H167" s="529"/>
      <c r="K167" s="529"/>
      <c r="X167" s="445"/>
    </row>
    <row r="168" spans="1:24" s="291" customFormat="1" outlineLevel="1" x14ac:dyDescent="0.25">
      <c r="B168" s="442"/>
      <c r="C168" s="291" t="s">
        <v>169</v>
      </c>
      <c r="D168" s="443">
        <v>20.8</v>
      </c>
      <c r="E168" s="444" t="s">
        <v>70</v>
      </c>
      <c r="F168" s="291">
        <v>25</v>
      </c>
      <c r="G168" s="291">
        <v>25</v>
      </c>
      <c r="H168" s="529"/>
      <c r="K168" s="529"/>
      <c r="X168" s="445"/>
    </row>
    <row r="169" spans="1:24" s="291" customFormat="1" outlineLevel="1" x14ac:dyDescent="0.25">
      <c r="A169" s="291">
        <v>23</v>
      </c>
      <c r="B169" s="442"/>
      <c r="C169" s="291" t="s">
        <v>111</v>
      </c>
      <c r="D169" s="443">
        <v>12.5</v>
      </c>
      <c r="E169" s="444" t="s">
        <v>69</v>
      </c>
      <c r="F169" s="291">
        <v>24</v>
      </c>
      <c r="G169" s="291">
        <v>24</v>
      </c>
      <c r="H169" s="529"/>
      <c r="K169" s="529"/>
      <c r="X169" s="445"/>
    </row>
    <row r="170" spans="1:24" s="291" customFormat="1" outlineLevel="1" x14ac:dyDescent="0.25">
      <c r="B170" s="442"/>
      <c r="C170" s="291" t="s">
        <v>187</v>
      </c>
      <c r="D170" s="443">
        <v>24.6</v>
      </c>
      <c r="E170" s="444" t="s">
        <v>69</v>
      </c>
      <c r="F170" s="291">
        <v>24</v>
      </c>
      <c r="G170" s="291">
        <v>24</v>
      </c>
      <c r="H170" s="529"/>
      <c r="K170" s="529"/>
      <c r="X170" s="445"/>
    </row>
    <row r="171" spans="1:24" s="291" customFormat="1" outlineLevel="1" x14ac:dyDescent="0.25">
      <c r="A171" s="291">
        <v>24</v>
      </c>
      <c r="B171" s="442"/>
      <c r="C171" s="291" t="s">
        <v>427</v>
      </c>
      <c r="D171" s="443">
        <v>22.7</v>
      </c>
      <c r="E171" s="444" t="s">
        <v>69</v>
      </c>
      <c r="F171" s="291">
        <v>24</v>
      </c>
      <c r="G171" s="291">
        <v>24</v>
      </c>
      <c r="H171" s="529"/>
      <c r="K171" s="529"/>
      <c r="X171" s="445"/>
    </row>
    <row r="172" spans="1:24" s="291" customFormat="1" outlineLevel="1" x14ac:dyDescent="0.25">
      <c r="B172" s="442"/>
      <c r="C172" s="291" t="s">
        <v>302</v>
      </c>
      <c r="D172" s="443">
        <v>18.399999999999999</v>
      </c>
      <c r="E172" s="444" t="s">
        <v>69</v>
      </c>
      <c r="F172" s="291">
        <v>24</v>
      </c>
      <c r="G172" s="291">
        <v>24</v>
      </c>
      <c r="H172" s="529"/>
      <c r="K172" s="529"/>
      <c r="X172" s="445"/>
    </row>
    <row r="173" spans="1:24" s="291" customFormat="1" outlineLevel="1" x14ac:dyDescent="0.25">
      <c r="A173" s="291">
        <v>25</v>
      </c>
      <c r="B173" s="442"/>
      <c r="C173" s="291" t="s">
        <v>267</v>
      </c>
      <c r="D173" s="443">
        <v>17.8</v>
      </c>
      <c r="E173" s="444" t="s">
        <v>176</v>
      </c>
      <c r="F173" s="291">
        <v>24</v>
      </c>
      <c r="G173" s="291">
        <v>24</v>
      </c>
      <c r="H173" s="529"/>
      <c r="K173" s="529"/>
      <c r="X173" s="445"/>
    </row>
    <row r="174" spans="1:24" s="291" customFormat="1" outlineLevel="1" x14ac:dyDescent="0.25">
      <c r="B174" s="442"/>
      <c r="C174" s="291" t="s">
        <v>285</v>
      </c>
      <c r="D174" s="443">
        <v>27.8</v>
      </c>
      <c r="E174" s="444" t="s">
        <v>176</v>
      </c>
      <c r="F174" s="291">
        <v>24</v>
      </c>
      <c r="G174" s="291">
        <v>24</v>
      </c>
      <c r="H174" s="529"/>
      <c r="K174" s="529"/>
      <c r="X174" s="445"/>
    </row>
    <row r="175" spans="1:24" s="291" customFormat="1" outlineLevel="1" x14ac:dyDescent="0.25">
      <c r="A175" s="291">
        <v>26</v>
      </c>
      <c r="B175" s="442"/>
      <c r="C175" s="291" t="s">
        <v>239</v>
      </c>
      <c r="D175" s="443">
        <v>25.2</v>
      </c>
      <c r="E175" s="444" t="s">
        <v>176</v>
      </c>
      <c r="F175" s="291">
        <v>23</v>
      </c>
      <c r="G175" s="291">
        <v>23</v>
      </c>
      <c r="H175" s="529"/>
      <c r="K175" s="529"/>
      <c r="X175" s="445"/>
    </row>
    <row r="176" spans="1:24" s="291" customFormat="1" outlineLevel="1" x14ac:dyDescent="0.25">
      <c r="B176" s="442"/>
      <c r="C176" s="291" t="s">
        <v>358</v>
      </c>
      <c r="D176" s="443">
        <v>31</v>
      </c>
      <c r="E176" s="444" t="s">
        <v>176</v>
      </c>
      <c r="F176" s="291">
        <v>23</v>
      </c>
      <c r="G176" s="291">
        <v>23</v>
      </c>
      <c r="H176" s="529"/>
      <c r="K176" s="529"/>
      <c r="X176" s="445"/>
    </row>
    <row r="177" spans="1:24" s="291" customFormat="1" outlineLevel="1" x14ac:dyDescent="0.25">
      <c r="A177" s="291">
        <v>27</v>
      </c>
      <c r="B177" s="442"/>
      <c r="C177" s="291" t="s">
        <v>429</v>
      </c>
      <c r="D177" s="443">
        <v>16.899999999999999</v>
      </c>
      <c r="E177" s="444" t="s">
        <v>361</v>
      </c>
      <c r="F177" s="291">
        <v>22</v>
      </c>
      <c r="G177" s="291">
        <v>22</v>
      </c>
      <c r="H177" s="529"/>
      <c r="K177" s="529"/>
      <c r="X177" s="445"/>
    </row>
    <row r="178" spans="1:24" s="291" customFormat="1" outlineLevel="1" x14ac:dyDescent="0.25">
      <c r="B178" s="442"/>
      <c r="C178" s="291" t="s">
        <v>430</v>
      </c>
      <c r="D178" s="443">
        <v>19.5</v>
      </c>
      <c r="E178" s="444" t="s">
        <v>361</v>
      </c>
      <c r="F178" s="291">
        <v>22</v>
      </c>
      <c r="G178" s="291">
        <v>22</v>
      </c>
      <c r="H178" s="529"/>
      <c r="K178" s="529"/>
      <c r="X178" s="445"/>
    </row>
    <row r="179" spans="1:24" s="291" customFormat="1" outlineLevel="1" x14ac:dyDescent="0.25">
      <c r="A179" s="291">
        <v>28</v>
      </c>
      <c r="B179" s="442"/>
      <c r="C179" s="291" t="s">
        <v>224</v>
      </c>
      <c r="D179" s="443">
        <v>25.4</v>
      </c>
      <c r="E179" s="444" t="s">
        <v>176</v>
      </c>
      <c r="F179" s="291">
        <v>22</v>
      </c>
      <c r="G179" s="291">
        <v>22</v>
      </c>
      <c r="H179" s="529"/>
      <c r="K179" s="529"/>
      <c r="X179" s="445"/>
    </row>
    <row r="180" spans="1:24" s="291" customFormat="1" outlineLevel="1" x14ac:dyDescent="0.25">
      <c r="B180" s="442"/>
      <c r="C180" s="291" t="s">
        <v>186</v>
      </c>
      <c r="D180" s="443">
        <v>24.1</v>
      </c>
      <c r="E180" s="444" t="s">
        <v>176</v>
      </c>
      <c r="F180" s="291">
        <v>22</v>
      </c>
      <c r="G180" s="291">
        <v>22</v>
      </c>
      <c r="H180" s="529"/>
      <c r="K180" s="529"/>
      <c r="X180" s="445"/>
    </row>
    <row r="181" spans="1:24" s="291" customFormat="1" outlineLevel="1" x14ac:dyDescent="0.25">
      <c r="A181" s="291">
        <v>29</v>
      </c>
      <c r="B181" s="442"/>
      <c r="C181" s="291" t="s">
        <v>214</v>
      </c>
      <c r="D181" s="443">
        <v>24.1</v>
      </c>
      <c r="E181" s="444" t="s">
        <v>176</v>
      </c>
      <c r="F181" s="291">
        <v>20</v>
      </c>
      <c r="G181" s="291">
        <v>20</v>
      </c>
      <c r="H181" s="529"/>
      <c r="K181" s="529"/>
      <c r="X181" s="445"/>
    </row>
    <row r="182" spans="1:24" s="291" customFormat="1" outlineLevel="1" x14ac:dyDescent="0.25">
      <c r="B182" s="442"/>
      <c r="C182" s="291" t="s">
        <v>258</v>
      </c>
      <c r="D182" s="443">
        <v>30</v>
      </c>
      <c r="E182" s="444" t="s">
        <v>176</v>
      </c>
      <c r="F182" s="291">
        <v>20</v>
      </c>
      <c r="G182" s="291">
        <v>20</v>
      </c>
      <c r="H182" s="529"/>
      <c r="K182" s="529"/>
      <c r="X182" s="445"/>
    </row>
    <row r="183" spans="1:24" s="291" customFormat="1" outlineLevel="1" x14ac:dyDescent="0.25">
      <c r="A183" s="291">
        <v>30</v>
      </c>
      <c r="B183" s="442"/>
      <c r="C183" s="291" t="s">
        <v>368</v>
      </c>
      <c r="D183" s="443">
        <v>32.1</v>
      </c>
      <c r="E183" s="444" t="s">
        <v>176</v>
      </c>
      <c r="F183" s="291">
        <v>20</v>
      </c>
      <c r="G183" s="291">
        <v>20</v>
      </c>
      <c r="H183" s="529"/>
      <c r="K183" s="529"/>
      <c r="X183" s="445"/>
    </row>
    <row r="184" spans="1:24" s="291" customFormat="1" outlineLevel="1" x14ac:dyDescent="0.25">
      <c r="B184" s="442"/>
      <c r="C184" s="291" t="s">
        <v>428</v>
      </c>
      <c r="D184" s="443">
        <v>33.6</v>
      </c>
      <c r="E184" s="444" t="s">
        <v>176</v>
      </c>
      <c r="F184" s="291">
        <v>20</v>
      </c>
      <c r="G184" s="291">
        <v>20</v>
      </c>
      <c r="H184" s="529"/>
      <c r="K184" s="529"/>
      <c r="X184" s="445"/>
    </row>
    <row r="185" spans="1:24" s="291" customFormat="1" outlineLevel="1" x14ac:dyDescent="0.25">
      <c r="A185" s="291">
        <v>31</v>
      </c>
      <c r="B185" s="442"/>
      <c r="C185" s="291" t="s">
        <v>446</v>
      </c>
      <c r="D185" s="443">
        <v>33.1</v>
      </c>
      <c r="E185" s="444" t="s">
        <v>361</v>
      </c>
      <c r="F185" s="291">
        <v>19</v>
      </c>
      <c r="G185" s="291">
        <v>19</v>
      </c>
      <c r="H185" s="529"/>
      <c r="K185" s="529"/>
      <c r="X185" s="445"/>
    </row>
    <row r="186" spans="1:24" s="291" customFormat="1" outlineLevel="1" x14ac:dyDescent="0.25">
      <c r="B186" s="442"/>
      <c r="C186" s="291" t="s">
        <v>447</v>
      </c>
      <c r="D186" s="443">
        <v>33.299999999999997</v>
      </c>
      <c r="E186" s="444" t="s">
        <v>361</v>
      </c>
      <c r="F186" s="291">
        <v>19</v>
      </c>
      <c r="G186" s="291">
        <v>19</v>
      </c>
      <c r="H186" s="529"/>
      <c r="K186" s="529"/>
      <c r="X186" s="445"/>
    </row>
    <row r="187" spans="1:24" s="291" customFormat="1" outlineLevel="1" x14ac:dyDescent="0.25">
      <c r="A187" s="291">
        <v>32</v>
      </c>
      <c r="B187" s="442"/>
      <c r="C187" s="291" t="s">
        <v>161</v>
      </c>
      <c r="D187" s="443">
        <v>28</v>
      </c>
      <c r="E187" s="444" t="s">
        <v>176</v>
      </c>
      <c r="F187" s="291">
        <v>17</v>
      </c>
      <c r="G187" s="291">
        <v>17</v>
      </c>
      <c r="H187" s="529"/>
      <c r="K187" s="529"/>
      <c r="X187" s="445"/>
    </row>
    <row r="188" spans="1:24" s="291" customFormat="1" outlineLevel="1" x14ac:dyDescent="0.25">
      <c r="B188" s="442"/>
      <c r="C188" s="291" t="s">
        <v>219</v>
      </c>
      <c r="D188" s="443">
        <v>38.5</v>
      </c>
      <c r="E188" s="444" t="s">
        <v>176</v>
      </c>
      <c r="F188" s="291">
        <v>17</v>
      </c>
      <c r="G188" s="291">
        <v>17</v>
      </c>
      <c r="H188" s="529"/>
      <c r="X188" s="445"/>
    </row>
    <row r="189" spans="1:24" s="291" customFormat="1" outlineLevel="1" x14ac:dyDescent="0.25">
      <c r="A189" s="291">
        <v>33</v>
      </c>
      <c r="B189" s="442"/>
      <c r="C189" s="291" t="s">
        <v>286</v>
      </c>
      <c r="D189" s="443">
        <v>26.1</v>
      </c>
      <c r="E189" s="444" t="s">
        <v>176</v>
      </c>
      <c r="F189" s="291">
        <v>17</v>
      </c>
      <c r="G189" s="291">
        <v>17</v>
      </c>
      <c r="H189" s="529"/>
      <c r="X189" s="445"/>
    </row>
    <row r="190" spans="1:24" s="291" customFormat="1" outlineLevel="1" x14ac:dyDescent="0.25">
      <c r="B190" s="442"/>
      <c r="C190" s="291" t="s">
        <v>177</v>
      </c>
      <c r="D190" s="443">
        <v>32.700000000000003</v>
      </c>
      <c r="E190" s="444" t="s">
        <v>176</v>
      </c>
      <c r="F190" s="291">
        <v>17</v>
      </c>
      <c r="G190" s="291">
        <v>17</v>
      </c>
      <c r="H190" s="529"/>
      <c r="X190" s="445"/>
    </row>
    <row r="191" spans="1:24" s="291" customFormat="1" outlineLevel="1" x14ac:dyDescent="0.25">
      <c r="A191" s="291">
        <v>34</v>
      </c>
      <c r="B191" s="442"/>
      <c r="C191" s="291" t="s">
        <v>438</v>
      </c>
      <c r="D191" s="443">
        <v>25.1</v>
      </c>
      <c r="E191" s="444" t="s">
        <v>176</v>
      </c>
      <c r="F191" s="291">
        <v>15</v>
      </c>
      <c r="G191" s="291">
        <v>15</v>
      </c>
      <c r="H191" s="529"/>
      <c r="X191" s="445"/>
    </row>
    <row r="192" spans="1:24" s="291" customFormat="1" outlineLevel="1" x14ac:dyDescent="0.25">
      <c r="B192" s="442"/>
      <c r="C192" s="291" t="s">
        <v>185</v>
      </c>
      <c r="D192" s="443">
        <v>18.100000000000001</v>
      </c>
      <c r="E192" s="444" t="s">
        <v>176</v>
      </c>
      <c r="F192" s="291">
        <v>15</v>
      </c>
      <c r="G192" s="291">
        <v>15</v>
      </c>
      <c r="H192" s="529"/>
      <c r="X192" s="445"/>
    </row>
    <row r="193" spans="1:24" s="291" customFormat="1" outlineLevel="1" x14ac:dyDescent="0.25">
      <c r="A193" s="291">
        <v>35</v>
      </c>
      <c r="B193" s="442"/>
      <c r="C193" s="291" t="s">
        <v>259</v>
      </c>
      <c r="D193" s="443">
        <v>28.4</v>
      </c>
      <c r="E193" s="444" t="s">
        <v>361</v>
      </c>
      <c r="F193" s="291">
        <v>13</v>
      </c>
      <c r="G193" s="291">
        <v>13</v>
      </c>
      <c r="H193" s="529"/>
      <c r="X193" s="445"/>
    </row>
    <row r="194" spans="1:24" s="291" customFormat="1" outlineLevel="1" x14ac:dyDescent="0.25">
      <c r="B194" s="442"/>
      <c r="C194" s="291" t="s">
        <v>83</v>
      </c>
      <c r="D194" s="443">
        <v>32</v>
      </c>
      <c r="E194" s="444" t="s">
        <v>361</v>
      </c>
      <c r="F194" s="291">
        <v>13</v>
      </c>
      <c r="G194" s="291">
        <v>13</v>
      </c>
      <c r="H194" s="529"/>
      <c r="X194" s="445"/>
    </row>
    <row r="195" spans="1:24" s="291" customFormat="1" outlineLevel="1" x14ac:dyDescent="0.25">
      <c r="A195" s="291">
        <v>36</v>
      </c>
      <c r="B195" s="442"/>
      <c r="C195" s="291" t="s">
        <v>166</v>
      </c>
      <c r="D195" s="443">
        <v>40.6</v>
      </c>
      <c r="E195" s="444" t="s">
        <v>361</v>
      </c>
      <c r="F195" s="291">
        <v>8</v>
      </c>
      <c r="G195" s="291">
        <v>8</v>
      </c>
      <c r="H195" s="529"/>
      <c r="K195" s="529"/>
      <c r="X195" s="445"/>
    </row>
    <row r="196" spans="1:24" s="291" customFormat="1" outlineLevel="1" x14ac:dyDescent="0.25">
      <c r="B196" s="442"/>
      <c r="C196" s="291" t="s">
        <v>287</v>
      </c>
      <c r="D196" s="443">
        <v>36</v>
      </c>
      <c r="E196" s="444" t="s">
        <v>361</v>
      </c>
      <c r="F196" s="291">
        <v>8</v>
      </c>
      <c r="G196" s="291">
        <v>8</v>
      </c>
      <c r="H196" s="529"/>
      <c r="K196" s="529"/>
      <c r="X196" s="445"/>
    </row>
    <row r="197" spans="1:24" s="291" customFormat="1" outlineLevel="1" x14ac:dyDescent="0.25">
      <c r="A197" s="291">
        <v>37</v>
      </c>
      <c r="B197" s="442"/>
      <c r="D197" s="443"/>
      <c r="E197" s="444"/>
      <c r="H197" s="529"/>
      <c r="K197" s="529"/>
      <c r="X197" s="445"/>
    </row>
    <row r="198" spans="1:24" s="291" customFormat="1" outlineLevel="1" x14ac:dyDescent="0.25">
      <c r="B198" s="442"/>
      <c r="D198" s="443"/>
      <c r="E198" s="444"/>
      <c r="H198" s="529"/>
      <c r="K198" s="529"/>
      <c r="X198" s="445"/>
    </row>
    <row r="199" spans="1:24" s="291" customFormat="1" outlineLevel="1" x14ac:dyDescent="0.25">
      <c r="A199" s="291">
        <v>38</v>
      </c>
      <c r="B199" s="442"/>
      <c r="D199" s="443"/>
      <c r="E199" s="444"/>
      <c r="H199" s="529"/>
      <c r="K199" s="529"/>
      <c r="X199" s="445"/>
    </row>
    <row r="200" spans="1:24" s="291" customFormat="1" outlineLevel="1" x14ac:dyDescent="0.25">
      <c r="B200" s="442"/>
      <c r="D200" s="443"/>
      <c r="E200" s="444"/>
      <c r="H200" s="529"/>
      <c r="K200" s="529"/>
      <c r="X200" s="445"/>
    </row>
    <row r="201" spans="1:24" s="291" customFormat="1" outlineLevel="1" x14ac:dyDescent="0.25">
      <c r="A201" s="291">
        <v>39</v>
      </c>
      <c r="B201" s="442"/>
      <c r="D201" s="443"/>
      <c r="E201" s="444"/>
      <c r="H201" s="529"/>
      <c r="K201" s="529"/>
      <c r="X201" s="445"/>
    </row>
    <row r="202" spans="1:24" s="291" customFormat="1" outlineLevel="1" x14ac:dyDescent="0.25">
      <c r="B202" s="442"/>
      <c r="D202" s="443"/>
      <c r="E202" s="444"/>
      <c r="H202" s="529"/>
      <c r="K202" s="529"/>
      <c r="X202" s="445"/>
    </row>
    <row r="203" spans="1:24" s="291" customFormat="1" outlineLevel="1" x14ac:dyDescent="0.25">
      <c r="B203" s="442"/>
      <c r="D203" s="443"/>
      <c r="E203" s="444"/>
      <c r="H203" s="529"/>
      <c r="K203" s="529"/>
      <c r="X203" s="445"/>
    </row>
    <row r="204" spans="1:24" s="291" customFormat="1" outlineLevel="1" x14ac:dyDescent="0.25">
      <c r="B204" s="442"/>
      <c r="D204" s="443"/>
      <c r="E204" s="444"/>
      <c r="H204" s="529"/>
      <c r="K204" s="529"/>
      <c r="X204" s="445"/>
    </row>
    <row r="205" spans="1:24" s="291" customFormat="1" outlineLevel="1" x14ac:dyDescent="0.25">
      <c r="B205" s="442"/>
      <c r="D205" s="443"/>
      <c r="E205" s="444"/>
      <c r="H205" s="529"/>
      <c r="K205" s="529"/>
      <c r="X205" s="445"/>
    </row>
    <row r="206" spans="1:24" s="291" customFormat="1" outlineLevel="1" x14ac:dyDescent="0.25">
      <c r="B206" s="442"/>
      <c r="D206" s="443"/>
      <c r="E206" s="444"/>
      <c r="H206" s="529"/>
      <c r="K206" s="529"/>
      <c r="X206" s="445"/>
    </row>
    <row r="207" spans="1:24" s="291" customFormat="1" outlineLevel="1" x14ac:dyDescent="0.25">
      <c r="B207" s="442"/>
      <c r="D207" s="443"/>
      <c r="E207" s="444"/>
      <c r="H207" s="529"/>
      <c r="K207" s="529"/>
      <c r="X207" s="445"/>
    </row>
    <row r="208" spans="1:24" s="291" customFormat="1" outlineLevel="1" x14ac:dyDescent="0.25">
      <c r="B208" s="442"/>
      <c r="D208" s="443"/>
      <c r="E208" s="444"/>
      <c r="H208" s="529"/>
      <c r="K208" s="529"/>
      <c r="X208" s="445"/>
    </row>
    <row r="209" spans="1:24" s="291" customFormat="1" outlineLevel="1" x14ac:dyDescent="0.25">
      <c r="B209" s="442"/>
      <c r="D209" s="443"/>
      <c r="E209" s="444"/>
      <c r="H209" s="529"/>
      <c r="K209" s="529"/>
      <c r="X209" s="445"/>
    </row>
    <row r="210" spans="1:24" s="291" customFormat="1" outlineLevel="1" x14ac:dyDescent="0.25">
      <c r="B210" s="442"/>
      <c r="D210" s="443"/>
      <c r="E210" s="444"/>
      <c r="H210" s="529"/>
      <c r="K210" s="529"/>
      <c r="X210" s="445"/>
    </row>
    <row r="211" spans="1:24" s="291" customFormat="1" outlineLevel="1" x14ac:dyDescent="0.25">
      <c r="B211" s="442"/>
      <c r="D211" s="443"/>
      <c r="E211" s="444"/>
      <c r="H211" s="529"/>
      <c r="K211" s="529"/>
      <c r="X211" s="445"/>
    </row>
    <row r="212" spans="1:24" s="291" customFormat="1" outlineLevel="1" x14ac:dyDescent="0.25">
      <c r="B212" s="442"/>
      <c r="D212" s="443"/>
      <c r="E212" s="444"/>
      <c r="H212" s="529"/>
      <c r="K212" s="529"/>
      <c r="X212" s="445"/>
    </row>
    <row r="213" spans="1:24" s="291" customFormat="1" outlineLevel="1" x14ac:dyDescent="0.25">
      <c r="B213" s="442"/>
      <c r="D213" s="443"/>
      <c r="E213" s="444"/>
      <c r="H213" s="529"/>
      <c r="K213" s="529"/>
      <c r="X213" s="445"/>
    </row>
    <row r="214" spans="1:24" s="291" customFormat="1" outlineLevel="1" x14ac:dyDescent="0.25">
      <c r="B214" s="442"/>
      <c r="D214" s="443"/>
      <c r="E214" s="444"/>
      <c r="H214" s="529"/>
      <c r="K214" s="529"/>
      <c r="X214" s="445"/>
    </row>
    <row r="215" spans="1:24" s="291" customFormat="1" outlineLevel="1" x14ac:dyDescent="0.25">
      <c r="B215" s="442"/>
      <c r="D215" s="443"/>
      <c r="E215" s="444"/>
      <c r="H215" s="529"/>
      <c r="K215" s="529"/>
      <c r="X215" s="445"/>
    </row>
    <row r="216" spans="1:24" s="291" customFormat="1" outlineLevel="1" x14ac:dyDescent="0.25">
      <c r="B216" s="442"/>
      <c r="D216" s="443"/>
      <c r="E216" s="444"/>
      <c r="H216" s="529"/>
      <c r="K216" s="529"/>
      <c r="X216" s="445"/>
    </row>
    <row r="217" spans="1:24" s="291" customFormat="1" outlineLevel="1" x14ac:dyDescent="0.25">
      <c r="B217" s="442"/>
      <c r="D217" s="443"/>
      <c r="E217" s="444"/>
      <c r="H217" s="529"/>
      <c r="K217" s="529"/>
      <c r="X217" s="445"/>
    </row>
    <row r="218" spans="1:24" s="291" customFormat="1" outlineLevel="1" x14ac:dyDescent="0.25">
      <c r="B218" s="442"/>
      <c r="D218" s="443"/>
      <c r="E218" s="444"/>
      <c r="H218" s="529"/>
      <c r="K218" s="529"/>
      <c r="X218" s="445"/>
    </row>
    <row r="219" spans="1:24" s="291" customFormat="1" outlineLevel="1" x14ac:dyDescent="0.25">
      <c r="B219" s="442"/>
      <c r="D219" s="443"/>
      <c r="E219" s="444"/>
      <c r="H219" s="529"/>
      <c r="K219" s="529"/>
      <c r="X219" s="445"/>
    </row>
    <row r="220" spans="1:24" s="291" customFormat="1" outlineLevel="1" x14ac:dyDescent="0.25">
      <c r="B220" s="442"/>
      <c r="D220" s="443"/>
      <c r="E220" s="444"/>
      <c r="H220" s="529"/>
      <c r="K220" s="529"/>
      <c r="X220" s="445"/>
    </row>
    <row r="221" spans="1:24" s="291" customFormat="1" ht="13.8" outlineLevel="1" thickBot="1" x14ac:dyDescent="0.3">
      <c r="B221" s="442"/>
      <c r="D221" s="443"/>
      <c r="E221" s="444"/>
      <c r="K221" s="529"/>
      <c r="X221" s="445"/>
    </row>
    <row r="222" spans="1:24" s="557" customFormat="1" ht="21.6" thickBot="1" x14ac:dyDescent="0.45">
      <c r="A222" s="555" t="s">
        <v>468</v>
      </c>
      <c r="B222" s="556"/>
      <c r="D222" s="558"/>
      <c r="E222" s="559"/>
      <c r="H222" s="560"/>
      <c r="X222" s="561"/>
    </row>
    <row r="223" spans="1:24" s="528" customFormat="1" x14ac:dyDescent="0.25">
      <c r="A223" s="528" t="s">
        <v>30</v>
      </c>
      <c r="B223" s="562" t="s">
        <v>76</v>
      </c>
      <c r="C223" s="528" t="s">
        <v>31</v>
      </c>
      <c r="D223" s="562" t="s">
        <v>26</v>
      </c>
      <c r="E223" s="528" t="s">
        <v>77</v>
      </c>
      <c r="F223" s="528" t="s">
        <v>78</v>
      </c>
      <c r="X223" s="563"/>
    </row>
    <row r="224" spans="1:24" s="291" customFormat="1" ht="13.5" customHeight="1" outlineLevel="1" x14ac:dyDescent="0.25">
      <c r="A224" s="291">
        <v>1</v>
      </c>
      <c r="B224" s="442"/>
      <c r="C224" s="291" t="s">
        <v>205</v>
      </c>
      <c r="D224" s="443">
        <v>19.399999999999999</v>
      </c>
      <c r="E224" s="444" t="s">
        <v>361</v>
      </c>
      <c r="F224" s="291">
        <v>46</v>
      </c>
      <c r="G224" s="291">
        <v>46</v>
      </c>
      <c r="H224" s="529"/>
      <c r="K224" s="529"/>
      <c r="X224" s="445"/>
    </row>
    <row r="225" spans="1:24" s="291" customFormat="1" ht="13.5" customHeight="1" outlineLevel="1" x14ac:dyDescent="0.25">
      <c r="B225" s="442"/>
      <c r="C225" s="291" t="s">
        <v>265</v>
      </c>
      <c r="D225" s="443">
        <v>23.7</v>
      </c>
      <c r="E225" s="444" t="s">
        <v>361</v>
      </c>
      <c r="F225" s="291">
        <v>46</v>
      </c>
      <c r="G225" s="291">
        <v>46</v>
      </c>
      <c r="H225" s="529"/>
      <c r="K225" s="529"/>
      <c r="X225" s="445"/>
    </row>
    <row r="226" spans="1:24" s="291" customFormat="1" ht="13.5" customHeight="1" outlineLevel="1" x14ac:dyDescent="0.25">
      <c r="A226" s="291">
        <v>2</v>
      </c>
      <c r="B226" s="442"/>
      <c r="C226" s="291" t="s">
        <v>155</v>
      </c>
      <c r="D226" s="443">
        <v>10.3</v>
      </c>
      <c r="E226" s="444" t="s">
        <v>176</v>
      </c>
      <c r="F226" s="291">
        <v>44</v>
      </c>
      <c r="G226" s="291">
        <v>44</v>
      </c>
      <c r="K226" s="529"/>
      <c r="X226" s="445"/>
    </row>
    <row r="227" spans="1:24" s="291" customFormat="1" ht="13.5" customHeight="1" outlineLevel="1" x14ac:dyDescent="0.25">
      <c r="B227" s="442"/>
      <c r="C227" s="291" t="s">
        <v>441</v>
      </c>
      <c r="D227" s="443">
        <v>11.4</v>
      </c>
      <c r="E227" s="444" t="s">
        <v>176</v>
      </c>
      <c r="F227" s="291">
        <v>44</v>
      </c>
      <c r="G227" s="291">
        <v>44</v>
      </c>
      <c r="H227" s="529"/>
      <c r="K227" s="529"/>
      <c r="X227" s="445"/>
    </row>
    <row r="228" spans="1:24" s="291" customFormat="1" ht="13.5" customHeight="1" outlineLevel="1" x14ac:dyDescent="0.25">
      <c r="A228" s="291">
        <v>3</v>
      </c>
      <c r="B228" s="442"/>
      <c r="C228" s="291" t="s">
        <v>225</v>
      </c>
      <c r="D228" s="443">
        <v>12.8</v>
      </c>
      <c r="E228" s="444" t="s">
        <v>176</v>
      </c>
      <c r="F228" s="291">
        <v>42</v>
      </c>
      <c r="G228" s="291">
        <v>42</v>
      </c>
      <c r="H228" s="529"/>
      <c r="I228" s="565"/>
      <c r="K228" s="529"/>
      <c r="X228" s="445"/>
    </row>
    <row r="229" spans="1:24" s="291" customFormat="1" ht="13.5" customHeight="1" outlineLevel="1" x14ac:dyDescent="0.25">
      <c r="B229" s="442"/>
      <c r="C229" s="291" t="s">
        <v>183</v>
      </c>
      <c r="D229" s="443">
        <v>13.3</v>
      </c>
      <c r="E229" s="444" t="s">
        <v>176</v>
      </c>
      <c r="F229" s="291">
        <v>42</v>
      </c>
      <c r="G229" s="291">
        <v>42</v>
      </c>
      <c r="H229" s="529"/>
      <c r="K229" s="529"/>
      <c r="X229" s="445"/>
    </row>
    <row r="230" spans="1:24" s="291" customFormat="1" ht="13.5" customHeight="1" outlineLevel="1" x14ac:dyDescent="0.25">
      <c r="A230" s="291">
        <v>4</v>
      </c>
      <c r="B230" s="442"/>
      <c r="C230" s="291" t="s">
        <v>409</v>
      </c>
      <c r="D230" s="443">
        <v>23.6</v>
      </c>
      <c r="E230" s="444" t="s">
        <v>70</v>
      </c>
      <c r="F230" s="291">
        <v>42</v>
      </c>
      <c r="G230" s="291">
        <v>42</v>
      </c>
      <c r="H230" s="529"/>
      <c r="K230" s="529"/>
      <c r="X230" s="445"/>
    </row>
    <row r="231" spans="1:24" s="291" customFormat="1" ht="13.5" customHeight="1" outlineLevel="1" x14ac:dyDescent="0.25">
      <c r="B231" s="442"/>
      <c r="C231" s="291" t="s">
        <v>410</v>
      </c>
      <c r="D231" s="443">
        <v>12.7</v>
      </c>
      <c r="E231" s="444" t="s">
        <v>70</v>
      </c>
      <c r="F231" s="291">
        <v>42</v>
      </c>
      <c r="G231" s="291">
        <v>42</v>
      </c>
      <c r="H231" s="529"/>
      <c r="K231" s="529"/>
      <c r="X231" s="445"/>
    </row>
    <row r="232" spans="1:24" s="291" customFormat="1" ht="13.5" customHeight="1" outlineLevel="1" x14ac:dyDescent="0.25">
      <c r="A232" s="291">
        <v>5</v>
      </c>
      <c r="B232" s="442"/>
      <c r="C232" s="291" t="s">
        <v>178</v>
      </c>
      <c r="D232" s="443">
        <v>18.100000000000001</v>
      </c>
      <c r="E232" s="444" t="s">
        <v>176</v>
      </c>
      <c r="F232" s="291">
        <v>41</v>
      </c>
      <c r="G232" s="291">
        <v>41</v>
      </c>
      <c r="H232" s="529"/>
      <c r="K232" s="529"/>
      <c r="X232" s="445"/>
    </row>
    <row r="233" spans="1:24" s="291" customFormat="1" ht="13.5" customHeight="1" outlineLevel="1" x14ac:dyDescent="0.25">
      <c r="B233" s="442"/>
      <c r="C233" s="291" t="s">
        <v>180</v>
      </c>
      <c r="D233" s="443">
        <v>17.3</v>
      </c>
      <c r="E233" s="444" t="s">
        <v>176</v>
      </c>
      <c r="F233" s="291">
        <v>41</v>
      </c>
      <c r="G233" s="291">
        <v>41</v>
      </c>
      <c r="H233" s="529"/>
      <c r="K233" s="529"/>
      <c r="X233" s="445"/>
    </row>
    <row r="234" spans="1:24" s="291" customFormat="1" ht="13.5" customHeight="1" outlineLevel="1" x14ac:dyDescent="0.25">
      <c r="A234" s="291">
        <v>6</v>
      </c>
      <c r="B234" s="442"/>
      <c r="C234" s="291" t="s">
        <v>363</v>
      </c>
      <c r="D234" s="443">
        <v>9.6999999999999993</v>
      </c>
      <c r="E234" s="444" t="s">
        <v>70</v>
      </c>
      <c r="F234" s="291">
        <v>41</v>
      </c>
      <c r="G234" s="291">
        <v>41</v>
      </c>
      <c r="H234" s="529"/>
      <c r="K234" s="529"/>
      <c r="X234" s="445"/>
    </row>
    <row r="235" spans="1:24" s="291" customFormat="1" ht="13.5" customHeight="1" outlineLevel="1" x14ac:dyDescent="0.25">
      <c r="B235" s="442"/>
      <c r="C235" s="291" t="s">
        <v>148</v>
      </c>
      <c r="D235" s="443">
        <v>11.6</v>
      </c>
      <c r="E235" s="444" t="s">
        <v>70</v>
      </c>
      <c r="F235" s="291">
        <v>41</v>
      </c>
      <c r="G235" s="291">
        <v>41</v>
      </c>
      <c r="H235" s="529"/>
      <c r="K235" s="529"/>
      <c r="X235" s="445"/>
    </row>
    <row r="236" spans="1:24" s="291" customFormat="1" ht="13.5" customHeight="1" outlineLevel="1" x14ac:dyDescent="0.25">
      <c r="A236" s="291">
        <v>7</v>
      </c>
      <c r="B236" s="442"/>
      <c r="C236" s="291" t="s">
        <v>274</v>
      </c>
      <c r="D236" s="443">
        <v>8.1</v>
      </c>
      <c r="E236" s="444" t="s">
        <v>80</v>
      </c>
      <c r="F236" s="291">
        <v>41</v>
      </c>
      <c r="G236" s="291">
        <v>41</v>
      </c>
      <c r="H236" s="529"/>
      <c r="K236" s="529"/>
      <c r="X236" s="445"/>
    </row>
    <row r="237" spans="1:24" s="291" customFormat="1" ht="13.5" customHeight="1" outlineLevel="1" x14ac:dyDescent="0.25">
      <c r="B237" s="442"/>
      <c r="C237" s="291" t="s">
        <v>442</v>
      </c>
      <c r="D237" s="443">
        <v>10.8</v>
      </c>
      <c r="E237" s="444" t="s">
        <v>80</v>
      </c>
      <c r="F237" s="291">
        <v>41</v>
      </c>
      <c r="G237" s="291">
        <v>41</v>
      </c>
      <c r="H237" s="529"/>
      <c r="K237" s="529"/>
      <c r="X237" s="445"/>
    </row>
    <row r="238" spans="1:24" s="291" customFormat="1" ht="13.5" customHeight="1" outlineLevel="1" x14ac:dyDescent="0.25">
      <c r="A238" s="291">
        <v>8</v>
      </c>
      <c r="B238" s="442"/>
      <c r="C238" s="291" t="s">
        <v>221</v>
      </c>
      <c r="D238" s="443">
        <v>26.1</v>
      </c>
      <c r="E238" s="444" t="s">
        <v>176</v>
      </c>
      <c r="F238" s="291">
        <v>41</v>
      </c>
      <c r="G238" s="291">
        <v>41</v>
      </c>
      <c r="H238" s="529"/>
      <c r="K238" s="529"/>
      <c r="X238" s="445"/>
    </row>
    <row r="239" spans="1:24" s="291" customFormat="1" ht="13.5" customHeight="1" outlineLevel="1" x14ac:dyDescent="0.25">
      <c r="B239" s="442"/>
      <c r="C239" s="291" t="s">
        <v>208</v>
      </c>
      <c r="D239" s="443">
        <v>15.8</v>
      </c>
      <c r="E239" s="444" t="s">
        <v>176</v>
      </c>
      <c r="F239" s="291">
        <v>41</v>
      </c>
      <c r="G239" s="291">
        <v>41</v>
      </c>
      <c r="H239" s="529"/>
      <c r="K239" s="529"/>
      <c r="X239" s="445"/>
    </row>
    <row r="240" spans="1:24" s="291" customFormat="1" ht="13.5" customHeight="1" outlineLevel="1" x14ac:dyDescent="0.25">
      <c r="A240" s="291">
        <v>9</v>
      </c>
      <c r="B240" s="442"/>
      <c r="C240" s="291" t="s">
        <v>424</v>
      </c>
      <c r="D240" s="443">
        <v>25.9</v>
      </c>
      <c r="E240" s="444" t="s">
        <v>70</v>
      </c>
      <c r="F240" s="291">
        <v>40</v>
      </c>
      <c r="G240" s="291">
        <v>40</v>
      </c>
      <c r="H240" s="529"/>
      <c r="K240" s="529"/>
      <c r="X240" s="445"/>
    </row>
    <row r="241" spans="1:24" s="291" customFormat="1" ht="13.5" customHeight="1" outlineLevel="1" x14ac:dyDescent="0.25">
      <c r="B241" s="442"/>
      <c r="C241" s="291" t="s">
        <v>346</v>
      </c>
      <c r="D241" s="443">
        <v>22</v>
      </c>
      <c r="E241" s="444" t="s">
        <v>70</v>
      </c>
      <c r="F241" s="291">
        <v>40</v>
      </c>
      <c r="G241" s="291">
        <v>40</v>
      </c>
      <c r="H241" s="529"/>
      <c r="K241" s="529"/>
      <c r="X241" s="445"/>
    </row>
    <row r="242" spans="1:24" s="291" customFormat="1" ht="13.5" customHeight="1" outlineLevel="1" x14ac:dyDescent="0.25">
      <c r="A242" s="291">
        <v>10</v>
      </c>
      <c r="B242" s="442"/>
      <c r="C242" s="291" t="s">
        <v>157</v>
      </c>
      <c r="D242" s="443">
        <v>14.9</v>
      </c>
      <c r="E242" s="444" t="s">
        <v>176</v>
      </c>
      <c r="F242" s="291">
        <v>40</v>
      </c>
      <c r="G242" s="291">
        <v>40</v>
      </c>
      <c r="K242" s="529"/>
      <c r="X242" s="445"/>
    </row>
    <row r="243" spans="1:24" s="291" customFormat="1" ht="13.5" customHeight="1" outlineLevel="1" x14ac:dyDescent="0.25">
      <c r="B243" s="442"/>
      <c r="C243" s="291" t="s">
        <v>445</v>
      </c>
      <c r="D243" s="443">
        <v>19.899999999999999</v>
      </c>
      <c r="E243" s="444" t="s">
        <v>176</v>
      </c>
      <c r="F243" s="291">
        <v>40</v>
      </c>
      <c r="G243" s="291">
        <v>40</v>
      </c>
      <c r="H243" s="529"/>
      <c r="K243" s="529"/>
      <c r="X243" s="445"/>
    </row>
    <row r="244" spans="1:24" s="291" customFormat="1" ht="13.5" customHeight="1" outlineLevel="1" x14ac:dyDescent="0.25">
      <c r="A244" s="291">
        <v>11</v>
      </c>
      <c r="B244" s="442"/>
      <c r="C244" s="291" t="s">
        <v>435</v>
      </c>
      <c r="D244" s="443">
        <v>14</v>
      </c>
      <c r="E244" s="444" t="s">
        <v>70</v>
      </c>
      <c r="F244" s="291">
        <v>40</v>
      </c>
      <c r="G244" s="291">
        <v>40</v>
      </c>
      <c r="H244" s="529"/>
      <c r="K244" s="529"/>
      <c r="X244" s="445"/>
    </row>
    <row r="245" spans="1:24" s="291" customFormat="1" ht="13.5" customHeight="1" outlineLevel="1" x14ac:dyDescent="0.25">
      <c r="B245" s="442"/>
      <c r="C245" s="291" t="s">
        <v>168</v>
      </c>
      <c r="D245" s="443">
        <v>22.1</v>
      </c>
      <c r="E245" s="444" t="s">
        <v>70</v>
      </c>
      <c r="F245" s="291">
        <v>40</v>
      </c>
      <c r="G245" s="291">
        <v>40</v>
      </c>
      <c r="H245" s="529"/>
      <c r="K245" s="529"/>
      <c r="X245" s="445"/>
    </row>
    <row r="246" spans="1:24" s="291" customFormat="1" ht="13.5" customHeight="1" outlineLevel="1" x14ac:dyDescent="0.25">
      <c r="A246" s="291">
        <v>12</v>
      </c>
      <c r="B246" s="442"/>
      <c r="C246" s="291" t="s">
        <v>297</v>
      </c>
      <c r="D246" s="443">
        <v>17.2</v>
      </c>
      <c r="E246" s="444" t="s">
        <v>361</v>
      </c>
      <c r="F246" s="291">
        <v>39</v>
      </c>
      <c r="G246" s="291">
        <v>39</v>
      </c>
      <c r="H246" s="529"/>
      <c r="K246" s="529"/>
      <c r="X246" s="445"/>
    </row>
    <row r="247" spans="1:24" s="291" customFormat="1" ht="13.5" customHeight="1" outlineLevel="1" x14ac:dyDescent="0.25">
      <c r="B247" s="442"/>
      <c r="C247" s="291" t="s">
        <v>376</v>
      </c>
      <c r="D247" s="443">
        <v>35.700000000000003</v>
      </c>
      <c r="E247" s="444" t="s">
        <v>361</v>
      </c>
      <c r="F247" s="291">
        <v>39</v>
      </c>
      <c r="G247" s="291">
        <v>39</v>
      </c>
      <c r="H247" s="529"/>
      <c r="K247" s="529"/>
      <c r="X247" s="445"/>
    </row>
    <row r="248" spans="1:24" s="291" customFormat="1" ht="13.5" customHeight="1" outlineLevel="1" x14ac:dyDescent="0.25">
      <c r="A248" s="291">
        <v>13</v>
      </c>
      <c r="B248" s="442"/>
      <c r="C248" s="291" t="s">
        <v>443</v>
      </c>
      <c r="D248" s="443">
        <v>9.9</v>
      </c>
      <c r="E248" s="444" t="s">
        <v>80</v>
      </c>
      <c r="F248" s="291">
        <v>39</v>
      </c>
      <c r="G248" s="291">
        <v>39</v>
      </c>
      <c r="H248" s="529"/>
      <c r="K248" s="529"/>
      <c r="X248" s="445"/>
    </row>
    <row r="249" spans="1:24" s="291" customFormat="1" ht="13.5" customHeight="1" outlineLevel="1" x14ac:dyDescent="0.25">
      <c r="B249" s="442"/>
      <c r="C249" s="291" t="s">
        <v>204</v>
      </c>
      <c r="D249" s="443">
        <v>11.8</v>
      </c>
      <c r="E249" s="444" t="s">
        <v>80</v>
      </c>
      <c r="F249" s="291">
        <v>39</v>
      </c>
      <c r="G249" s="291">
        <v>39</v>
      </c>
      <c r="H249" s="529"/>
      <c r="K249" s="529"/>
      <c r="X249" s="445"/>
    </row>
    <row r="250" spans="1:24" s="291" customFormat="1" ht="13.5" customHeight="1" outlineLevel="1" x14ac:dyDescent="0.25">
      <c r="A250" s="291">
        <v>14</v>
      </c>
      <c r="B250" s="442"/>
      <c r="C250" s="291" t="s">
        <v>444</v>
      </c>
      <c r="D250" s="443">
        <v>9.5</v>
      </c>
      <c r="E250" s="444" t="s">
        <v>176</v>
      </c>
      <c r="F250" s="291">
        <v>39</v>
      </c>
      <c r="G250" s="291">
        <v>39</v>
      </c>
      <c r="H250" s="529"/>
      <c r="K250" s="529"/>
      <c r="X250" s="445"/>
    </row>
    <row r="251" spans="1:24" s="291" customFormat="1" ht="13.5" customHeight="1" outlineLevel="1" x14ac:dyDescent="0.25">
      <c r="B251" s="442"/>
      <c r="C251" s="291" t="s">
        <v>278</v>
      </c>
      <c r="D251" s="443">
        <v>21</v>
      </c>
      <c r="E251" s="444" t="s">
        <v>176</v>
      </c>
      <c r="F251" s="291">
        <v>39</v>
      </c>
      <c r="G251" s="291">
        <v>39</v>
      </c>
      <c r="H251" s="529"/>
      <c r="K251" s="529"/>
      <c r="X251" s="445"/>
    </row>
    <row r="252" spans="1:24" s="291" customFormat="1" ht="13.5" customHeight="1" outlineLevel="1" x14ac:dyDescent="0.25">
      <c r="A252" s="291">
        <v>15</v>
      </c>
      <c r="B252" s="442"/>
      <c r="C252" s="291" t="s">
        <v>356</v>
      </c>
      <c r="D252" s="443">
        <v>19.2</v>
      </c>
      <c r="E252" s="444" t="s">
        <v>176</v>
      </c>
      <c r="F252" s="291">
        <v>38</v>
      </c>
      <c r="G252" s="291">
        <v>38</v>
      </c>
      <c r="H252" s="529"/>
      <c r="K252" s="529"/>
      <c r="X252" s="445"/>
    </row>
    <row r="253" spans="1:24" s="291" customFormat="1" ht="13.5" customHeight="1" outlineLevel="1" x14ac:dyDescent="0.25">
      <c r="B253" s="442"/>
      <c r="C253" s="291" t="s">
        <v>217</v>
      </c>
      <c r="D253" s="443">
        <v>20.9</v>
      </c>
      <c r="E253" s="444" t="s">
        <v>176</v>
      </c>
      <c r="F253" s="291">
        <v>38</v>
      </c>
      <c r="G253" s="291">
        <v>38</v>
      </c>
      <c r="H253" s="529"/>
      <c r="K253" s="529"/>
      <c r="X253" s="445"/>
    </row>
    <row r="254" spans="1:24" s="291" customFormat="1" ht="13.5" customHeight="1" outlineLevel="1" x14ac:dyDescent="0.25">
      <c r="A254" s="291">
        <v>16</v>
      </c>
      <c r="B254" s="442"/>
      <c r="C254" s="291" t="s">
        <v>159</v>
      </c>
      <c r="D254" s="443">
        <v>22.2</v>
      </c>
      <c r="E254" s="444" t="s">
        <v>176</v>
      </c>
      <c r="F254" s="291">
        <v>38</v>
      </c>
      <c r="G254" s="291">
        <v>38</v>
      </c>
      <c r="H254" s="529"/>
      <c r="K254" s="529"/>
      <c r="X254" s="445"/>
    </row>
    <row r="255" spans="1:24" s="291" customFormat="1" ht="13.5" customHeight="1" outlineLevel="1" x14ac:dyDescent="0.25">
      <c r="B255" s="442"/>
      <c r="C255" s="291" t="s">
        <v>119</v>
      </c>
      <c r="D255" s="443">
        <v>25.2</v>
      </c>
      <c r="E255" s="444" t="s">
        <v>176</v>
      </c>
      <c r="F255" s="291">
        <v>38</v>
      </c>
      <c r="G255" s="291">
        <v>38</v>
      </c>
      <c r="H255" s="529"/>
      <c r="K255" s="529"/>
      <c r="X255" s="445"/>
    </row>
    <row r="256" spans="1:24" s="291" customFormat="1" ht="13.5" customHeight="1" outlineLevel="1" x14ac:dyDescent="0.25">
      <c r="A256" s="291">
        <v>17</v>
      </c>
      <c r="B256" s="442"/>
      <c r="C256" s="291" t="s">
        <v>428</v>
      </c>
      <c r="D256" s="443">
        <v>33.6</v>
      </c>
      <c r="E256" s="444" t="s">
        <v>176</v>
      </c>
      <c r="F256" s="291">
        <v>38</v>
      </c>
      <c r="G256" s="291">
        <v>38</v>
      </c>
      <c r="H256" s="529"/>
      <c r="K256" s="529"/>
      <c r="X256" s="445"/>
    </row>
    <row r="257" spans="1:24" s="291" customFormat="1" ht="13.5" customHeight="1" outlineLevel="1" x14ac:dyDescent="0.25">
      <c r="B257" s="442"/>
      <c r="C257" s="291" t="s">
        <v>368</v>
      </c>
      <c r="D257" s="443">
        <v>32.1</v>
      </c>
      <c r="E257" s="444" t="s">
        <v>176</v>
      </c>
      <c r="F257" s="291">
        <v>38</v>
      </c>
      <c r="G257" s="291">
        <v>38</v>
      </c>
      <c r="H257" s="529"/>
      <c r="K257" s="529"/>
      <c r="X257" s="445"/>
    </row>
    <row r="258" spans="1:24" s="291" customFormat="1" ht="13.5" customHeight="1" outlineLevel="1" x14ac:dyDescent="0.25">
      <c r="A258" s="291">
        <v>18</v>
      </c>
      <c r="B258" s="442"/>
      <c r="C258" s="291" t="s">
        <v>241</v>
      </c>
      <c r="D258" s="443">
        <v>20.9</v>
      </c>
      <c r="E258" s="444" t="s">
        <v>361</v>
      </c>
      <c r="F258" s="291">
        <v>37</v>
      </c>
      <c r="G258" s="291">
        <v>37</v>
      </c>
      <c r="H258" s="529"/>
      <c r="K258" s="529"/>
      <c r="X258" s="445"/>
    </row>
    <row r="259" spans="1:24" s="291" customFormat="1" ht="13.5" customHeight="1" outlineLevel="1" x14ac:dyDescent="0.25">
      <c r="B259" s="442"/>
      <c r="C259" s="291" t="s">
        <v>167</v>
      </c>
      <c r="D259" s="443">
        <v>25.7</v>
      </c>
      <c r="E259" s="444" t="s">
        <v>361</v>
      </c>
      <c r="F259" s="291">
        <v>37</v>
      </c>
      <c r="G259" s="291">
        <v>37</v>
      </c>
      <c r="H259" s="529"/>
      <c r="K259" s="529"/>
      <c r="X259" s="445"/>
    </row>
    <row r="260" spans="1:24" s="291" customFormat="1" ht="13.5" customHeight="1" outlineLevel="1" x14ac:dyDescent="0.25">
      <c r="A260" s="291">
        <v>19</v>
      </c>
      <c r="B260" s="442"/>
      <c r="C260" s="291" t="s">
        <v>426</v>
      </c>
      <c r="D260" s="443">
        <v>24.8</v>
      </c>
      <c r="E260" s="444" t="s">
        <v>361</v>
      </c>
      <c r="F260" s="291">
        <v>37</v>
      </c>
      <c r="G260" s="291">
        <v>37</v>
      </c>
      <c r="H260" s="529"/>
      <c r="K260" s="529"/>
      <c r="X260" s="445"/>
    </row>
    <row r="261" spans="1:24" s="291" customFormat="1" ht="13.5" customHeight="1" outlineLevel="1" x14ac:dyDescent="0.25">
      <c r="B261" s="442"/>
      <c r="C261" s="291" t="s">
        <v>365</v>
      </c>
      <c r="D261" s="443">
        <v>18.5</v>
      </c>
      <c r="E261" s="444" t="s">
        <v>361</v>
      </c>
      <c r="F261" s="291">
        <v>37</v>
      </c>
      <c r="G261" s="291">
        <v>37</v>
      </c>
      <c r="H261" s="529"/>
      <c r="K261" s="529"/>
      <c r="X261" s="445"/>
    </row>
    <row r="262" spans="1:24" s="291" customFormat="1" ht="13.5" customHeight="1" outlineLevel="1" x14ac:dyDescent="0.25">
      <c r="A262" s="291">
        <v>20</v>
      </c>
      <c r="B262" s="442"/>
      <c r="C262" s="291" t="s">
        <v>141</v>
      </c>
      <c r="D262" s="443">
        <v>18.399999999999999</v>
      </c>
      <c r="E262" s="444" t="s">
        <v>70</v>
      </c>
      <c r="F262" s="291">
        <v>37</v>
      </c>
      <c r="G262" s="291">
        <v>37</v>
      </c>
      <c r="H262" s="529"/>
      <c r="K262" s="529"/>
      <c r="X262" s="445"/>
    </row>
    <row r="263" spans="1:24" s="291" customFormat="1" ht="13.5" customHeight="1" outlineLevel="1" x14ac:dyDescent="0.25">
      <c r="B263" s="442"/>
      <c r="C263" s="291" t="s">
        <v>280</v>
      </c>
      <c r="D263" s="443">
        <v>25.1</v>
      </c>
      <c r="E263" s="444" t="s">
        <v>70</v>
      </c>
      <c r="F263" s="291">
        <v>37</v>
      </c>
      <c r="G263" s="291">
        <v>37</v>
      </c>
      <c r="H263" s="529"/>
      <c r="K263" s="529"/>
      <c r="X263" s="445"/>
    </row>
    <row r="264" spans="1:24" s="291" customFormat="1" ht="13.5" customHeight="1" outlineLevel="1" x14ac:dyDescent="0.25">
      <c r="A264" s="291">
        <v>21</v>
      </c>
      <c r="B264" s="442"/>
      <c r="C264" s="291" t="s">
        <v>222</v>
      </c>
      <c r="D264" s="443">
        <v>21.3</v>
      </c>
      <c r="E264" s="444" t="s">
        <v>176</v>
      </c>
      <c r="F264" s="291">
        <v>36</v>
      </c>
      <c r="G264" s="291">
        <v>36</v>
      </c>
      <c r="H264" s="529"/>
      <c r="K264" s="529"/>
      <c r="X264" s="445"/>
    </row>
    <row r="265" spans="1:24" s="291" customFormat="1" ht="13.5" customHeight="1" outlineLevel="1" x14ac:dyDescent="0.25">
      <c r="B265" s="442"/>
      <c r="C265" s="291" t="s">
        <v>210</v>
      </c>
      <c r="D265" s="443">
        <v>17.600000000000001</v>
      </c>
      <c r="E265" s="444" t="s">
        <v>176</v>
      </c>
      <c r="F265" s="291">
        <v>36</v>
      </c>
      <c r="G265" s="291">
        <v>36</v>
      </c>
      <c r="H265" s="529"/>
      <c r="K265" s="529"/>
      <c r="X265" s="445"/>
    </row>
    <row r="266" spans="1:24" s="291" customFormat="1" ht="13.5" customHeight="1" outlineLevel="1" x14ac:dyDescent="0.25">
      <c r="A266" s="291">
        <v>22</v>
      </c>
      <c r="B266" s="442"/>
      <c r="C266" s="291" t="s">
        <v>358</v>
      </c>
      <c r="D266" s="443">
        <v>31</v>
      </c>
      <c r="E266" s="444" t="s">
        <v>176</v>
      </c>
      <c r="F266" s="291">
        <v>36</v>
      </c>
      <c r="G266" s="291">
        <v>36</v>
      </c>
      <c r="H266" s="529"/>
      <c r="K266" s="529"/>
      <c r="X266" s="445"/>
    </row>
    <row r="267" spans="1:24" s="291" customFormat="1" ht="13.5" customHeight="1" outlineLevel="1" x14ac:dyDescent="0.25">
      <c r="B267" s="442"/>
      <c r="C267" s="291" t="s">
        <v>239</v>
      </c>
      <c r="D267" s="443">
        <v>25.2</v>
      </c>
      <c r="E267" s="444" t="s">
        <v>176</v>
      </c>
      <c r="F267" s="291">
        <v>36</v>
      </c>
      <c r="G267" s="291">
        <v>36</v>
      </c>
      <c r="H267" s="529"/>
      <c r="K267" s="529"/>
      <c r="X267" s="445"/>
    </row>
    <row r="268" spans="1:24" s="291" customFormat="1" ht="13.5" customHeight="1" outlineLevel="1" x14ac:dyDescent="0.25">
      <c r="A268" s="291">
        <v>23</v>
      </c>
      <c r="B268" s="442"/>
      <c r="C268" s="291" t="s">
        <v>446</v>
      </c>
      <c r="D268" s="443">
        <v>33.1</v>
      </c>
      <c r="E268" s="444" t="s">
        <v>361</v>
      </c>
      <c r="F268" s="291">
        <v>36</v>
      </c>
      <c r="G268" s="291">
        <v>36</v>
      </c>
      <c r="H268" s="529"/>
      <c r="K268" s="529"/>
      <c r="X268" s="445"/>
    </row>
    <row r="269" spans="1:24" s="291" customFormat="1" ht="13.5" customHeight="1" outlineLevel="1" x14ac:dyDescent="0.25">
      <c r="B269" s="442"/>
      <c r="C269" s="291" t="s">
        <v>447</v>
      </c>
      <c r="D269" s="443">
        <v>33.299999999999997</v>
      </c>
      <c r="E269" s="444" t="s">
        <v>361</v>
      </c>
      <c r="F269" s="291">
        <v>36</v>
      </c>
      <c r="G269" s="291">
        <v>36</v>
      </c>
      <c r="H269" s="529"/>
      <c r="K269" s="529"/>
      <c r="X269" s="445"/>
    </row>
    <row r="270" spans="1:24" s="291" customFormat="1" ht="13.5" customHeight="1" outlineLevel="1" x14ac:dyDescent="0.25">
      <c r="A270" s="291">
        <v>24</v>
      </c>
      <c r="B270" s="442"/>
      <c r="C270" s="291" t="s">
        <v>169</v>
      </c>
      <c r="D270" s="443">
        <v>20.8</v>
      </c>
      <c r="E270" s="444" t="s">
        <v>70</v>
      </c>
      <c r="F270" s="291">
        <v>36</v>
      </c>
      <c r="G270" s="291">
        <v>36</v>
      </c>
      <c r="H270" s="529"/>
      <c r="K270" s="529"/>
      <c r="X270" s="445"/>
    </row>
    <row r="271" spans="1:24" s="291" customFormat="1" ht="13.5" customHeight="1" outlineLevel="1" x14ac:dyDescent="0.25">
      <c r="B271" s="442"/>
      <c r="C271" s="291" t="s">
        <v>173</v>
      </c>
      <c r="D271" s="443">
        <v>23.7</v>
      </c>
      <c r="E271" s="444" t="s">
        <v>70</v>
      </c>
      <c r="F271" s="291">
        <v>36</v>
      </c>
      <c r="G271" s="291">
        <v>36</v>
      </c>
      <c r="H271" s="529"/>
      <c r="K271" s="529"/>
      <c r="X271" s="445"/>
    </row>
    <row r="272" spans="1:24" s="291" customFormat="1" ht="13.5" customHeight="1" outlineLevel="1" x14ac:dyDescent="0.25">
      <c r="A272" s="291">
        <v>25</v>
      </c>
      <c r="B272" s="442"/>
      <c r="C272" s="291" t="s">
        <v>224</v>
      </c>
      <c r="D272" s="443">
        <v>25.4</v>
      </c>
      <c r="E272" s="444" t="s">
        <v>176</v>
      </c>
      <c r="F272" s="291">
        <v>35</v>
      </c>
      <c r="G272" s="291">
        <v>35</v>
      </c>
      <c r="H272" s="529"/>
      <c r="K272" s="529"/>
      <c r="X272" s="445"/>
    </row>
    <row r="273" spans="1:24" s="291" customFormat="1" ht="13.5" customHeight="1" outlineLevel="1" x14ac:dyDescent="0.25">
      <c r="B273" s="442"/>
      <c r="C273" s="291" t="s">
        <v>186</v>
      </c>
      <c r="D273" s="443">
        <v>24.1</v>
      </c>
      <c r="E273" s="444" t="s">
        <v>176</v>
      </c>
      <c r="F273" s="291">
        <v>35</v>
      </c>
      <c r="G273" s="291">
        <v>35</v>
      </c>
      <c r="H273" s="529"/>
      <c r="K273" s="529"/>
      <c r="X273" s="445"/>
    </row>
    <row r="274" spans="1:24" s="291" customFormat="1" ht="13.5" customHeight="1" outlineLevel="1" x14ac:dyDescent="0.25">
      <c r="A274" s="291">
        <v>26</v>
      </c>
      <c r="B274" s="442"/>
      <c r="C274" s="291" t="s">
        <v>258</v>
      </c>
      <c r="D274" s="443">
        <v>30</v>
      </c>
      <c r="E274" s="444" t="s">
        <v>176</v>
      </c>
      <c r="F274" s="291">
        <v>35</v>
      </c>
      <c r="G274" s="291">
        <v>35</v>
      </c>
      <c r="H274" s="529"/>
      <c r="K274" s="529"/>
      <c r="X274" s="445"/>
    </row>
    <row r="275" spans="1:24" s="291" customFormat="1" ht="13.5" customHeight="1" outlineLevel="1" x14ac:dyDescent="0.25">
      <c r="B275" s="442"/>
      <c r="C275" s="291" t="s">
        <v>214</v>
      </c>
      <c r="D275" s="443">
        <v>24.1</v>
      </c>
      <c r="E275" s="444" t="s">
        <v>176</v>
      </c>
      <c r="F275" s="291">
        <v>35</v>
      </c>
      <c r="G275" s="291">
        <v>35</v>
      </c>
      <c r="H275" s="529"/>
      <c r="K275" s="529"/>
      <c r="X275" s="445"/>
    </row>
    <row r="276" spans="1:24" s="291" customFormat="1" ht="13.5" customHeight="1" outlineLevel="1" x14ac:dyDescent="0.25">
      <c r="A276" s="291">
        <v>27</v>
      </c>
      <c r="B276" s="442"/>
      <c r="C276" s="291" t="s">
        <v>267</v>
      </c>
      <c r="D276" s="443">
        <v>17.8</v>
      </c>
      <c r="E276" s="444" t="s">
        <v>176</v>
      </c>
      <c r="F276" s="291">
        <v>35</v>
      </c>
      <c r="G276" s="291">
        <v>35</v>
      </c>
      <c r="H276" s="529"/>
      <c r="K276" s="529"/>
      <c r="X276" s="445"/>
    </row>
    <row r="277" spans="1:24" s="291" customFormat="1" ht="13.5" customHeight="1" outlineLevel="1" x14ac:dyDescent="0.25">
      <c r="B277" s="442"/>
      <c r="C277" s="291" t="s">
        <v>285</v>
      </c>
      <c r="D277" s="443">
        <v>27.8</v>
      </c>
      <c r="E277" s="444" t="s">
        <v>176</v>
      </c>
      <c r="F277" s="291">
        <v>35</v>
      </c>
      <c r="G277" s="291">
        <v>35</v>
      </c>
      <c r="H277" s="529"/>
      <c r="K277" s="529"/>
      <c r="X277" s="445"/>
    </row>
    <row r="278" spans="1:24" s="291" customFormat="1" ht="13.5" customHeight="1" outlineLevel="1" x14ac:dyDescent="0.25">
      <c r="A278" s="291">
        <v>28</v>
      </c>
      <c r="B278" s="442"/>
      <c r="C278" s="291" t="s">
        <v>342</v>
      </c>
      <c r="D278" s="443">
        <v>14</v>
      </c>
      <c r="E278" s="444" t="s">
        <v>361</v>
      </c>
      <c r="F278" s="291">
        <v>35</v>
      </c>
      <c r="G278" s="291">
        <v>35</v>
      </c>
      <c r="H278" s="529"/>
      <c r="K278" s="529"/>
      <c r="X278" s="445"/>
    </row>
    <row r="279" spans="1:24" s="291" customFormat="1" ht="13.5" customHeight="1" outlineLevel="1" x14ac:dyDescent="0.25">
      <c r="B279" s="442"/>
      <c r="C279" s="291" t="s">
        <v>349</v>
      </c>
      <c r="D279" s="443">
        <v>30.1</v>
      </c>
      <c r="E279" s="444" t="s">
        <v>361</v>
      </c>
      <c r="F279" s="291">
        <v>35</v>
      </c>
      <c r="G279" s="291">
        <v>35</v>
      </c>
      <c r="H279" s="529"/>
      <c r="K279" s="529"/>
      <c r="X279" s="445"/>
    </row>
    <row r="280" spans="1:24" s="291" customFormat="1" ht="13.5" customHeight="1" outlineLevel="1" x14ac:dyDescent="0.25">
      <c r="A280" s="291">
        <v>29</v>
      </c>
      <c r="B280" s="442"/>
      <c r="C280" s="291" t="s">
        <v>427</v>
      </c>
      <c r="D280" s="443">
        <v>22.7</v>
      </c>
      <c r="E280" s="444" t="s">
        <v>69</v>
      </c>
      <c r="F280" s="291">
        <v>34</v>
      </c>
      <c r="G280" s="291">
        <v>34</v>
      </c>
      <c r="H280" s="529"/>
      <c r="K280" s="529"/>
      <c r="X280" s="445"/>
    </row>
    <row r="281" spans="1:24" s="291" customFormat="1" ht="13.5" customHeight="1" outlineLevel="1" x14ac:dyDescent="0.25">
      <c r="B281" s="442"/>
      <c r="C281" s="291" t="s">
        <v>302</v>
      </c>
      <c r="D281" s="443">
        <v>18.399999999999999</v>
      </c>
      <c r="E281" s="444" t="s">
        <v>69</v>
      </c>
      <c r="F281" s="291">
        <v>34</v>
      </c>
      <c r="G281" s="291">
        <v>34</v>
      </c>
      <c r="H281" s="529"/>
      <c r="K281" s="529"/>
      <c r="X281" s="445"/>
    </row>
    <row r="282" spans="1:24" s="291" customFormat="1" ht="13.5" customHeight="1" outlineLevel="1" x14ac:dyDescent="0.25">
      <c r="A282" s="291">
        <v>30</v>
      </c>
      <c r="B282" s="442"/>
      <c r="C282" s="291" t="s">
        <v>161</v>
      </c>
      <c r="D282" s="443">
        <v>28</v>
      </c>
      <c r="E282" s="444" t="s">
        <v>176</v>
      </c>
      <c r="F282" s="291">
        <v>33</v>
      </c>
      <c r="G282" s="291">
        <v>33</v>
      </c>
      <c r="H282" s="529"/>
      <c r="K282" s="529"/>
      <c r="X282" s="445"/>
    </row>
    <row r="283" spans="1:24" s="291" customFormat="1" ht="13.5" customHeight="1" outlineLevel="1" x14ac:dyDescent="0.25">
      <c r="B283" s="442"/>
      <c r="C283" s="291" t="s">
        <v>219</v>
      </c>
      <c r="D283" s="443">
        <v>38.5</v>
      </c>
      <c r="E283" s="444" t="s">
        <v>176</v>
      </c>
      <c r="F283" s="291">
        <v>33</v>
      </c>
      <c r="G283" s="291">
        <v>33</v>
      </c>
      <c r="H283" s="529"/>
      <c r="K283" s="529"/>
      <c r="X283" s="445"/>
    </row>
    <row r="284" spans="1:24" s="291" customFormat="1" ht="13.5" customHeight="1" outlineLevel="1" x14ac:dyDescent="0.25">
      <c r="A284" s="291">
        <v>31</v>
      </c>
      <c r="B284" s="442"/>
      <c r="C284" s="291" t="s">
        <v>429</v>
      </c>
      <c r="D284" s="443">
        <v>16.899999999999999</v>
      </c>
      <c r="E284" s="444" t="s">
        <v>361</v>
      </c>
      <c r="F284" s="291">
        <v>32</v>
      </c>
      <c r="G284" s="291">
        <v>32</v>
      </c>
      <c r="H284" s="529"/>
      <c r="K284" s="529"/>
      <c r="X284" s="445"/>
    </row>
    <row r="285" spans="1:24" s="291" customFormat="1" ht="13.5" customHeight="1" outlineLevel="1" x14ac:dyDescent="0.25">
      <c r="B285" s="442"/>
      <c r="C285" s="291" t="s">
        <v>430</v>
      </c>
      <c r="D285" s="443">
        <v>19.5</v>
      </c>
      <c r="E285" s="444" t="s">
        <v>361</v>
      </c>
      <c r="F285" s="291">
        <v>32</v>
      </c>
      <c r="G285" s="291">
        <v>32</v>
      </c>
      <c r="H285" s="529"/>
      <c r="K285" s="529"/>
      <c r="X285" s="445"/>
    </row>
    <row r="286" spans="1:24" s="291" customFormat="1" ht="13.5" customHeight="1" outlineLevel="1" x14ac:dyDescent="0.25">
      <c r="A286" s="291">
        <v>32</v>
      </c>
      <c r="B286" s="442"/>
      <c r="C286" s="291" t="s">
        <v>286</v>
      </c>
      <c r="D286" s="443">
        <v>26.1</v>
      </c>
      <c r="E286" s="444" t="s">
        <v>176</v>
      </c>
      <c r="F286" s="291">
        <v>32</v>
      </c>
      <c r="G286" s="291">
        <v>32</v>
      </c>
      <c r="H286" s="529"/>
      <c r="K286" s="529"/>
      <c r="X286" s="445"/>
    </row>
    <row r="287" spans="1:24" s="291" customFormat="1" ht="13.5" customHeight="1" outlineLevel="1" x14ac:dyDescent="0.25">
      <c r="B287" s="442"/>
      <c r="C287" s="291" t="s">
        <v>177</v>
      </c>
      <c r="D287" s="443">
        <v>32.700000000000003</v>
      </c>
      <c r="E287" s="444" t="s">
        <v>176</v>
      </c>
      <c r="F287" s="291">
        <v>32</v>
      </c>
      <c r="G287" s="291">
        <v>32</v>
      </c>
      <c r="H287" s="529"/>
      <c r="K287" s="529"/>
      <c r="X287" s="445"/>
    </row>
    <row r="288" spans="1:24" s="291" customFormat="1" ht="13.5" customHeight="1" outlineLevel="1" x14ac:dyDescent="0.25">
      <c r="A288" s="291">
        <v>33</v>
      </c>
      <c r="B288" s="442"/>
      <c r="C288" s="291" t="s">
        <v>111</v>
      </c>
      <c r="D288" s="443">
        <v>12.5</v>
      </c>
      <c r="E288" s="444" t="s">
        <v>69</v>
      </c>
      <c r="F288" s="291">
        <v>32</v>
      </c>
      <c r="G288" s="291">
        <v>32</v>
      </c>
      <c r="H288" s="529"/>
      <c r="K288" s="529"/>
      <c r="X288" s="445"/>
    </row>
    <row r="289" spans="1:24" s="291" customFormat="1" ht="13.5" customHeight="1" outlineLevel="1" x14ac:dyDescent="0.25">
      <c r="B289" s="442"/>
      <c r="C289" s="291" t="s">
        <v>187</v>
      </c>
      <c r="D289" s="443">
        <v>24.6</v>
      </c>
      <c r="E289" s="444" t="s">
        <v>69</v>
      </c>
      <c r="F289" s="291">
        <v>32</v>
      </c>
      <c r="G289" s="291">
        <v>32</v>
      </c>
      <c r="H289" s="529"/>
      <c r="K289" s="529"/>
      <c r="X289" s="445"/>
    </row>
    <row r="290" spans="1:24" s="291" customFormat="1" ht="13.5" customHeight="1" outlineLevel="1" x14ac:dyDescent="0.25">
      <c r="A290" s="291">
        <v>34</v>
      </c>
      <c r="B290" s="442"/>
      <c r="C290" s="291" t="s">
        <v>259</v>
      </c>
      <c r="D290" s="443">
        <v>28.4</v>
      </c>
      <c r="E290" s="444" t="s">
        <v>361</v>
      </c>
      <c r="F290" s="291">
        <v>28</v>
      </c>
      <c r="G290" s="291">
        <v>28</v>
      </c>
      <c r="H290" s="529"/>
      <c r="K290" s="529"/>
      <c r="X290" s="445"/>
    </row>
    <row r="291" spans="1:24" s="291" customFormat="1" ht="13.5" customHeight="1" outlineLevel="1" x14ac:dyDescent="0.25">
      <c r="B291" s="442"/>
      <c r="C291" s="291" t="s">
        <v>83</v>
      </c>
      <c r="D291" s="443">
        <v>32</v>
      </c>
      <c r="E291" s="444" t="s">
        <v>361</v>
      </c>
      <c r="F291" s="291">
        <v>28</v>
      </c>
      <c r="G291" s="291">
        <v>28</v>
      </c>
      <c r="H291" s="529"/>
      <c r="K291" s="529"/>
      <c r="X291" s="445"/>
    </row>
    <row r="292" spans="1:24" s="291" customFormat="1" ht="13.5" customHeight="1" outlineLevel="1" x14ac:dyDescent="0.25">
      <c r="A292" s="291">
        <v>35</v>
      </c>
      <c r="B292" s="442"/>
      <c r="C292" s="291" t="s">
        <v>185</v>
      </c>
      <c r="D292" s="443">
        <v>18.100000000000001</v>
      </c>
      <c r="E292" s="444" t="s">
        <v>176</v>
      </c>
      <c r="F292" s="291">
        <v>25</v>
      </c>
      <c r="G292" s="291">
        <v>25</v>
      </c>
      <c r="H292" s="529"/>
      <c r="K292" s="529"/>
      <c r="X292" s="445"/>
    </row>
    <row r="293" spans="1:24" s="291" customFormat="1" ht="13.5" customHeight="1" outlineLevel="1" x14ac:dyDescent="0.25">
      <c r="B293" s="442"/>
      <c r="C293" s="291" t="s">
        <v>438</v>
      </c>
      <c r="D293" s="443">
        <v>25.1</v>
      </c>
      <c r="E293" s="444" t="s">
        <v>176</v>
      </c>
      <c r="F293" s="291">
        <v>25</v>
      </c>
      <c r="G293" s="291">
        <v>25</v>
      </c>
      <c r="H293" s="529"/>
      <c r="K293" s="529"/>
      <c r="X293" s="445"/>
    </row>
    <row r="294" spans="1:24" s="291" customFormat="1" ht="13.5" customHeight="1" outlineLevel="1" x14ac:dyDescent="0.25">
      <c r="A294" s="291">
        <v>36</v>
      </c>
      <c r="B294" s="442"/>
      <c r="C294" s="291" t="s">
        <v>166</v>
      </c>
      <c r="D294" s="443">
        <v>40.6</v>
      </c>
      <c r="E294" s="444" t="s">
        <v>361</v>
      </c>
      <c r="F294" s="291">
        <v>25</v>
      </c>
      <c r="G294" s="291">
        <v>25</v>
      </c>
      <c r="H294" s="529"/>
      <c r="K294" s="529"/>
      <c r="X294" s="445"/>
    </row>
    <row r="295" spans="1:24" s="291" customFormat="1" ht="13.5" customHeight="1" outlineLevel="1" x14ac:dyDescent="0.25">
      <c r="B295" s="442"/>
      <c r="C295" s="291" t="s">
        <v>287</v>
      </c>
      <c r="D295" s="443">
        <v>36</v>
      </c>
      <c r="E295" s="444" t="s">
        <v>361</v>
      </c>
      <c r="F295" s="291">
        <v>25</v>
      </c>
      <c r="G295" s="291">
        <v>25</v>
      </c>
      <c r="H295" s="529"/>
      <c r="K295" s="529"/>
      <c r="X295" s="445"/>
    </row>
    <row r="296" spans="1:24" s="291" customFormat="1" ht="13.5" customHeight="1" outlineLevel="1" x14ac:dyDescent="0.25">
      <c r="B296" s="442"/>
      <c r="D296" s="443"/>
      <c r="E296" s="444"/>
      <c r="H296" s="529"/>
      <c r="K296" s="529"/>
      <c r="X296" s="445"/>
    </row>
    <row r="297" spans="1:24" s="291" customFormat="1" ht="13.5" customHeight="1" outlineLevel="1" x14ac:dyDescent="0.25">
      <c r="A297" s="291">
        <v>37</v>
      </c>
      <c r="B297" s="442"/>
      <c r="D297" s="443"/>
      <c r="E297" s="444"/>
      <c r="H297" s="529"/>
      <c r="K297" s="529"/>
      <c r="X297" s="445"/>
    </row>
    <row r="298" spans="1:24" s="291" customFormat="1" ht="13.5" customHeight="1" outlineLevel="1" x14ac:dyDescent="0.25">
      <c r="B298" s="442"/>
      <c r="D298" s="443"/>
      <c r="E298" s="444"/>
      <c r="H298" s="529"/>
      <c r="K298" s="529"/>
      <c r="X298" s="445"/>
    </row>
    <row r="299" spans="1:24" s="291" customFormat="1" ht="13.5" customHeight="1" outlineLevel="1" x14ac:dyDescent="0.25">
      <c r="A299" s="291">
        <v>38</v>
      </c>
      <c r="B299" s="442"/>
      <c r="D299" s="443"/>
      <c r="E299" s="444"/>
      <c r="H299" s="529"/>
      <c r="K299" s="529"/>
      <c r="X299" s="445"/>
    </row>
    <row r="300" spans="1:24" s="291" customFormat="1" ht="13.5" customHeight="1" outlineLevel="1" x14ac:dyDescent="0.25">
      <c r="B300" s="442"/>
      <c r="D300" s="443"/>
      <c r="E300" s="444"/>
      <c r="H300" s="529"/>
      <c r="K300" s="529"/>
      <c r="X300" s="445"/>
    </row>
    <row r="301" spans="1:24" s="291" customFormat="1" ht="13.5" customHeight="1" outlineLevel="1" x14ac:dyDescent="0.25">
      <c r="A301" s="291">
        <v>39</v>
      </c>
      <c r="B301" s="442"/>
      <c r="D301" s="443"/>
      <c r="E301" s="444"/>
      <c r="H301" s="529"/>
      <c r="K301" s="529"/>
      <c r="X301" s="445"/>
    </row>
    <row r="302" spans="1:24" s="291" customFormat="1" ht="13.5" customHeight="1" outlineLevel="1" x14ac:dyDescent="0.25">
      <c r="B302" s="442"/>
      <c r="D302" s="443"/>
      <c r="E302" s="444"/>
      <c r="H302" s="529"/>
      <c r="K302" s="529"/>
      <c r="X302" s="445"/>
    </row>
    <row r="303" spans="1:24" s="291" customFormat="1" ht="13.5" customHeight="1" outlineLevel="1" x14ac:dyDescent="0.25">
      <c r="B303" s="442"/>
      <c r="D303" s="443"/>
      <c r="E303" s="444"/>
      <c r="K303" s="529"/>
      <c r="X303" s="445"/>
    </row>
    <row r="304" spans="1:24" s="291" customFormat="1" ht="13.5" customHeight="1" outlineLevel="1" x14ac:dyDescent="0.25">
      <c r="B304" s="442"/>
      <c r="D304" s="443"/>
      <c r="E304" s="444"/>
      <c r="K304" s="529"/>
      <c r="X304" s="445"/>
    </row>
    <row r="305" spans="2:24" s="291" customFormat="1" ht="13.5" customHeight="1" outlineLevel="1" x14ac:dyDescent="0.25">
      <c r="B305" s="442"/>
      <c r="D305" s="443"/>
      <c r="E305" s="444"/>
      <c r="K305" s="529"/>
      <c r="X305" s="445"/>
    </row>
    <row r="306" spans="2:24" s="291" customFormat="1" ht="13.5" customHeight="1" outlineLevel="1" x14ac:dyDescent="0.25">
      <c r="B306" s="442"/>
      <c r="D306" s="443"/>
      <c r="E306" s="444"/>
      <c r="K306" s="529"/>
      <c r="X306" s="445"/>
    </row>
    <row r="307" spans="2:24" s="291" customFormat="1" ht="13.5" customHeight="1" outlineLevel="1" x14ac:dyDescent="0.25">
      <c r="B307" s="442"/>
      <c r="D307" s="443"/>
      <c r="E307" s="444"/>
      <c r="K307" s="529"/>
      <c r="X307" s="445"/>
    </row>
    <row r="308" spans="2:24" s="291" customFormat="1" ht="13.5" customHeight="1" outlineLevel="1" x14ac:dyDescent="0.25">
      <c r="B308" s="442"/>
      <c r="D308" s="443"/>
      <c r="E308" s="444"/>
      <c r="K308" s="529"/>
      <c r="X308" s="445"/>
    </row>
    <row r="309" spans="2:24" s="291" customFormat="1" ht="13.5" customHeight="1" outlineLevel="1" x14ac:dyDescent="0.25">
      <c r="B309" s="442"/>
      <c r="D309" s="443"/>
      <c r="E309" s="444"/>
      <c r="K309" s="529"/>
      <c r="X309" s="445"/>
    </row>
    <row r="310" spans="2:24" s="291" customFormat="1" ht="13.5" customHeight="1" outlineLevel="1" x14ac:dyDescent="0.25">
      <c r="B310" s="442"/>
      <c r="D310" s="443"/>
      <c r="E310" s="444"/>
      <c r="K310" s="529"/>
      <c r="X310" s="445"/>
    </row>
    <row r="311" spans="2:24" s="291" customFormat="1" ht="13.5" customHeight="1" outlineLevel="1" x14ac:dyDescent="0.25">
      <c r="B311" s="442"/>
      <c r="D311" s="443"/>
      <c r="E311" s="444"/>
      <c r="K311" s="529"/>
      <c r="X311" s="445"/>
    </row>
    <row r="312" spans="2:24" s="291" customFormat="1" ht="13.5" customHeight="1" outlineLevel="1" x14ac:dyDescent="0.25">
      <c r="B312" s="442"/>
      <c r="D312" s="443"/>
      <c r="E312" s="444"/>
      <c r="K312" s="529"/>
      <c r="X312" s="445"/>
    </row>
    <row r="313" spans="2:24" s="291" customFormat="1" ht="13.5" customHeight="1" outlineLevel="1" x14ac:dyDescent="0.25">
      <c r="B313" s="442"/>
      <c r="D313" s="443"/>
      <c r="E313" s="444"/>
      <c r="K313" s="529"/>
      <c r="X313" s="445"/>
    </row>
    <row r="314" spans="2:24" s="291" customFormat="1" ht="13.5" customHeight="1" outlineLevel="1" x14ac:dyDescent="0.25">
      <c r="B314" s="442"/>
      <c r="D314" s="443"/>
      <c r="E314" s="444"/>
      <c r="K314" s="529"/>
      <c r="X314" s="445"/>
    </row>
    <row r="315" spans="2:24" s="291" customFormat="1" ht="13.5" customHeight="1" outlineLevel="1" x14ac:dyDescent="0.25">
      <c r="B315" s="442"/>
      <c r="D315" s="443"/>
      <c r="E315" s="444"/>
      <c r="K315" s="529"/>
      <c r="X315" s="445"/>
    </row>
    <row r="316" spans="2:24" s="291" customFormat="1" ht="13.5" customHeight="1" outlineLevel="1" x14ac:dyDescent="0.25">
      <c r="B316" s="442"/>
      <c r="D316" s="443"/>
      <c r="E316" s="444"/>
      <c r="K316" s="529"/>
      <c r="X316" s="445"/>
    </row>
    <row r="317" spans="2:24" s="291" customFormat="1" ht="13.5" customHeight="1" outlineLevel="1" x14ac:dyDescent="0.25">
      <c r="B317" s="442"/>
      <c r="D317" s="443"/>
      <c r="E317" s="444"/>
      <c r="K317" s="529"/>
      <c r="X317" s="445"/>
    </row>
    <row r="318" spans="2:24" s="291" customFormat="1" ht="13.5" customHeight="1" outlineLevel="1" x14ac:dyDescent="0.25">
      <c r="B318" s="442"/>
      <c r="D318" s="443"/>
      <c r="E318" s="444"/>
      <c r="K318" s="529"/>
      <c r="X318" s="445"/>
    </row>
    <row r="319" spans="2:24" s="291" customFormat="1" ht="13.5" customHeight="1" outlineLevel="1" x14ac:dyDescent="0.25">
      <c r="B319" s="442"/>
      <c r="D319" s="443"/>
      <c r="E319" s="444"/>
      <c r="K319" s="529"/>
      <c r="X319" s="445"/>
    </row>
    <row r="320" spans="2:24" s="291" customFormat="1" ht="13.5" customHeight="1" outlineLevel="1" x14ac:dyDescent="0.25">
      <c r="B320" s="442"/>
      <c r="D320" s="443"/>
      <c r="E320" s="444"/>
      <c r="K320" s="529"/>
      <c r="X320" s="445"/>
    </row>
    <row r="321" spans="2:24" s="291" customFormat="1" ht="13.5" customHeight="1" outlineLevel="1" x14ac:dyDescent="0.25">
      <c r="B321" s="442"/>
      <c r="D321" s="443"/>
      <c r="E321" s="444"/>
      <c r="K321" s="529"/>
      <c r="X321" s="445"/>
    </row>
  </sheetData>
  <sortState xmlns:xlrd2="http://schemas.microsoft.com/office/spreadsheetml/2017/richdata2" ref="B224:H268">
    <sortCondition descending="1" ref="F224:F268"/>
  </sortState>
  <mergeCells count="26">
    <mergeCell ref="AH37:AL37"/>
    <mergeCell ref="O21:R21"/>
    <mergeCell ref="AB37:AF37"/>
    <mergeCell ref="O5:R5"/>
    <mergeCell ref="S5:T5"/>
    <mergeCell ref="A1:Z1"/>
    <mergeCell ref="AB2:AU2"/>
    <mergeCell ref="AB1:BB1"/>
    <mergeCell ref="AT5:AV5"/>
    <mergeCell ref="W13:Z13"/>
    <mergeCell ref="A40:F40"/>
    <mergeCell ref="H40:M40"/>
    <mergeCell ref="B4:F4"/>
    <mergeCell ref="I4:M4"/>
    <mergeCell ref="AW5:AY5"/>
    <mergeCell ref="AB4:AF4"/>
    <mergeCell ref="AB40:AF40"/>
    <mergeCell ref="AH4:AL4"/>
    <mergeCell ref="AN4:AR4"/>
    <mergeCell ref="AT4:BB4"/>
    <mergeCell ref="AZ5:BB5"/>
    <mergeCell ref="A39:F39"/>
    <mergeCell ref="H39:M39"/>
    <mergeCell ref="AB39:AF39"/>
    <mergeCell ref="W5:X5"/>
    <mergeCell ref="AN19:AR19"/>
  </mergeCells>
  <conditionalFormatting sqref="B125:H174">
    <cfRule type="expression" dxfId="118" priority="9">
      <formula>($H125="F")</formula>
    </cfRule>
  </conditionalFormatting>
  <conditionalFormatting sqref="B224:H287">
    <cfRule type="expression" dxfId="117" priority="12">
      <formula>($H224="F")</formula>
    </cfRule>
  </conditionalFormatting>
  <conditionalFormatting sqref="C6:C35">
    <cfRule type="cellIs" dxfId="116" priority="5" operator="equal">
      <formula>"F"</formula>
    </cfRule>
  </conditionalFormatting>
  <conditionalFormatting sqref="D6:D35">
    <cfRule type="cellIs" dxfId="115" priority="2" operator="equal">
      <formula>"Inconnu"</formula>
    </cfRule>
  </conditionalFormatting>
  <conditionalFormatting sqref="E6:E35">
    <cfRule type="cellIs" dxfId="114" priority="1" operator="greaterThan">
      <formula>36</formula>
    </cfRule>
  </conditionalFormatting>
  <conditionalFormatting sqref="J6:J35">
    <cfRule type="cellIs" dxfId="113" priority="6" operator="equal">
      <formula>"F"</formula>
    </cfRule>
  </conditionalFormatting>
  <conditionalFormatting sqref="K6:K35">
    <cfRule type="cellIs" dxfId="112" priority="3" operator="equal">
      <formula>"Inconnu"</formula>
    </cfRule>
  </conditionalFormatting>
  <conditionalFormatting sqref="L6:L35">
    <cfRule type="cellIs" dxfId="111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8" scale="3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2">
    <pageSetUpPr fitToPage="1"/>
  </sheetPr>
  <dimension ref="A1:BB522"/>
  <sheetViews>
    <sheetView showZeros="0" zoomScale="70" zoomScaleNormal="70" workbookViewId="0">
      <pane ySplit="1" topLeftCell="A2" activePane="bottomLeft" state="frozen"/>
      <selection pane="bottomLeft" activeCell="C224" sqref="C224:F257"/>
    </sheetView>
  </sheetViews>
  <sheetFormatPr baseColWidth="10" defaultColWidth="11.5546875" defaultRowHeight="13.2" outlineLevelRow="2" x14ac:dyDescent="0.25"/>
  <cols>
    <col min="1" max="1" width="5.33203125" style="289" customWidth="1"/>
    <col min="2" max="2" width="23.109375" style="289" customWidth="1"/>
    <col min="3" max="3" width="21" style="289" customWidth="1"/>
    <col min="4" max="4" width="19.109375" style="298" customWidth="1"/>
    <col min="5" max="5" width="26.5546875" style="299" customWidth="1"/>
    <col min="6" max="6" width="5.44140625" style="289" customWidth="1"/>
    <col min="7" max="7" width="1.33203125" style="289" customWidth="1"/>
    <col min="8" max="8" width="4.33203125" style="289" customWidth="1"/>
    <col min="9" max="9" width="20.5546875" style="289" customWidth="1"/>
    <col min="10" max="10" width="4.88671875" style="289" customWidth="1"/>
    <col min="11" max="12" width="15.6640625" style="289" customWidth="1"/>
    <col min="13" max="15" width="5.44140625" style="289" customWidth="1"/>
    <col min="16" max="16" width="16.44140625" style="289" customWidth="1"/>
    <col min="17" max="17" width="5.44140625" style="289" customWidth="1"/>
    <col min="18" max="18" width="18.21875" style="289" customWidth="1"/>
    <col min="19" max="20" width="5.44140625" style="289" customWidth="1"/>
    <col min="21" max="21" width="1" style="289" customWidth="1"/>
    <col min="22" max="22" width="3.44140625" style="289" customWidth="1"/>
    <col min="23" max="23" width="20.5546875" style="289" customWidth="1"/>
    <col min="24" max="24" width="9.21875" style="300" customWidth="1"/>
    <col min="25" max="25" width="11.77734375" style="289" customWidth="1"/>
    <col min="26" max="26" width="9.109375" style="289" customWidth="1"/>
    <col min="27" max="27" width="3.5546875" style="289" customWidth="1"/>
    <col min="28" max="28" width="8.109375" style="289" customWidth="1"/>
    <col min="29" max="29" width="7.88671875" style="289" customWidth="1"/>
    <col min="30" max="30" width="8.44140625" style="289" customWidth="1"/>
    <col min="31" max="33" width="5.44140625" style="289" customWidth="1"/>
    <col min="34" max="34" width="3.33203125" style="289" customWidth="1"/>
    <col min="35" max="35" width="8" style="289" customWidth="1"/>
    <col min="36" max="39" width="5.44140625" style="289" customWidth="1"/>
    <col min="40" max="40" width="8.88671875" style="289" customWidth="1"/>
    <col min="41" max="41" width="1.5546875" style="289" customWidth="1"/>
    <col min="42" max="42" width="5.44140625" style="289" customWidth="1"/>
    <col min="43" max="43" width="9.33203125" style="289" customWidth="1"/>
    <col min="44" max="46" width="5.44140625" style="289" customWidth="1"/>
    <col min="47" max="47" width="9.88671875" style="289" customWidth="1"/>
    <col min="48" max="61" width="11.5546875" style="289"/>
    <col min="62" max="62" width="12.109375" style="289" customWidth="1"/>
    <col min="63" max="16384" width="11.5546875" style="289"/>
  </cols>
  <sheetData>
    <row r="1" spans="1:54" s="752" customFormat="1" ht="31.8" customHeight="1" thickBot="1" x14ac:dyDescent="0.3">
      <c r="A1" s="941" t="str">
        <f>+Explications!A1:R1</f>
        <v>CARRE D'AS 2025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942"/>
      <c r="U1" s="942"/>
      <c r="V1" s="942"/>
      <c r="W1" s="942"/>
      <c r="X1" s="942"/>
      <c r="Y1" s="942"/>
      <c r="Z1" s="943"/>
      <c r="AB1" s="941" t="s">
        <v>23</v>
      </c>
      <c r="AC1" s="942"/>
      <c r="AD1" s="942"/>
      <c r="AE1" s="942"/>
      <c r="AF1" s="942"/>
      <c r="AG1" s="942"/>
      <c r="AH1" s="942"/>
      <c r="AI1" s="942"/>
      <c r="AJ1" s="942"/>
      <c r="AK1" s="942"/>
      <c r="AL1" s="942"/>
      <c r="AM1" s="942"/>
      <c r="AN1" s="942"/>
      <c r="AO1" s="942"/>
      <c r="AP1" s="942"/>
      <c r="AQ1" s="942"/>
      <c r="AR1" s="942"/>
      <c r="AS1" s="942"/>
      <c r="AT1" s="942"/>
      <c r="AU1" s="942"/>
      <c r="AV1" s="942"/>
      <c r="AW1" s="942"/>
      <c r="AX1" s="942"/>
      <c r="AY1" s="942"/>
      <c r="AZ1" s="942"/>
      <c r="BA1" s="942"/>
      <c r="BB1" s="943"/>
    </row>
    <row r="2" spans="1:54" ht="19.95" customHeight="1" x14ac:dyDescent="0.3">
      <c r="A2" s="292" t="s">
        <v>133</v>
      </c>
      <c r="B2" s="293">
        <f>+Explications!D35</f>
        <v>45797</v>
      </c>
      <c r="C2" s="294"/>
      <c r="D2" s="295" t="s">
        <v>131</v>
      </c>
      <c r="E2" s="292" t="str">
        <f>+Explications!D36</f>
        <v>Gif/Chevry</v>
      </c>
      <c r="F2" s="292"/>
      <c r="G2" s="292"/>
      <c r="H2" s="294"/>
      <c r="I2" s="292" t="s">
        <v>226</v>
      </c>
      <c r="J2" s="292" t="str">
        <f>+Explications!D37</f>
        <v>Gif/Chevry</v>
      </c>
      <c r="K2" s="292"/>
      <c r="L2" s="292"/>
      <c r="M2" s="292"/>
      <c r="N2" s="292"/>
      <c r="O2" s="292"/>
      <c r="P2" s="292" t="s">
        <v>402</v>
      </c>
      <c r="Q2" s="292"/>
      <c r="R2" s="292" t="str">
        <f>+Explications!D38</f>
        <v>Simple</v>
      </c>
      <c r="S2" s="292"/>
      <c r="T2" s="292"/>
      <c r="U2" s="292" t="s">
        <v>25</v>
      </c>
      <c r="V2" s="292"/>
      <c r="W2" s="292"/>
      <c r="X2" s="296"/>
      <c r="Y2" s="292"/>
      <c r="AB2" s="947"/>
      <c r="AC2" s="947"/>
      <c r="AD2" s="947"/>
      <c r="AE2" s="947"/>
      <c r="AF2" s="947"/>
      <c r="AG2" s="947"/>
      <c r="AH2" s="947"/>
      <c r="AI2" s="947"/>
      <c r="AJ2" s="947"/>
      <c r="AK2" s="947"/>
      <c r="AL2" s="947"/>
      <c r="AM2" s="947"/>
      <c r="AN2" s="947"/>
      <c r="AO2" s="947"/>
      <c r="AP2" s="947"/>
      <c r="AQ2" s="947"/>
      <c r="AR2" s="947"/>
      <c r="AS2" s="947"/>
      <c r="AT2" s="947"/>
      <c r="AU2" s="947"/>
    </row>
    <row r="3" spans="1:54" ht="13.8" thickBot="1" x14ac:dyDescent="0.3">
      <c r="B3" s="297"/>
    </row>
    <row r="4" spans="1:54" ht="16.5" customHeight="1" thickBot="1" x14ac:dyDescent="0.3">
      <c r="B4" s="944" t="s">
        <v>0</v>
      </c>
      <c r="C4" s="945"/>
      <c r="D4" s="945"/>
      <c r="E4" s="945"/>
      <c r="F4" s="946"/>
      <c r="G4" s="110"/>
      <c r="H4" s="110"/>
      <c r="I4" s="944" t="s">
        <v>3</v>
      </c>
      <c r="J4" s="945"/>
      <c r="K4" s="945"/>
      <c r="L4" s="945"/>
      <c r="M4" s="946"/>
      <c r="AB4" s="944" t="s">
        <v>0</v>
      </c>
      <c r="AC4" s="945"/>
      <c r="AD4" s="945"/>
      <c r="AE4" s="945"/>
      <c r="AF4" s="946"/>
      <c r="AH4" s="944" t="s">
        <v>3</v>
      </c>
      <c r="AI4" s="945"/>
      <c r="AJ4" s="945"/>
      <c r="AK4" s="945"/>
      <c r="AL4" s="946"/>
      <c r="AN4" s="944" t="s">
        <v>18</v>
      </c>
      <c r="AO4" s="945"/>
      <c r="AP4" s="945"/>
      <c r="AQ4" s="945"/>
      <c r="AR4" s="946"/>
      <c r="AT4" s="948" t="s">
        <v>233</v>
      </c>
      <c r="AU4" s="949"/>
      <c r="AV4" s="949"/>
      <c r="AW4" s="949"/>
      <c r="AX4" s="949"/>
      <c r="AY4" s="949"/>
      <c r="AZ4" s="949"/>
      <c r="BA4" s="949"/>
      <c r="BB4" s="950"/>
    </row>
    <row r="5" spans="1:54" ht="16.5" customHeight="1" thickBot="1" x14ac:dyDescent="0.3">
      <c r="B5" s="301" t="s">
        <v>85</v>
      </c>
      <c r="C5" s="302" t="s">
        <v>90</v>
      </c>
      <c r="D5" s="303" t="s">
        <v>24</v>
      </c>
      <c r="E5" s="304" t="s">
        <v>48</v>
      </c>
      <c r="F5" s="305" t="s">
        <v>21</v>
      </c>
      <c r="G5" s="110"/>
      <c r="H5" s="110"/>
      <c r="I5" s="306" t="str">
        <f>+B5</f>
        <v>Nom Prénom</v>
      </c>
      <c r="J5" s="307" t="s">
        <v>90</v>
      </c>
      <c r="K5" s="306" t="str">
        <f>+D5</f>
        <v>Club *</v>
      </c>
      <c r="L5" s="306" t="s">
        <v>48</v>
      </c>
      <c r="M5" s="305" t="s">
        <v>21</v>
      </c>
      <c r="O5" s="962" t="s">
        <v>18</v>
      </c>
      <c r="P5" s="963"/>
      <c r="Q5" s="963"/>
      <c r="R5" s="964"/>
      <c r="S5" s="965" t="s">
        <v>2</v>
      </c>
      <c r="T5" s="966"/>
      <c r="W5" s="944" t="s">
        <v>15</v>
      </c>
      <c r="X5" s="946"/>
      <c r="AB5" s="308" t="str">
        <f>+W6</f>
        <v>ASGAF</v>
      </c>
      <c r="AC5" s="309" t="str">
        <f>+W7</f>
        <v>Chevannes</v>
      </c>
      <c r="AD5" s="309" t="str">
        <f>+W8</f>
        <v>Chevry</v>
      </c>
      <c r="AE5" s="309" t="str">
        <f>+W9</f>
        <v>Corbuches</v>
      </c>
      <c r="AF5" s="310" t="str">
        <f>+W10</f>
        <v>Réveillon</v>
      </c>
      <c r="AH5" s="308" t="str">
        <f>+AB5</f>
        <v>ASGAF</v>
      </c>
      <c r="AI5" s="309" t="str">
        <f>+AC5</f>
        <v>Chevannes</v>
      </c>
      <c r="AJ5" s="309" t="str">
        <f>+AD5</f>
        <v>Chevry</v>
      </c>
      <c r="AK5" s="309" t="str">
        <f>+AE5</f>
        <v>Corbuches</v>
      </c>
      <c r="AL5" s="310" t="str">
        <f>+AF5</f>
        <v>Réveillon</v>
      </c>
      <c r="AN5" s="308" t="str">
        <f>+AH5</f>
        <v>ASGAF</v>
      </c>
      <c r="AO5" s="309" t="str">
        <f>+AI5</f>
        <v>Chevannes</v>
      </c>
      <c r="AP5" s="309" t="str">
        <f>+AJ5</f>
        <v>Chevry</v>
      </c>
      <c r="AQ5" s="309" t="str">
        <f>+AK5</f>
        <v>Corbuches</v>
      </c>
      <c r="AR5" s="310" t="str">
        <f>+AL5</f>
        <v>Réveillon</v>
      </c>
      <c r="AT5" s="944" t="s">
        <v>229</v>
      </c>
      <c r="AU5" s="945"/>
      <c r="AV5" s="946"/>
      <c r="AW5" s="944" t="s">
        <v>86</v>
      </c>
      <c r="AX5" s="945"/>
      <c r="AY5" s="946"/>
      <c r="AZ5" s="944" t="s">
        <v>87</v>
      </c>
      <c r="BA5" s="945"/>
      <c r="BB5" s="946"/>
    </row>
    <row r="6" spans="1:54" ht="16.5" customHeight="1" thickBot="1" x14ac:dyDescent="0.3">
      <c r="A6" s="311">
        <v>1</v>
      </c>
      <c r="B6" s="312" t="str">
        <f t="shared" ref="B6:E21" si="0">+B42</f>
        <v>Bellanger Alain</v>
      </c>
      <c r="C6" s="313" t="str">
        <f>+C42</f>
        <v>H</v>
      </c>
      <c r="D6" s="314" t="str">
        <f t="shared" ref="D6:E14" si="1">+D42</f>
        <v>Chevannes</v>
      </c>
      <c r="E6" s="315">
        <f t="shared" si="1"/>
        <v>10.3</v>
      </c>
      <c r="F6" s="316">
        <v>30</v>
      </c>
      <c r="H6" s="311">
        <v>1</v>
      </c>
      <c r="I6" s="312" t="str">
        <f t="shared" ref="I6:K21" si="2">+I42</f>
        <v>Combrisson Jean-Luc</v>
      </c>
      <c r="J6" s="313" t="str">
        <f t="shared" si="2"/>
        <v>H</v>
      </c>
      <c r="K6" s="313" t="str">
        <f t="shared" si="2"/>
        <v>Chevry</v>
      </c>
      <c r="L6" s="315">
        <f t="shared" ref="L6:L35" si="3">VALUE(+L42)</f>
        <v>33.299999999999997</v>
      </c>
      <c r="M6" s="316">
        <v>30</v>
      </c>
      <c r="O6" s="317" t="s">
        <v>230</v>
      </c>
      <c r="P6" s="318" t="str">
        <f>+I5</f>
        <v>Nom Prénom</v>
      </c>
      <c r="Q6" s="318" t="str">
        <f>+J5</f>
        <v>H/F</v>
      </c>
      <c r="R6" s="318" t="str">
        <f>+K5</f>
        <v>Club *</v>
      </c>
      <c r="S6" s="318" t="s">
        <v>230</v>
      </c>
      <c r="T6" s="319" t="s">
        <v>232</v>
      </c>
      <c r="W6" s="320" t="s">
        <v>313</v>
      </c>
      <c r="X6" s="321">
        <f>AB121</f>
        <v>6</v>
      </c>
      <c r="AB6" s="322" t="str">
        <f>IF($D6=AB$5,$F6,"")</f>
        <v/>
      </c>
      <c r="AC6" s="323">
        <f t="shared" ref="AC6:AF21" si="4">IF($D6=AC$5,$F6,"")</f>
        <v>30</v>
      </c>
      <c r="AD6" s="323" t="str">
        <f t="shared" si="4"/>
        <v/>
      </c>
      <c r="AE6" s="323" t="str">
        <f t="shared" si="4"/>
        <v/>
      </c>
      <c r="AF6" s="324" t="str">
        <f t="shared" si="4"/>
        <v/>
      </c>
      <c r="AH6" s="325" t="str">
        <f>IF($K6=AH$5,$M6,"")</f>
        <v/>
      </c>
      <c r="AI6" s="326" t="str">
        <f t="shared" ref="AI6:AL21" si="5">IF($K6=AI$5,$M6,"")</f>
        <v/>
      </c>
      <c r="AJ6" s="326">
        <f t="shared" si="5"/>
        <v>30</v>
      </c>
      <c r="AK6" s="326" t="str">
        <f t="shared" si="5"/>
        <v/>
      </c>
      <c r="AL6" s="327" t="str">
        <f t="shared" si="5"/>
        <v/>
      </c>
      <c r="AN6" s="322" t="str">
        <f t="shared" ref="AN6:AR17" si="6">IF(LEFT($R7,5)=AN$5,$S7,"")</f>
        <v/>
      </c>
      <c r="AO6" s="323" t="str">
        <f t="shared" si="6"/>
        <v/>
      </c>
      <c r="AP6" s="323" t="str">
        <f t="shared" si="6"/>
        <v/>
      </c>
      <c r="AQ6" s="323" t="str">
        <f t="shared" si="6"/>
        <v/>
      </c>
      <c r="AR6" s="324" t="str">
        <f t="shared" si="6"/>
        <v/>
      </c>
      <c r="AT6" s="305" t="s">
        <v>231</v>
      </c>
      <c r="AU6" s="305" t="s">
        <v>230</v>
      </c>
      <c r="AV6" s="305" t="s">
        <v>1</v>
      </c>
      <c r="AW6" s="305" t="s">
        <v>231</v>
      </c>
      <c r="AX6" s="305" t="s">
        <v>230</v>
      </c>
      <c r="AY6" s="305" t="s">
        <v>1</v>
      </c>
      <c r="AZ6" s="305" t="s">
        <v>231</v>
      </c>
      <c r="BA6" s="305" t="s">
        <v>230</v>
      </c>
      <c r="BB6" s="305" t="s">
        <v>1</v>
      </c>
    </row>
    <row r="7" spans="1:54" ht="16.5" customHeight="1" x14ac:dyDescent="0.25">
      <c r="A7" s="328">
        <v>2</v>
      </c>
      <c r="B7" s="329" t="str">
        <f t="shared" si="0"/>
        <v>Robic Jean Pierre</v>
      </c>
      <c r="C7" s="330" t="str">
        <f t="shared" si="0"/>
        <v>H</v>
      </c>
      <c r="D7" s="331" t="str">
        <f t="shared" si="1"/>
        <v>Réveillon</v>
      </c>
      <c r="E7" s="315">
        <f t="shared" si="1"/>
        <v>15.1</v>
      </c>
      <c r="F7" s="332">
        <v>29</v>
      </c>
      <c r="H7" s="328">
        <v>2</v>
      </c>
      <c r="I7" s="329" t="str">
        <f t="shared" si="2"/>
        <v>Faubeau Alain</v>
      </c>
      <c r="J7" s="330" t="str">
        <f t="shared" si="2"/>
        <v>H</v>
      </c>
      <c r="K7" s="330" t="str">
        <f t="shared" si="2"/>
        <v>Chevry</v>
      </c>
      <c r="L7" s="315">
        <f t="shared" si="3"/>
        <v>37.700000000000003</v>
      </c>
      <c r="M7" s="332">
        <v>29</v>
      </c>
      <c r="O7" s="333">
        <v>1</v>
      </c>
      <c r="P7" s="334" t="str">
        <f t="shared" ref="P7:P18" si="7">IFERROR(VLOOKUP($O7,$AU$7:$AV$36,2,0),"")</f>
        <v>Faubeau Alain</v>
      </c>
      <c r="Q7" s="334">
        <f t="shared" ref="Q7:Q18" si="8">IFERROR(VLOOKUP($P7,$I$6:$L$35,4,0),"")</f>
        <v>37.700000000000003</v>
      </c>
      <c r="R7" s="334" t="str">
        <f t="shared" ref="R7:R18" si="9">IFERROR(VLOOKUP($P7,$I$6:$L$35,3,0),"")</f>
        <v>Chevry</v>
      </c>
      <c r="S7" s="326">
        <f t="shared" ref="S7:S18" si="10">IF(P7&lt;&gt;"",T7,0)</f>
        <v>29</v>
      </c>
      <c r="T7" s="327">
        <f>IFERROR(VLOOKUP($P7,$I$6:$M$35,5,0),"")</f>
        <v>29</v>
      </c>
      <c r="W7" s="335" t="str">
        <f>+Liste_J!O8</f>
        <v>Chevannes</v>
      </c>
      <c r="X7" s="336">
        <f>AC121</f>
        <v>7</v>
      </c>
      <c r="AB7" s="337" t="str">
        <f t="shared" ref="AB7:AF35" si="11">IF($D7=AB$5,$F7,"")</f>
        <v/>
      </c>
      <c r="AC7" s="338" t="str">
        <f t="shared" si="4"/>
        <v/>
      </c>
      <c r="AD7" s="338" t="str">
        <f t="shared" si="4"/>
        <v/>
      </c>
      <c r="AE7" s="338" t="str">
        <f t="shared" si="4"/>
        <v/>
      </c>
      <c r="AF7" s="339">
        <f t="shared" si="4"/>
        <v>29</v>
      </c>
      <c r="AH7" s="337" t="str">
        <f t="shared" ref="AH7:AL35" si="12">IF($K7=AH$5,$M7,"")</f>
        <v/>
      </c>
      <c r="AI7" s="338" t="str">
        <f t="shared" si="5"/>
        <v/>
      </c>
      <c r="AJ7" s="338">
        <f t="shared" si="5"/>
        <v>29</v>
      </c>
      <c r="AK7" s="338" t="str">
        <f t="shared" si="5"/>
        <v/>
      </c>
      <c r="AL7" s="339" t="str">
        <f t="shared" si="5"/>
        <v/>
      </c>
      <c r="AN7" s="337" t="str">
        <f t="shared" si="6"/>
        <v/>
      </c>
      <c r="AO7" s="338" t="str">
        <f t="shared" si="6"/>
        <v/>
      </c>
      <c r="AP7" s="338" t="str">
        <f t="shared" si="6"/>
        <v/>
      </c>
      <c r="AQ7" s="338" t="str">
        <f t="shared" si="6"/>
        <v/>
      </c>
      <c r="AR7" s="339" t="str">
        <f t="shared" si="6"/>
        <v/>
      </c>
      <c r="AT7" s="340">
        <f t="shared" ref="AT7:AT31" si="13">IF(L6&gt;36,M6,0)</f>
        <v>0</v>
      </c>
      <c r="AU7" s="341">
        <f t="shared" ref="AU7:AU36" si="14">IF(AT7&lt;&gt;0,RANK(AT7,AT$7:AT$36),0)</f>
        <v>0</v>
      </c>
      <c r="AV7" s="341" t="str">
        <f t="shared" ref="AV7:AV36" si="15">IF(AU7&lt;&gt;0,$I6,"")</f>
        <v/>
      </c>
      <c r="AW7" s="341">
        <f t="shared" ref="AW7:AW36" si="16">IF((L6&gt;36),0,IF(J6="F",M6,0))</f>
        <v>0</v>
      </c>
      <c r="AX7" s="341">
        <f t="shared" ref="AX7:AX36" si="17">IF(AW7&lt;&gt;0,RANK(AW7,AW$7:AW$36),0)</f>
        <v>0</v>
      </c>
      <c r="AY7" s="341" t="str">
        <f t="shared" ref="AY7:AY36" si="18">IF(AX7&lt;&gt;0,$I6,"")</f>
        <v/>
      </c>
      <c r="AZ7" s="341">
        <f t="shared" ref="AZ7:AZ36" si="19">IF((L6&gt;36),0,IF(J6="F",0,M6))</f>
        <v>30</v>
      </c>
      <c r="BA7" s="341">
        <f t="shared" ref="BA7:BA36" si="20">IF(AZ7&lt;&gt;0,RANK(AZ7,AZ$7:AZ$36),0)</f>
        <v>1</v>
      </c>
      <c r="BB7" s="342" t="str">
        <f t="shared" ref="BB7:BB36" si="21">IF(BA7&lt;&gt;0,$I6,"")</f>
        <v>Combrisson Jean-Luc</v>
      </c>
    </row>
    <row r="8" spans="1:54" ht="16.5" customHeight="1" x14ac:dyDescent="0.25">
      <c r="A8" s="328">
        <v>3</v>
      </c>
      <c r="B8" s="329" t="str">
        <f t="shared" si="0"/>
        <v>Paulin Georges</v>
      </c>
      <c r="C8" s="330" t="str">
        <f t="shared" si="0"/>
        <v>H</v>
      </c>
      <c r="D8" s="331" t="str">
        <f t="shared" si="1"/>
        <v>Chevry</v>
      </c>
      <c r="E8" s="315">
        <f t="shared" si="1"/>
        <v>16.100000000000001</v>
      </c>
      <c r="F8" s="332">
        <v>28</v>
      </c>
      <c r="H8" s="328">
        <v>3</v>
      </c>
      <c r="I8" s="329" t="str">
        <f t="shared" si="2"/>
        <v>De Roulhac Hubert</v>
      </c>
      <c r="J8" s="330" t="str">
        <f t="shared" si="2"/>
        <v>H</v>
      </c>
      <c r="K8" s="330" t="str">
        <f t="shared" si="2"/>
        <v>XXX</v>
      </c>
      <c r="L8" s="315">
        <f t="shared" si="3"/>
        <v>48</v>
      </c>
      <c r="M8" s="332">
        <v>28</v>
      </c>
      <c r="O8" s="343">
        <v>2</v>
      </c>
      <c r="P8" s="344" t="str">
        <f t="shared" si="7"/>
        <v>De Roulhac Hubert</v>
      </c>
      <c r="Q8" s="344">
        <f t="shared" si="8"/>
        <v>48</v>
      </c>
      <c r="R8" s="344" t="str">
        <f t="shared" si="9"/>
        <v>XXX</v>
      </c>
      <c r="S8" s="326">
        <f t="shared" si="10"/>
        <v>28</v>
      </c>
      <c r="T8" s="327">
        <f>IFERROR(VLOOKUP($P8,$I$6:$M$35,5,0),"")</f>
        <v>28</v>
      </c>
      <c r="W8" s="335" t="s">
        <v>11</v>
      </c>
      <c r="X8" s="336">
        <f>AD121</f>
        <v>15</v>
      </c>
      <c r="AB8" s="337" t="str">
        <f t="shared" si="11"/>
        <v/>
      </c>
      <c r="AC8" s="338" t="str">
        <f t="shared" si="4"/>
        <v/>
      </c>
      <c r="AD8" s="338">
        <f t="shared" si="4"/>
        <v>28</v>
      </c>
      <c r="AE8" s="338" t="str">
        <f t="shared" si="4"/>
        <v/>
      </c>
      <c r="AF8" s="339" t="str">
        <f t="shared" si="4"/>
        <v/>
      </c>
      <c r="AH8" s="337" t="str">
        <f t="shared" si="12"/>
        <v/>
      </c>
      <c r="AI8" s="338" t="str">
        <f t="shared" si="5"/>
        <v/>
      </c>
      <c r="AJ8" s="338" t="str">
        <f t="shared" si="5"/>
        <v/>
      </c>
      <c r="AK8" s="338" t="str">
        <f t="shared" si="5"/>
        <v/>
      </c>
      <c r="AL8" s="339" t="str">
        <f t="shared" si="5"/>
        <v/>
      </c>
      <c r="AN8" s="337" t="str">
        <f t="shared" si="6"/>
        <v/>
      </c>
      <c r="AO8" s="338" t="str">
        <f t="shared" si="6"/>
        <v/>
      </c>
      <c r="AP8" s="338" t="str">
        <f t="shared" si="6"/>
        <v/>
      </c>
      <c r="AQ8" s="338" t="str">
        <f t="shared" si="6"/>
        <v/>
      </c>
      <c r="AR8" s="339" t="str">
        <f t="shared" si="6"/>
        <v/>
      </c>
      <c r="AT8" s="345">
        <f t="shared" si="13"/>
        <v>29</v>
      </c>
      <c r="AU8" s="346">
        <f t="shared" si="14"/>
        <v>1</v>
      </c>
      <c r="AV8" s="346" t="str">
        <f t="shared" si="15"/>
        <v>Faubeau Alain</v>
      </c>
      <c r="AW8" s="346">
        <f t="shared" si="16"/>
        <v>0</v>
      </c>
      <c r="AX8" s="346">
        <f t="shared" si="17"/>
        <v>0</v>
      </c>
      <c r="AY8" s="346" t="str">
        <f t="shared" si="18"/>
        <v/>
      </c>
      <c r="AZ8" s="346">
        <f t="shared" si="19"/>
        <v>0</v>
      </c>
      <c r="BA8" s="346">
        <f t="shared" si="20"/>
        <v>0</v>
      </c>
      <c r="BB8" s="347" t="str">
        <f t="shared" si="21"/>
        <v/>
      </c>
    </row>
    <row r="9" spans="1:54" ht="16.5" customHeight="1" x14ac:dyDescent="0.25">
      <c r="A9" s="328">
        <v>4</v>
      </c>
      <c r="B9" s="329" t="str">
        <f t="shared" si="0"/>
        <v>Marcais Xavier</v>
      </c>
      <c r="C9" s="330" t="str">
        <f t="shared" si="0"/>
        <v>H</v>
      </c>
      <c r="D9" s="331" t="str">
        <f t="shared" si="1"/>
        <v>ASGAF</v>
      </c>
      <c r="E9" s="315">
        <f t="shared" si="1"/>
        <v>14</v>
      </c>
      <c r="F9" s="332">
        <v>27</v>
      </c>
      <c r="H9" s="328">
        <v>4</v>
      </c>
      <c r="I9" s="329" t="str">
        <f t="shared" si="2"/>
        <v>Toury Fabien</v>
      </c>
      <c r="J9" s="330" t="str">
        <f t="shared" si="2"/>
        <v>H</v>
      </c>
      <c r="K9" s="330" t="str">
        <f t="shared" si="2"/>
        <v>Chevry</v>
      </c>
      <c r="L9" s="315">
        <f t="shared" si="3"/>
        <v>35</v>
      </c>
      <c r="M9" s="332">
        <v>27</v>
      </c>
      <c r="O9" s="343">
        <v>3</v>
      </c>
      <c r="P9" s="344" t="str">
        <f t="shared" si="7"/>
        <v>Benoteau Luc</v>
      </c>
      <c r="Q9" s="344">
        <f t="shared" si="8"/>
        <v>44.3</v>
      </c>
      <c r="R9" s="344" t="str">
        <f t="shared" si="9"/>
        <v>Chevry</v>
      </c>
      <c r="S9" s="326">
        <f t="shared" si="10"/>
        <v>25</v>
      </c>
      <c r="T9" s="327">
        <f t="shared" ref="T9:T18" si="22">IFERROR(VLOOKUP($P9,$I$6:$M$35,5,0),"")</f>
        <v>25</v>
      </c>
      <c r="W9" s="335" t="s">
        <v>12</v>
      </c>
      <c r="X9" s="336">
        <f>AE121</f>
        <v>0</v>
      </c>
      <c r="AB9" s="337">
        <f t="shared" si="11"/>
        <v>27</v>
      </c>
      <c r="AC9" s="338" t="str">
        <f t="shared" si="4"/>
        <v/>
      </c>
      <c r="AD9" s="338" t="str">
        <f t="shared" si="4"/>
        <v/>
      </c>
      <c r="AE9" s="338" t="str">
        <f t="shared" si="4"/>
        <v/>
      </c>
      <c r="AF9" s="339" t="str">
        <f t="shared" si="4"/>
        <v/>
      </c>
      <c r="AH9" s="337" t="str">
        <f t="shared" si="12"/>
        <v/>
      </c>
      <c r="AI9" s="338" t="str">
        <f t="shared" si="5"/>
        <v/>
      </c>
      <c r="AJ9" s="338">
        <f t="shared" si="5"/>
        <v>27</v>
      </c>
      <c r="AK9" s="338" t="str">
        <f t="shared" si="5"/>
        <v/>
      </c>
      <c r="AL9" s="339" t="str">
        <f t="shared" si="5"/>
        <v/>
      </c>
      <c r="AN9" s="337" t="str">
        <f t="shared" si="6"/>
        <v/>
      </c>
      <c r="AO9" s="338" t="str">
        <f t="shared" si="6"/>
        <v/>
      </c>
      <c r="AP9" s="338" t="str">
        <f t="shared" si="6"/>
        <v/>
      </c>
      <c r="AQ9" s="338" t="str">
        <f t="shared" si="6"/>
        <v/>
      </c>
      <c r="AR9" s="339" t="str">
        <f t="shared" si="6"/>
        <v/>
      </c>
      <c r="AT9" s="345">
        <f t="shared" si="13"/>
        <v>28</v>
      </c>
      <c r="AU9" s="346">
        <f t="shared" si="14"/>
        <v>2</v>
      </c>
      <c r="AV9" s="346" t="str">
        <f t="shared" si="15"/>
        <v>De Roulhac Hubert</v>
      </c>
      <c r="AW9" s="346">
        <f t="shared" si="16"/>
        <v>0</v>
      </c>
      <c r="AX9" s="346">
        <f t="shared" si="17"/>
        <v>0</v>
      </c>
      <c r="AY9" s="346" t="str">
        <f t="shared" si="18"/>
        <v/>
      </c>
      <c r="AZ9" s="346">
        <f t="shared" si="19"/>
        <v>0</v>
      </c>
      <c r="BA9" s="346">
        <f t="shared" si="20"/>
        <v>0</v>
      </c>
      <c r="BB9" s="347" t="str">
        <f t="shared" si="21"/>
        <v/>
      </c>
    </row>
    <row r="10" spans="1:54" ht="16.5" customHeight="1" thickBot="1" x14ac:dyDescent="0.3">
      <c r="A10" s="328">
        <v>5</v>
      </c>
      <c r="B10" s="329" t="str">
        <f t="shared" si="0"/>
        <v>Jammes Gérard</v>
      </c>
      <c r="C10" s="330" t="str">
        <f t="shared" si="0"/>
        <v>H</v>
      </c>
      <c r="D10" s="331" t="str">
        <f t="shared" si="1"/>
        <v>Chevry</v>
      </c>
      <c r="E10" s="315">
        <f t="shared" si="1"/>
        <v>18</v>
      </c>
      <c r="F10" s="332">
        <v>26</v>
      </c>
      <c r="H10" s="328">
        <v>5</v>
      </c>
      <c r="I10" s="329" t="str">
        <f t="shared" si="2"/>
        <v>Bellanger Alain</v>
      </c>
      <c r="J10" s="330" t="str">
        <f t="shared" si="2"/>
        <v>H</v>
      </c>
      <c r="K10" s="330" t="str">
        <f t="shared" si="2"/>
        <v>Chevannes</v>
      </c>
      <c r="L10" s="315">
        <f t="shared" si="3"/>
        <v>10.3</v>
      </c>
      <c r="M10" s="332">
        <v>26</v>
      </c>
      <c r="O10" s="343">
        <v>4</v>
      </c>
      <c r="P10" s="344" t="str">
        <f t="shared" si="7"/>
        <v/>
      </c>
      <c r="Q10" s="344" t="str">
        <f t="shared" si="8"/>
        <v/>
      </c>
      <c r="R10" s="344" t="str">
        <f t="shared" si="9"/>
        <v/>
      </c>
      <c r="S10" s="326">
        <f t="shared" si="10"/>
        <v>0</v>
      </c>
      <c r="T10" s="327" t="str">
        <f t="shared" si="22"/>
        <v/>
      </c>
      <c r="W10" s="335" t="s">
        <v>13</v>
      </c>
      <c r="X10" s="336">
        <f>AF121</f>
        <v>5</v>
      </c>
      <c r="AB10" s="337" t="str">
        <f t="shared" si="11"/>
        <v/>
      </c>
      <c r="AC10" s="338" t="str">
        <f t="shared" si="4"/>
        <v/>
      </c>
      <c r="AD10" s="338">
        <f t="shared" si="4"/>
        <v>26</v>
      </c>
      <c r="AE10" s="338" t="str">
        <f t="shared" si="4"/>
        <v/>
      </c>
      <c r="AF10" s="339" t="str">
        <f t="shared" si="4"/>
        <v/>
      </c>
      <c r="AH10" s="337" t="str">
        <f t="shared" si="12"/>
        <v/>
      </c>
      <c r="AI10" s="338">
        <f t="shared" si="5"/>
        <v>26</v>
      </c>
      <c r="AJ10" s="338" t="str">
        <f t="shared" si="5"/>
        <v/>
      </c>
      <c r="AK10" s="338" t="str">
        <f t="shared" si="5"/>
        <v/>
      </c>
      <c r="AL10" s="339" t="str">
        <f t="shared" si="5"/>
        <v/>
      </c>
      <c r="AN10" s="337" t="str">
        <f t="shared" si="6"/>
        <v/>
      </c>
      <c r="AO10" s="338" t="str">
        <f t="shared" si="6"/>
        <v/>
      </c>
      <c r="AP10" s="338" t="str">
        <f t="shared" si="6"/>
        <v/>
      </c>
      <c r="AQ10" s="338" t="str">
        <f t="shared" si="6"/>
        <v/>
      </c>
      <c r="AR10" s="339" t="str">
        <f t="shared" si="6"/>
        <v/>
      </c>
      <c r="AT10" s="345">
        <f t="shared" si="13"/>
        <v>0</v>
      </c>
      <c r="AU10" s="346">
        <f t="shared" si="14"/>
        <v>0</v>
      </c>
      <c r="AV10" s="346" t="str">
        <f t="shared" si="15"/>
        <v/>
      </c>
      <c r="AW10" s="346">
        <f t="shared" si="16"/>
        <v>0</v>
      </c>
      <c r="AX10" s="346">
        <f t="shared" si="17"/>
        <v>0</v>
      </c>
      <c r="AY10" s="346" t="str">
        <f t="shared" si="18"/>
        <v/>
      </c>
      <c r="AZ10" s="346">
        <f t="shared" si="19"/>
        <v>27</v>
      </c>
      <c r="BA10" s="346">
        <f t="shared" si="20"/>
        <v>2</v>
      </c>
      <c r="BB10" s="347" t="str">
        <f t="shared" si="21"/>
        <v>Toury Fabien</v>
      </c>
    </row>
    <row r="11" spans="1:54" ht="16.5" customHeight="1" thickBot="1" x14ac:dyDescent="0.3">
      <c r="A11" s="328">
        <v>6</v>
      </c>
      <c r="B11" s="329" t="str">
        <f t="shared" si="0"/>
        <v>Chague Olivier</v>
      </c>
      <c r="C11" s="330" t="str">
        <f t="shared" si="0"/>
        <v>H</v>
      </c>
      <c r="D11" s="331" t="str">
        <f t="shared" si="1"/>
        <v>Chevry</v>
      </c>
      <c r="E11" s="315">
        <f t="shared" si="1"/>
        <v>24.3</v>
      </c>
      <c r="F11" s="332">
        <v>25</v>
      </c>
      <c r="H11" s="328">
        <v>6</v>
      </c>
      <c r="I11" s="329" t="str">
        <f t="shared" si="2"/>
        <v>Benoteau Luc</v>
      </c>
      <c r="J11" s="330" t="str">
        <f t="shared" si="2"/>
        <v>H</v>
      </c>
      <c r="K11" s="330" t="str">
        <f t="shared" si="2"/>
        <v>Chevry</v>
      </c>
      <c r="L11" s="315">
        <f t="shared" si="3"/>
        <v>44.3</v>
      </c>
      <c r="M11" s="332">
        <v>25</v>
      </c>
      <c r="O11" s="343">
        <v>5</v>
      </c>
      <c r="P11" s="344" t="str">
        <f t="shared" si="7"/>
        <v/>
      </c>
      <c r="Q11" s="344" t="str">
        <f t="shared" si="8"/>
        <v/>
      </c>
      <c r="R11" s="344" t="str">
        <f t="shared" si="9"/>
        <v/>
      </c>
      <c r="S11" s="326">
        <f t="shared" si="10"/>
        <v>0</v>
      </c>
      <c r="T11" s="327" t="str">
        <f t="shared" si="22"/>
        <v/>
      </c>
      <c r="W11" s="348" t="s">
        <v>8</v>
      </c>
      <c r="X11" s="349">
        <f>SUM(X6:X10)</f>
        <v>33</v>
      </c>
      <c r="AB11" s="337" t="str">
        <f t="shared" si="11"/>
        <v/>
      </c>
      <c r="AC11" s="338" t="str">
        <f t="shared" si="4"/>
        <v/>
      </c>
      <c r="AD11" s="338">
        <f t="shared" si="4"/>
        <v>25</v>
      </c>
      <c r="AE11" s="338" t="str">
        <f t="shared" si="4"/>
        <v/>
      </c>
      <c r="AF11" s="339" t="str">
        <f t="shared" si="4"/>
        <v/>
      </c>
      <c r="AH11" s="337" t="str">
        <f t="shared" si="12"/>
        <v/>
      </c>
      <c r="AI11" s="338" t="str">
        <f t="shared" si="5"/>
        <v/>
      </c>
      <c r="AJ11" s="338">
        <f t="shared" si="5"/>
        <v>25</v>
      </c>
      <c r="AK11" s="338" t="str">
        <f t="shared" si="5"/>
        <v/>
      </c>
      <c r="AL11" s="339" t="str">
        <f t="shared" si="5"/>
        <v/>
      </c>
      <c r="AN11" s="337" t="str">
        <f t="shared" si="6"/>
        <v/>
      </c>
      <c r="AO11" s="338" t="str">
        <f t="shared" si="6"/>
        <v/>
      </c>
      <c r="AP11" s="338" t="str">
        <f t="shared" si="6"/>
        <v/>
      </c>
      <c r="AQ11" s="338" t="str">
        <f t="shared" si="6"/>
        <v/>
      </c>
      <c r="AR11" s="339" t="str">
        <f t="shared" si="6"/>
        <v/>
      </c>
      <c r="AT11" s="345">
        <f t="shared" si="13"/>
        <v>0</v>
      </c>
      <c r="AU11" s="346">
        <f t="shared" si="14"/>
        <v>0</v>
      </c>
      <c r="AV11" s="346" t="str">
        <f t="shared" si="15"/>
        <v/>
      </c>
      <c r="AW11" s="346">
        <f t="shared" si="16"/>
        <v>0</v>
      </c>
      <c r="AX11" s="346">
        <f t="shared" si="17"/>
        <v>0</v>
      </c>
      <c r="AY11" s="346" t="str">
        <f t="shared" si="18"/>
        <v/>
      </c>
      <c r="AZ11" s="346">
        <f t="shared" si="19"/>
        <v>26</v>
      </c>
      <c r="BA11" s="346">
        <f t="shared" si="20"/>
        <v>3</v>
      </c>
      <c r="BB11" s="347" t="str">
        <f t="shared" si="21"/>
        <v>Bellanger Alain</v>
      </c>
    </row>
    <row r="12" spans="1:54" ht="16.5" customHeight="1" thickBot="1" x14ac:dyDescent="0.3">
      <c r="A12" s="328">
        <v>7</v>
      </c>
      <c r="B12" s="329" t="str">
        <f t="shared" si="0"/>
        <v>Robin Jean-Pierre</v>
      </c>
      <c r="C12" s="330" t="str">
        <f t="shared" si="0"/>
        <v>H</v>
      </c>
      <c r="D12" s="331" t="str">
        <f t="shared" si="1"/>
        <v>Réveillon</v>
      </c>
      <c r="E12" s="315">
        <f t="shared" si="1"/>
        <v>24.9</v>
      </c>
      <c r="F12" s="332">
        <v>24</v>
      </c>
      <c r="H12" s="328">
        <v>7</v>
      </c>
      <c r="I12" s="329" t="str">
        <f t="shared" si="2"/>
        <v>Tran Jean-Claude</v>
      </c>
      <c r="J12" s="330" t="str">
        <f t="shared" si="2"/>
        <v>H</v>
      </c>
      <c r="K12" s="330" t="str">
        <f t="shared" si="2"/>
        <v>Chevry</v>
      </c>
      <c r="L12" s="315">
        <f t="shared" si="3"/>
        <v>34.700000000000003</v>
      </c>
      <c r="M12" s="332">
        <v>24</v>
      </c>
      <c r="O12" s="343">
        <v>6</v>
      </c>
      <c r="P12" s="344" t="str">
        <f t="shared" si="7"/>
        <v/>
      </c>
      <c r="Q12" s="344" t="str">
        <f t="shared" si="8"/>
        <v/>
      </c>
      <c r="R12" s="344" t="str">
        <f t="shared" si="9"/>
        <v/>
      </c>
      <c r="S12" s="326">
        <f t="shared" si="10"/>
        <v>0</v>
      </c>
      <c r="T12" s="327" t="str">
        <f t="shared" si="22"/>
        <v/>
      </c>
      <c r="AB12" s="337" t="str">
        <f t="shared" si="11"/>
        <v/>
      </c>
      <c r="AC12" s="338" t="str">
        <f t="shared" si="4"/>
        <v/>
      </c>
      <c r="AD12" s="338" t="str">
        <f t="shared" si="4"/>
        <v/>
      </c>
      <c r="AE12" s="338" t="str">
        <f t="shared" si="4"/>
        <v/>
      </c>
      <c r="AF12" s="339">
        <f t="shared" si="4"/>
        <v>24</v>
      </c>
      <c r="AH12" s="337" t="str">
        <f t="shared" si="12"/>
        <v/>
      </c>
      <c r="AI12" s="338" t="str">
        <f t="shared" si="5"/>
        <v/>
      </c>
      <c r="AJ12" s="338">
        <f t="shared" si="5"/>
        <v>24</v>
      </c>
      <c r="AK12" s="338" t="str">
        <f t="shared" si="5"/>
        <v/>
      </c>
      <c r="AL12" s="339" t="str">
        <f t="shared" si="5"/>
        <v/>
      </c>
      <c r="AN12" s="337" t="str">
        <f t="shared" si="6"/>
        <v/>
      </c>
      <c r="AO12" s="338" t="str">
        <f t="shared" si="6"/>
        <v/>
      </c>
      <c r="AP12" s="338" t="str">
        <f t="shared" si="6"/>
        <v/>
      </c>
      <c r="AQ12" s="338" t="str">
        <f t="shared" si="6"/>
        <v/>
      </c>
      <c r="AR12" s="339" t="str">
        <f t="shared" si="6"/>
        <v/>
      </c>
      <c r="AT12" s="345">
        <f t="shared" si="13"/>
        <v>25</v>
      </c>
      <c r="AU12" s="346">
        <f t="shared" si="14"/>
        <v>3</v>
      </c>
      <c r="AV12" s="346" t="str">
        <f t="shared" si="15"/>
        <v>Benoteau Luc</v>
      </c>
      <c r="AW12" s="346">
        <f t="shared" si="16"/>
        <v>0</v>
      </c>
      <c r="AX12" s="346">
        <f t="shared" si="17"/>
        <v>0</v>
      </c>
      <c r="AY12" s="346" t="str">
        <f t="shared" si="18"/>
        <v/>
      </c>
      <c r="AZ12" s="346">
        <f t="shared" si="19"/>
        <v>0</v>
      </c>
      <c r="BA12" s="346">
        <f t="shared" si="20"/>
        <v>0</v>
      </c>
      <c r="BB12" s="347" t="str">
        <f t="shared" si="21"/>
        <v/>
      </c>
    </row>
    <row r="13" spans="1:54" ht="16.5" customHeight="1" thickBot="1" x14ac:dyDescent="0.3">
      <c r="A13" s="328">
        <v>8</v>
      </c>
      <c r="B13" s="329" t="str">
        <f t="shared" si="0"/>
        <v>Strappe Jacques</v>
      </c>
      <c r="C13" s="330" t="str">
        <f t="shared" si="0"/>
        <v>H</v>
      </c>
      <c r="D13" s="331" t="str">
        <f t="shared" si="1"/>
        <v>ASGAF</v>
      </c>
      <c r="E13" s="315">
        <f t="shared" si="1"/>
        <v>17.2</v>
      </c>
      <c r="F13" s="332">
        <v>23</v>
      </c>
      <c r="H13" s="328">
        <v>8</v>
      </c>
      <c r="I13" s="329" t="str">
        <f t="shared" si="2"/>
        <v>Chague Olivier</v>
      </c>
      <c r="J13" s="330" t="str">
        <f t="shared" si="2"/>
        <v>H</v>
      </c>
      <c r="K13" s="330" t="str">
        <f t="shared" si="2"/>
        <v>Chevry</v>
      </c>
      <c r="L13" s="315">
        <f t="shared" si="3"/>
        <v>24.3</v>
      </c>
      <c r="M13" s="332">
        <v>23</v>
      </c>
      <c r="O13" s="343">
        <v>7</v>
      </c>
      <c r="P13" s="344" t="str">
        <f t="shared" si="7"/>
        <v/>
      </c>
      <c r="Q13" s="344" t="str">
        <f t="shared" si="8"/>
        <v/>
      </c>
      <c r="R13" s="344" t="str">
        <f t="shared" si="9"/>
        <v/>
      </c>
      <c r="S13" s="326">
        <f t="shared" si="10"/>
        <v>0</v>
      </c>
      <c r="T13" s="327" t="str">
        <f t="shared" si="22"/>
        <v/>
      </c>
      <c r="W13" s="944" t="s">
        <v>4</v>
      </c>
      <c r="X13" s="945"/>
      <c r="Y13" s="945"/>
      <c r="Z13" s="946"/>
      <c r="AB13" s="337">
        <f t="shared" si="11"/>
        <v>23</v>
      </c>
      <c r="AC13" s="338" t="str">
        <f t="shared" si="4"/>
        <v/>
      </c>
      <c r="AD13" s="338" t="str">
        <f t="shared" si="4"/>
        <v/>
      </c>
      <c r="AE13" s="338" t="str">
        <f t="shared" si="4"/>
        <v/>
      </c>
      <c r="AF13" s="339" t="str">
        <f t="shared" si="4"/>
        <v/>
      </c>
      <c r="AH13" s="337" t="str">
        <f t="shared" si="12"/>
        <v/>
      </c>
      <c r="AI13" s="338" t="str">
        <f t="shared" si="5"/>
        <v/>
      </c>
      <c r="AJ13" s="338">
        <f t="shared" si="5"/>
        <v>23</v>
      </c>
      <c r="AK13" s="338" t="str">
        <f t="shared" si="5"/>
        <v/>
      </c>
      <c r="AL13" s="339" t="str">
        <f t="shared" si="5"/>
        <v/>
      </c>
      <c r="AN13" s="337" t="str">
        <f t="shared" si="6"/>
        <v/>
      </c>
      <c r="AO13" s="338" t="str">
        <f t="shared" si="6"/>
        <v/>
      </c>
      <c r="AP13" s="338" t="str">
        <f t="shared" si="6"/>
        <v/>
      </c>
      <c r="AQ13" s="338" t="str">
        <f t="shared" si="6"/>
        <v/>
      </c>
      <c r="AR13" s="339" t="str">
        <f t="shared" si="6"/>
        <v/>
      </c>
      <c r="AT13" s="345">
        <f t="shared" si="13"/>
        <v>0</v>
      </c>
      <c r="AU13" s="346">
        <f t="shared" si="14"/>
        <v>0</v>
      </c>
      <c r="AV13" s="346" t="str">
        <f t="shared" si="15"/>
        <v/>
      </c>
      <c r="AW13" s="346">
        <f t="shared" si="16"/>
        <v>0</v>
      </c>
      <c r="AX13" s="346">
        <f t="shared" si="17"/>
        <v>0</v>
      </c>
      <c r="AY13" s="346" t="str">
        <f t="shared" si="18"/>
        <v/>
      </c>
      <c r="AZ13" s="346">
        <f t="shared" si="19"/>
        <v>24</v>
      </c>
      <c r="BA13" s="346">
        <f t="shared" si="20"/>
        <v>4</v>
      </c>
      <c r="BB13" s="347" t="str">
        <f t="shared" si="21"/>
        <v>Tran Jean-Claude</v>
      </c>
    </row>
    <row r="14" spans="1:54" ht="16.5" customHeight="1" thickBot="1" x14ac:dyDescent="0.3">
      <c r="A14" s="328">
        <v>9</v>
      </c>
      <c r="B14" s="329" t="str">
        <f t="shared" si="0"/>
        <v>Sauvadet Dominique</v>
      </c>
      <c r="C14" s="330" t="str">
        <f t="shared" si="0"/>
        <v>H</v>
      </c>
      <c r="D14" s="331" t="str">
        <f t="shared" si="1"/>
        <v>ASGAF</v>
      </c>
      <c r="E14" s="315">
        <f t="shared" si="1"/>
        <v>19</v>
      </c>
      <c r="F14" s="332">
        <v>22</v>
      </c>
      <c r="H14" s="328">
        <v>9</v>
      </c>
      <c r="I14" s="329" t="str">
        <f t="shared" si="2"/>
        <v>Jammes Gérard</v>
      </c>
      <c r="J14" s="330" t="str">
        <f t="shared" si="2"/>
        <v>H</v>
      </c>
      <c r="K14" s="330" t="str">
        <f t="shared" si="2"/>
        <v>Chevry</v>
      </c>
      <c r="L14" s="315">
        <f t="shared" si="3"/>
        <v>18</v>
      </c>
      <c r="M14" s="332">
        <v>22</v>
      </c>
      <c r="O14" s="343">
        <v>8</v>
      </c>
      <c r="P14" s="344" t="str">
        <f t="shared" si="7"/>
        <v/>
      </c>
      <c r="Q14" s="344" t="str">
        <f t="shared" si="8"/>
        <v/>
      </c>
      <c r="R14" s="344" t="str">
        <f t="shared" si="9"/>
        <v/>
      </c>
      <c r="S14" s="326">
        <f t="shared" si="10"/>
        <v>0</v>
      </c>
      <c r="T14" s="327" t="str">
        <f t="shared" si="22"/>
        <v/>
      </c>
      <c r="W14" s="308" t="s">
        <v>5</v>
      </c>
      <c r="X14" s="309" t="s">
        <v>6</v>
      </c>
      <c r="Y14" s="350" t="s">
        <v>7</v>
      </c>
      <c r="Z14" s="305" t="s">
        <v>8</v>
      </c>
      <c r="AB14" s="337">
        <f t="shared" si="11"/>
        <v>22</v>
      </c>
      <c r="AC14" s="338" t="str">
        <f t="shared" si="4"/>
        <v/>
      </c>
      <c r="AD14" s="338" t="str">
        <f t="shared" si="4"/>
        <v/>
      </c>
      <c r="AE14" s="338" t="str">
        <f t="shared" si="4"/>
        <v/>
      </c>
      <c r="AF14" s="339" t="str">
        <f t="shared" si="4"/>
        <v/>
      </c>
      <c r="AH14" s="337" t="str">
        <f t="shared" si="12"/>
        <v/>
      </c>
      <c r="AI14" s="338" t="str">
        <f t="shared" si="5"/>
        <v/>
      </c>
      <c r="AJ14" s="338">
        <f t="shared" si="5"/>
        <v>22</v>
      </c>
      <c r="AK14" s="338" t="str">
        <f t="shared" si="5"/>
        <v/>
      </c>
      <c r="AL14" s="339" t="str">
        <f t="shared" si="5"/>
        <v/>
      </c>
      <c r="AN14" s="337" t="str">
        <f t="shared" si="6"/>
        <v/>
      </c>
      <c r="AO14" s="338" t="str">
        <f t="shared" si="6"/>
        <v/>
      </c>
      <c r="AP14" s="338" t="str">
        <f t="shared" si="6"/>
        <v/>
      </c>
      <c r="AQ14" s="338" t="str">
        <f t="shared" si="6"/>
        <v/>
      </c>
      <c r="AR14" s="339" t="str">
        <f t="shared" si="6"/>
        <v/>
      </c>
      <c r="AT14" s="345">
        <f t="shared" si="13"/>
        <v>0</v>
      </c>
      <c r="AU14" s="346">
        <f t="shared" si="14"/>
        <v>0</v>
      </c>
      <c r="AV14" s="346" t="str">
        <f t="shared" si="15"/>
        <v/>
      </c>
      <c r="AW14" s="346">
        <f t="shared" si="16"/>
        <v>0</v>
      </c>
      <c r="AX14" s="346">
        <f t="shared" si="17"/>
        <v>0</v>
      </c>
      <c r="AY14" s="346" t="str">
        <f t="shared" si="18"/>
        <v/>
      </c>
      <c r="AZ14" s="346">
        <f t="shared" si="19"/>
        <v>23</v>
      </c>
      <c r="BA14" s="346">
        <f t="shared" si="20"/>
        <v>5</v>
      </c>
      <c r="BB14" s="347" t="str">
        <f t="shared" si="21"/>
        <v>Chague Olivier</v>
      </c>
    </row>
    <row r="15" spans="1:54" ht="16.5" customHeight="1" x14ac:dyDescent="0.25">
      <c r="A15" s="328">
        <v>10</v>
      </c>
      <c r="B15" s="329" t="str">
        <f t="shared" si="0"/>
        <v>Foucault Lionel</v>
      </c>
      <c r="C15" s="330" t="str">
        <f t="shared" si="0"/>
        <v>H</v>
      </c>
      <c r="D15" s="331" t="str">
        <f t="shared" si="0"/>
        <v>Chevannes</v>
      </c>
      <c r="E15" s="315">
        <f t="shared" si="0"/>
        <v>14.9</v>
      </c>
      <c r="F15" s="332">
        <v>21</v>
      </c>
      <c r="H15" s="328">
        <v>10</v>
      </c>
      <c r="I15" s="329" t="str">
        <f t="shared" si="2"/>
        <v>Robic Jean Pierre</v>
      </c>
      <c r="J15" s="330" t="str">
        <f t="shared" si="2"/>
        <v>H</v>
      </c>
      <c r="K15" s="330" t="str">
        <f t="shared" si="2"/>
        <v>Réveillon</v>
      </c>
      <c r="L15" s="315">
        <f t="shared" si="3"/>
        <v>15.1</v>
      </c>
      <c r="M15" s="332">
        <v>21</v>
      </c>
      <c r="O15" s="343">
        <v>9</v>
      </c>
      <c r="P15" s="344" t="str">
        <f t="shared" si="7"/>
        <v/>
      </c>
      <c r="Q15" s="344" t="str">
        <f t="shared" si="8"/>
        <v/>
      </c>
      <c r="R15" s="344" t="str">
        <f t="shared" si="9"/>
        <v/>
      </c>
      <c r="S15" s="326">
        <f t="shared" si="10"/>
        <v>0</v>
      </c>
      <c r="T15" s="327" t="str">
        <f t="shared" si="22"/>
        <v/>
      </c>
      <c r="W15" s="320" t="str">
        <f>+W6</f>
        <v>ASGAF</v>
      </c>
      <c r="X15" s="323">
        <f>AB36</f>
        <v>101</v>
      </c>
      <c r="Y15" s="351">
        <f>AH36+AN18</f>
        <v>74</v>
      </c>
      <c r="Z15" s="352">
        <f>SUM(X15:Y15)</f>
        <v>175</v>
      </c>
      <c r="AB15" s="337" t="str">
        <f t="shared" si="11"/>
        <v/>
      </c>
      <c r="AC15" s="338">
        <f t="shared" si="4"/>
        <v>21</v>
      </c>
      <c r="AD15" s="338" t="str">
        <f t="shared" si="4"/>
        <v/>
      </c>
      <c r="AE15" s="338" t="str">
        <f t="shared" si="4"/>
        <v/>
      </c>
      <c r="AF15" s="339" t="str">
        <f t="shared" si="4"/>
        <v/>
      </c>
      <c r="AH15" s="337" t="str">
        <f t="shared" si="12"/>
        <v/>
      </c>
      <c r="AI15" s="338" t="str">
        <f t="shared" si="5"/>
        <v/>
      </c>
      <c r="AJ15" s="338" t="str">
        <f t="shared" si="5"/>
        <v/>
      </c>
      <c r="AK15" s="338" t="str">
        <f t="shared" si="5"/>
        <v/>
      </c>
      <c r="AL15" s="339">
        <f t="shared" si="5"/>
        <v>21</v>
      </c>
      <c r="AN15" s="337" t="str">
        <f t="shared" si="6"/>
        <v/>
      </c>
      <c r="AO15" s="338" t="str">
        <f t="shared" si="6"/>
        <v/>
      </c>
      <c r="AP15" s="338" t="str">
        <f t="shared" si="6"/>
        <v/>
      </c>
      <c r="AQ15" s="338" t="str">
        <f t="shared" si="6"/>
        <v/>
      </c>
      <c r="AR15" s="339" t="str">
        <f t="shared" si="6"/>
        <v/>
      </c>
      <c r="AT15" s="345">
        <f t="shared" si="13"/>
        <v>0</v>
      </c>
      <c r="AU15" s="346">
        <f t="shared" si="14"/>
        <v>0</v>
      </c>
      <c r="AV15" s="346" t="str">
        <f t="shared" si="15"/>
        <v/>
      </c>
      <c r="AW15" s="346">
        <f t="shared" si="16"/>
        <v>0</v>
      </c>
      <c r="AX15" s="346">
        <f t="shared" si="17"/>
        <v>0</v>
      </c>
      <c r="AY15" s="346" t="str">
        <f t="shared" si="18"/>
        <v/>
      </c>
      <c r="AZ15" s="346">
        <f t="shared" si="19"/>
        <v>22</v>
      </c>
      <c r="BA15" s="346">
        <f t="shared" si="20"/>
        <v>6</v>
      </c>
      <c r="BB15" s="347" t="str">
        <f t="shared" si="21"/>
        <v>Jammes Gérard</v>
      </c>
    </row>
    <row r="16" spans="1:54" ht="16.5" customHeight="1" x14ac:dyDescent="0.25">
      <c r="A16" s="328">
        <v>11</v>
      </c>
      <c r="B16" s="329" t="str">
        <f t="shared" si="0"/>
        <v>Barcon Jean-Jacques</v>
      </c>
      <c r="C16" s="330" t="str">
        <f t="shared" si="0"/>
        <v>H</v>
      </c>
      <c r="D16" s="331" t="str">
        <f t="shared" si="0"/>
        <v>ASGAF</v>
      </c>
      <c r="E16" s="315">
        <f t="shared" si="0"/>
        <v>20.9</v>
      </c>
      <c r="F16" s="332">
        <v>20</v>
      </c>
      <c r="H16" s="328">
        <v>11</v>
      </c>
      <c r="I16" s="329" t="str">
        <f t="shared" si="2"/>
        <v>Robin Jean-Pierre</v>
      </c>
      <c r="J16" s="330" t="str">
        <f t="shared" si="2"/>
        <v>H</v>
      </c>
      <c r="K16" s="330" t="str">
        <f t="shared" si="2"/>
        <v>Réveillon</v>
      </c>
      <c r="L16" s="315">
        <f t="shared" si="3"/>
        <v>24.9</v>
      </c>
      <c r="M16" s="332">
        <v>20</v>
      </c>
      <c r="O16" s="343">
        <v>10</v>
      </c>
      <c r="P16" s="344" t="str">
        <f t="shared" si="7"/>
        <v/>
      </c>
      <c r="Q16" s="344" t="str">
        <f t="shared" si="8"/>
        <v/>
      </c>
      <c r="R16" s="344" t="str">
        <f t="shared" si="9"/>
        <v/>
      </c>
      <c r="S16" s="326">
        <f t="shared" si="10"/>
        <v>0</v>
      </c>
      <c r="T16" s="327" t="str">
        <f t="shared" si="22"/>
        <v/>
      </c>
      <c r="W16" s="335" t="str">
        <f t="shared" ref="W16:W20" si="23">+W7</f>
        <v>Chevannes</v>
      </c>
      <c r="X16" s="338">
        <f>AC36</f>
        <v>77</v>
      </c>
      <c r="Y16" s="353">
        <f>AI36+AO18</f>
        <v>56</v>
      </c>
      <c r="Z16" s="354">
        <f>SUM(X16:Y16)</f>
        <v>133</v>
      </c>
      <c r="AB16" s="337">
        <f t="shared" si="11"/>
        <v>20</v>
      </c>
      <c r="AC16" s="338" t="str">
        <f t="shared" si="4"/>
        <v/>
      </c>
      <c r="AD16" s="338" t="str">
        <f t="shared" si="4"/>
        <v/>
      </c>
      <c r="AE16" s="338" t="str">
        <f t="shared" si="4"/>
        <v/>
      </c>
      <c r="AF16" s="339" t="str">
        <f t="shared" si="4"/>
        <v/>
      </c>
      <c r="AH16" s="337" t="str">
        <f t="shared" si="12"/>
        <v/>
      </c>
      <c r="AI16" s="338" t="str">
        <f t="shared" si="5"/>
        <v/>
      </c>
      <c r="AJ16" s="338" t="str">
        <f t="shared" si="5"/>
        <v/>
      </c>
      <c r="AK16" s="338" t="str">
        <f t="shared" si="5"/>
        <v/>
      </c>
      <c r="AL16" s="339">
        <f t="shared" si="5"/>
        <v>20</v>
      </c>
      <c r="AN16" s="337" t="str">
        <f t="shared" si="6"/>
        <v/>
      </c>
      <c r="AO16" s="338" t="str">
        <f t="shared" si="6"/>
        <v/>
      </c>
      <c r="AP16" s="338" t="str">
        <f t="shared" si="6"/>
        <v/>
      </c>
      <c r="AQ16" s="338" t="str">
        <f t="shared" si="6"/>
        <v/>
      </c>
      <c r="AR16" s="339" t="str">
        <f t="shared" si="6"/>
        <v/>
      </c>
      <c r="AT16" s="345">
        <f t="shared" si="13"/>
        <v>0</v>
      </c>
      <c r="AU16" s="346">
        <f t="shared" si="14"/>
        <v>0</v>
      </c>
      <c r="AV16" s="346" t="str">
        <f t="shared" si="15"/>
        <v/>
      </c>
      <c r="AW16" s="346">
        <f t="shared" si="16"/>
        <v>0</v>
      </c>
      <c r="AX16" s="346">
        <f t="shared" si="17"/>
        <v>0</v>
      </c>
      <c r="AY16" s="346" t="str">
        <f t="shared" si="18"/>
        <v/>
      </c>
      <c r="AZ16" s="346">
        <f t="shared" si="19"/>
        <v>21</v>
      </c>
      <c r="BA16" s="346">
        <f t="shared" si="20"/>
        <v>7</v>
      </c>
      <c r="BB16" s="347" t="str">
        <f t="shared" si="21"/>
        <v>Robic Jean Pierre</v>
      </c>
    </row>
    <row r="17" spans="1:54" ht="16.5" customHeight="1" x14ac:dyDescent="0.25">
      <c r="A17" s="328">
        <v>12</v>
      </c>
      <c r="B17" s="329" t="str">
        <f t="shared" si="0"/>
        <v>Combrisson Jean-Luc</v>
      </c>
      <c r="C17" s="330" t="str">
        <f t="shared" si="0"/>
        <v>H</v>
      </c>
      <c r="D17" s="331" t="str">
        <f t="shared" si="0"/>
        <v>Chevry</v>
      </c>
      <c r="E17" s="315">
        <f t="shared" si="0"/>
        <v>33.299999999999997</v>
      </c>
      <c r="F17" s="332">
        <v>19</v>
      </c>
      <c r="H17" s="328">
        <v>12</v>
      </c>
      <c r="I17" s="329" t="str">
        <f t="shared" si="2"/>
        <v>Guillerm Robert</v>
      </c>
      <c r="J17" s="330" t="str">
        <f t="shared" si="2"/>
        <v>H</v>
      </c>
      <c r="K17" s="330" t="str">
        <f t="shared" si="2"/>
        <v>Chevannes</v>
      </c>
      <c r="L17" s="315">
        <f t="shared" si="3"/>
        <v>29.3</v>
      </c>
      <c r="M17" s="332">
        <v>19</v>
      </c>
      <c r="O17" s="343">
        <v>11</v>
      </c>
      <c r="P17" s="344" t="str">
        <f t="shared" si="7"/>
        <v/>
      </c>
      <c r="Q17" s="344" t="str">
        <f t="shared" si="8"/>
        <v/>
      </c>
      <c r="R17" s="344" t="str">
        <f t="shared" si="9"/>
        <v/>
      </c>
      <c r="S17" s="326">
        <f t="shared" si="10"/>
        <v>0</v>
      </c>
      <c r="T17" s="327" t="str">
        <f t="shared" si="22"/>
        <v/>
      </c>
      <c r="W17" s="335" t="str">
        <f t="shared" si="23"/>
        <v>Chevry</v>
      </c>
      <c r="X17" s="338">
        <f>AD36</f>
        <v>182</v>
      </c>
      <c r="Y17" s="353">
        <f>AJ36+AP18</f>
        <v>258</v>
      </c>
      <c r="Z17" s="354">
        <f>SUM(X17:Y17)</f>
        <v>440</v>
      </c>
      <c r="AB17" s="337" t="str">
        <f t="shared" si="11"/>
        <v/>
      </c>
      <c r="AC17" s="338" t="str">
        <f t="shared" si="4"/>
        <v/>
      </c>
      <c r="AD17" s="338">
        <f t="shared" si="4"/>
        <v>19</v>
      </c>
      <c r="AE17" s="338" t="str">
        <f t="shared" si="4"/>
        <v/>
      </c>
      <c r="AF17" s="339" t="str">
        <f t="shared" si="4"/>
        <v/>
      </c>
      <c r="AH17" s="337" t="str">
        <f t="shared" si="12"/>
        <v/>
      </c>
      <c r="AI17" s="338">
        <f t="shared" si="5"/>
        <v>19</v>
      </c>
      <c r="AJ17" s="338" t="str">
        <f t="shared" si="5"/>
        <v/>
      </c>
      <c r="AK17" s="338" t="str">
        <f t="shared" si="5"/>
        <v/>
      </c>
      <c r="AL17" s="339" t="str">
        <f t="shared" si="5"/>
        <v/>
      </c>
      <c r="AN17" s="337" t="str">
        <f t="shared" si="6"/>
        <v/>
      </c>
      <c r="AO17" s="338" t="str">
        <f t="shared" si="6"/>
        <v/>
      </c>
      <c r="AP17" s="338" t="str">
        <f t="shared" si="6"/>
        <v/>
      </c>
      <c r="AQ17" s="338" t="str">
        <f t="shared" si="6"/>
        <v/>
      </c>
      <c r="AR17" s="339" t="str">
        <f t="shared" si="6"/>
        <v/>
      </c>
      <c r="AT17" s="345">
        <f t="shared" si="13"/>
        <v>0</v>
      </c>
      <c r="AU17" s="346">
        <f t="shared" si="14"/>
        <v>0</v>
      </c>
      <c r="AV17" s="346" t="str">
        <f t="shared" si="15"/>
        <v/>
      </c>
      <c r="AW17" s="346">
        <f t="shared" si="16"/>
        <v>0</v>
      </c>
      <c r="AX17" s="346">
        <f t="shared" si="17"/>
        <v>0</v>
      </c>
      <c r="AY17" s="346" t="str">
        <f t="shared" si="18"/>
        <v/>
      </c>
      <c r="AZ17" s="346">
        <f t="shared" si="19"/>
        <v>20</v>
      </c>
      <c r="BA17" s="346">
        <f t="shared" si="20"/>
        <v>8</v>
      </c>
      <c r="BB17" s="347" t="str">
        <f t="shared" si="21"/>
        <v>Robin Jean-Pierre</v>
      </c>
    </row>
    <row r="18" spans="1:54" ht="16.5" customHeight="1" thickBot="1" x14ac:dyDescent="0.3">
      <c r="A18" s="328">
        <v>13</v>
      </c>
      <c r="B18" s="329" t="str">
        <f t="shared" si="0"/>
        <v>Bouvree Guy</v>
      </c>
      <c r="C18" s="330" t="str">
        <f t="shared" si="0"/>
        <v>H</v>
      </c>
      <c r="D18" s="331" t="str">
        <f t="shared" si="0"/>
        <v>Réveillon</v>
      </c>
      <c r="E18" s="315">
        <f t="shared" si="0"/>
        <v>18.399999999999999</v>
      </c>
      <c r="F18" s="332">
        <v>18</v>
      </c>
      <c r="H18" s="355">
        <v>13</v>
      </c>
      <c r="I18" s="329" t="str">
        <f t="shared" si="2"/>
        <v>Barcon Jean-Jacques</v>
      </c>
      <c r="J18" s="330" t="str">
        <f t="shared" si="2"/>
        <v>H</v>
      </c>
      <c r="K18" s="330" t="str">
        <f t="shared" si="2"/>
        <v>ASGAF</v>
      </c>
      <c r="L18" s="315">
        <f t="shared" si="3"/>
        <v>20.9</v>
      </c>
      <c r="M18" s="332">
        <v>18</v>
      </c>
      <c r="O18" s="356">
        <v>12</v>
      </c>
      <c r="P18" s="357" t="str">
        <f t="shared" si="7"/>
        <v/>
      </c>
      <c r="Q18" s="357" t="str">
        <f t="shared" si="8"/>
        <v/>
      </c>
      <c r="R18" s="357" t="str">
        <f t="shared" si="9"/>
        <v/>
      </c>
      <c r="S18" s="358">
        <f t="shared" si="10"/>
        <v>0</v>
      </c>
      <c r="T18" s="359" t="str">
        <f t="shared" si="22"/>
        <v/>
      </c>
      <c r="W18" s="335" t="str">
        <f t="shared" si="23"/>
        <v>Corbuches</v>
      </c>
      <c r="X18" s="338">
        <f>AE36</f>
        <v>0</v>
      </c>
      <c r="Y18" s="353">
        <f>AK36+AQ18</f>
        <v>0</v>
      </c>
      <c r="Z18" s="354">
        <f>SUM(X18:Y18)</f>
        <v>0</v>
      </c>
      <c r="AB18" s="337" t="str">
        <f t="shared" si="11"/>
        <v/>
      </c>
      <c r="AC18" s="338" t="str">
        <f t="shared" si="4"/>
        <v/>
      </c>
      <c r="AD18" s="338" t="str">
        <f t="shared" si="4"/>
        <v/>
      </c>
      <c r="AE18" s="338" t="str">
        <f t="shared" si="4"/>
        <v/>
      </c>
      <c r="AF18" s="339">
        <f t="shared" si="4"/>
        <v>18</v>
      </c>
      <c r="AH18" s="337">
        <f t="shared" si="12"/>
        <v>18</v>
      </c>
      <c r="AI18" s="338" t="str">
        <f t="shared" si="5"/>
        <v/>
      </c>
      <c r="AJ18" s="338" t="str">
        <f t="shared" si="5"/>
        <v/>
      </c>
      <c r="AK18" s="338" t="str">
        <f t="shared" si="5"/>
        <v/>
      </c>
      <c r="AL18" s="339" t="str">
        <f t="shared" si="5"/>
        <v/>
      </c>
      <c r="AN18" s="360">
        <f t="shared" ref="AN18:AR18" si="24">SUM(AN6:AN17)</f>
        <v>0</v>
      </c>
      <c r="AO18" s="358">
        <f t="shared" si="24"/>
        <v>0</v>
      </c>
      <c r="AP18" s="358">
        <f t="shared" si="24"/>
        <v>0</v>
      </c>
      <c r="AQ18" s="358">
        <f t="shared" si="24"/>
        <v>0</v>
      </c>
      <c r="AR18" s="359">
        <f t="shared" si="24"/>
        <v>0</v>
      </c>
      <c r="AT18" s="345">
        <f t="shared" si="13"/>
        <v>0</v>
      </c>
      <c r="AU18" s="346">
        <f t="shared" si="14"/>
        <v>0</v>
      </c>
      <c r="AV18" s="346" t="str">
        <f t="shared" si="15"/>
        <v/>
      </c>
      <c r="AW18" s="346">
        <f t="shared" si="16"/>
        <v>0</v>
      </c>
      <c r="AX18" s="346">
        <f t="shared" si="17"/>
        <v>0</v>
      </c>
      <c r="AY18" s="346" t="str">
        <f t="shared" si="18"/>
        <v/>
      </c>
      <c r="AZ18" s="346">
        <f t="shared" si="19"/>
        <v>19</v>
      </c>
      <c r="BA18" s="346">
        <f t="shared" si="20"/>
        <v>9</v>
      </c>
      <c r="BB18" s="347" t="str">
        <f t="shared" si="21"/>
        <v>Guillerm Robert</v>
      </c>
    </row>
    <row r="19" spans="1:54" ht="16.5" customHeight="1" thickBot="1" x14ac:dyDescent="0.35">
      <c r="A19" s="328">
        <v>14</v>
      </c>
      <c r="B19" s="329" t="str">
        <f t="shared" si="0"/>
        <v>Gauvin Henri-Jacques</v>
      </c>
      <c r="C19" s="330" t="str">
        <f t="shared" si="0"/>
        <v>H</v>
      </c>
      <c r="D19" s="331" t="str">
        <f t="shared" si="0"/>
        <v>Réveillon</v>
      </c>
      <c r="E19" s="315">
        <f t="shared" si="0"/>
        <v>13.3</v>
      </c>
      <c r="F19" s="332">
        <v>17</v>
      </c>
      <c r="H19" s="355">
        <v>14</v>
      </c>
      <c r="I19" s="329" t="str">
        <f t="shared" si="2"/>
        <v>Alexandre Pascale</v>
      </c>
      <c r="J19" s="330" t="str">
        <f t="shared" si="2"/>
        <v>F</v>
      </c>
      <c r="K19" s="330" t="str">
        <f t="shared" si="2"/>
        <v>Chevry</v>
      </c>
      <c r="L19" s="315">
        <f t="shared" si="3"/>
        <v>24.6</v>
      </c>
      <c r="M19" s="332">
        <v>17</v>
      </c>
      <c r="Q19" s="300"/>
      <c r="R19" s="361" t="s">
        <v>64</v>
      </c>
      <c r="S19" s="362">
        <f>SUM(S7:S18)</f>
        <v>82</v>
      </c>
      <c r="T19" s="363"/>
      <c r="W19" s="364" t="str">
        <f t="shared" si="23"/>
        <v>Réveillon</v>
      </c>
      <c r="X19" s="358">
        <f>AF36</f>
        <v>102</v>
      </c>
      <c r="Y19" s="365">
        <f>AL36+AR18</f>
        <v>49</v>
      </c>
      <c r="Z19" s="366">
        <f>SUM(X19:Y19)</f>
        <v>151</v>
      </c>
      <c r="AB19" s="337" t="str">
        <f t="shared" si="11"/>
        <v/>
      </c>
      <c r="AC19" s="338" t="str">
        <f t="shared" si="4"/>
        <v/>
      </c>
      <c r="AD19" s="338" t="str">
        <f t="shared" si="4"/>
        <v/>
      </c>
      <c r="AE19" s="338" t="str">
        <f t="shared" si="4"/>
        <v/>
      </c>
      <c r="AF19" s="339">
        <f t="shared" si="4"/>
        <v>17</v>
      </c>
      <c r="AH19" s="337" t="str">
        <f t="shared" si="12"/>
        <v/>
      </c>
      <c r="AI19" s="338" t="str">
        <f t="shared" si="5"/>
        <v/>
      </c>
      <c r="AJ19" s="338">
        <f t="shared" si="5"/>
        <v>17</v>
      </c>
      <c r="AK19" s="338" t="str">
        <f t="shared" si="5"/>
        <v/>
      </c>
      <c r="AL19" s="339" t="str">
        <f t="shared" si="5"/>
        <v/>
      </c>
      <c r="AN19" s="938" t="s">
        <v>29</v>
      </c>
      <c r="AO19" s="939"/>
      <c r="AP19" s="939"/>
      <c r="AQ19" s="939"/>
      <c r="AR19" s="940"/>
      <c r="AT19" s="345">
        <f t="shared" si="13"/>
        <v>0</v>
      </c>
      <c r="AU19" s="346">
        <f t="shared" si="14"/>
        <v>0</v>
      </c>
      <c r="AV19" s="346" t="str">
        <f t="shared" si="15"/>
        <v/>
      </c>
      <c r="AW19" s="346">
        <f t="shared" si="16"/>
        <v>0</v>
      </c>
      <c r="AX19" s="346">
        <f t="shared" si="17"/>
        <v>0</v>
      </c>
      <c r="AY19" s="346" t="str">
        <f t="shared" si="18"/>
        <v/>
      </c>
      <c r="AZ19" s="346">
        <f t="shared" si="19"/>
        <v>18</v>
      </c>
      <c r="BA19" s="346">
        <f t="shared" si="20"/>
        <v>10</v>
      </c>
      <c r="BB19" s="347" t="str">
        <f t="shared" si="21"/>
        <v>Barcon Jean-Jacques</v>
      </c>
    </row>
    <row r="20" spans="1:54" ht="16.5" customHeight="1" thickBot="1" x14ac:dyDescent="0.3">
      <c r="A20" s="367">
        <v>15</v>
      </c>
      <c r="B20" s="329" t="str">
        <f t="shared" si="0"/>
        <v>Reverdy Jean-Jacques</v>
      </c>
      <c r="C20" s="330" t="str">
        <f t="shared" si="0"/>
        <v>H</v>
      </c>
      <c r="D20" s="331" t="str">
        <f t="shared" si="0"/>
        <v>Chevry</v>
      </c>
      <c r="E20" s="315">
        <f t="shared" si="0"/>
        <v>20.399999999999999</v>
      </c>
      <c r="F20" s="332">
        <v>16</v>
      </c>
      <c r="H20" s="355">
        <v>15</v>
      </c>
      <c r="I20" s="329" t="str">
        <f t="shared" si="2"/>
        <v>Schlack Pascal</v>
      </c>
      <c r="J20" s="330" t="str">
        <f t="shared" si="2"/>
        <v>H</v>
      </c>
      <c r="K20" s="330" t="str">
        <f t="shared" si="2"/>
        <v>ASGAF</v>
      </c>
      <c r="L20" s="315">
        <f t="shared" si="3"/>
        <v>30.1</v>
      </c>
      <c r="M20" s="332">
        <v>16</v>
      </c>
      <c r="W20" s="348" t="str">
        <f t="shared" si="23"/>
        <v>Total</v>
      </c>
      <c r="X20" s="368">
        <f>SUM(X15:X19)</f>
        <v>462</v>
      </c>
      <c r="Y20" s="369">
        <f t="shared" ref="Y20:Z20" si="25">SUM(Y15:Y19)</f>
        <v>437</v>
      </c>
      <c r="Z20" s="370">
        <f t="shared" si="25"/>
        <v>899</v>
      </c>
      <c r="AB20" s="337" t="str">
        <f t="shared" si="11"/>
        <v/>
      </c>
      <c r="AC20" s="338" t="str">
        <f t="shared" si="4"/>
        <v/>
      </c>
      <c r="AD20" s="338">
        <f t="shared" si="4"/>
        <v>16</v>
      </c>
      <c r="AE20" s="338" t="str">
        <f t="shared" si="4"/>
        <v/>
      </c>
      <c r="AF20" s="339" t="str">
        <f t="shared" si="4"/>
        <v/>
      </c>
      <c r="AH20" s="337">
        <f t="shared" si="12"/>
        <v>16</v>
      </c>
      <c r="AI20" s="338" t="str">
        <f t="shared" si="5"/>
        <v/>
      </c>
      <c r="AJ20" s="338" t="str">
        <f t="shared" si="5"/>
        <v/>
      </c>
      <c r="AK20" s="338" t="str">
        <f t="shared" si="5"/>
        <v/>
      </c>
      <c r="AL20" s="339" t="str">
        <f t="shared" si="5"/>
        <v/>
      </c>
      <c r="AN20" s="371"/>
      <c r="AO20" s="371"/>
      <c r="AP20" s="371"/>
      <c r="AQ20" s="371"/>
      <c r="AR20" s="371"/>
      <c r="AT20" s="345">
        <f t="shared" si="13"/>
        <v>0</v>
      </c>
      <c r="AU20" s="346">
        <f t="shared" si="14"/>
        <v>0</v>
      </c>
      <c r="AV20" s="346" t="str">
        <f t="shared" si="15"/>
        <v/>
      </c>
      <c r="AW20" s="346">
        <f t="shared" si="16"/>
        <v>17</v>
      </c>
      <c r="AX20" s="346">
        <f t="shared" si="17"/>
        <v>1</v>
      </c>
      <c r="AY20" s="346" t="str">
        <f t="shared" si="18"/>
        <v>Alexandre Pascale</v>
      </c>
      <c r="AZ20" s="346">
        <f t="shared" si="19"/>
        <v>0</v>
      </c>
      <c r="BA20" s="346">
        <f t="shared" si="20"/>
        <v>0</v>
      </c>
      <c r="BB20" s="347" t="str">
        <f t="shared" si="21"/>
        <v/>
      </c>
    </row>
    <row r="21" spans="1:54" ht="16.5" customHeight="1" x14ac:dyDescent="0.3">
      <c r="A21" s="328">
        <v>16</v>
      </c>
      <c r="B21" s="329" t="str">
        <f t="shared" si="0"/>
        <v>Napoleone Remi</v>
      </c>
      <c r="C21" s="330" t="str">
        <f t="shared" si="0"/>
        <v>H</v>
      </c>
      <c r="D21" s="331" t="str">
        <f t="shared" si="0"/>
        <v>Chevry</v>
      </c>
      <c r="E21" s="315">
        <f t="shared" si="0"/>
        <v>22.1</v>
      </c>
      <c r="F21" s="332">
        <v>15</v>
      </c>
      <c r="H21" s="355">
        <v>16</v>
      </c>
      <c r="I21" s="329" t="str">
        <f t="shared" si="2"/>
        <v>Paulin Georges</v>
      </c>
      <c r="J21" s="330" t="str">
        <f t="shared" si="2"/>
        <v>H</v>
      </c>
      <c r="K21" s="330" t="str">
        <f t="shared" si="2"/>
        <v>Chevry</v>
      </c>
      <c r="L21" s="315">
        <f t="shared" si="3"/>
        <v>16.100000000000001</v>
      </c>
      <c r="M21" s="332">
        <v>15</v>
      </c>
      <c r="O21" s="960" t="s">
        <v>51</v>
      </c>
      <c r="P21" s="961"/>
      <c r="Q21" s="961"/>
      <c r="R21" s="961"/>
      <c r="S21" s="372"/>
      <c r="AB21" s="337" t="str">
        <f t="shared" si="11"/>
        <v/>
      </c>
      <c r="AC21" s="338" t="str">
        <f t="shared" si="4"/>
        <v/>
      </c>
      <c r="AD21" s="338">
        <f t="shared" si="4"/>
        <v>15</v>
      </c>
      <c r="AE21" s="338" t="str">
        <f t="shared" si="4"/>
        <v/>
      </c>
      <c r="AF21" s="339" t="str">
        <f t="shared" si="4"/>
        <v/>
      </c>
      <c r="AH21" s="337" t="str">
        <f t="shared" si="12"/>
        <v/>
      </c>
      <c r="AI21" s="338" t="str">
        <f t="shared" si="5"/>
        <v/>
      </c>
      <c r="AJ21" s="338">
        <f t="shared" si="5"/>
        <v>15</v>
      </c>
      <c r="AK21" s="338" t="str">
        <f t="shared" si="5"/>
        <v/>
      </c>
      <c r="AL21" s="339" t="str">
        <f t="shared" si="5"/>
        <v/>
      </c>
      <c r="AN21" s="371"/>
      <c r="AO21" s="371"/>
      <c r="AP21" s="371"/>
      <c r="AQ21" s="371"/>
      <c r="AR21" s="371"/>
      <c r="AT21" s="345">
        <f t="shared" si="13"/>
        <v>0</v>
      </c>
      <c r="AU21" s="346">
        <f t="shared" si="14"/>
        <v>0</v>
      </c>
      <c r="AV21" s="346" t="str">
        <f t="shared" si="15"/>
        <v/>
      </c>
      <c r="AW21" s="346">
        <f t="shared" si="16"/>
        <v>0</v>
      </c>
      <c r="AX21" s="346">
        <f t="shared" si="17"/>
        <v>0</v>
      </c>
      <c r="AY21" s="346" t="str">
        <f t="shared" si="18"/>
        <v/>
      </c>
      <c r="AZ21" s="346">
        <f t="shared" si="19"/>
        <v>16</v>
      </c>
      <c r="BA21" s="346">
        <f t="shared" si="20"/>
        <v>11</v>
      </c>
      <c r="BB21" s="347" t="str">
        <f t="shared" si="21"/>
        <v>Schlack Pascal</v>
      </c>
    </row>
    <row r="22" spans="1:54" ht="16.5" customHeight="1" thickBot="1" x14ac:dyDescent="0.3">
      <c r="A22" s="328">
        <v>17</v>
      </c>
      <c r="B22" s="329" t="str">
        <f t="shared" ref="B22:E35" si="26">+B58</f>
        <v>Lapatrie Gilles</v>
      </c>
      <c r="C22" s="330" t="str">
        <f t="shared" si="26"/>
        <v>H</v>
      </c>
      <c r="D22" s="331" t="str">
        <f t="shared" si="26"/>
        <v>Réveillon</v>
      </c>
      <c r="E22" s="315">
        <f t="shared" si="26"/>
        <v>11</v>
      </c>
      <c r="F22" s="332">
        <v>14</v>
      </c>
      <c r="H22" s="355">
        <v>17</v>
      </c>
      <c r="I22" s="329" t="str">
        <f t="shared" ref="I22:K35" si="27">+I58</f>
        <v>Sauvadet Yannick</v>
      </c>
      <c r="J22" s="330" t="str">
        <f t="shared" si="27"/>
        <v>H</v>
      </c>
      <c r="K22" s="330" t="str">
        <f t="shared" si="27"/>
        <v>ASGAF</v>
      </c>
      <c r="L22" s="315">
        <f t="shared" si="3"/>
        <v>24.8</v>
      </c>
      <c r="M22" s="332">
        <v>14</v>
      </c>
      <c r="O22" s="373" t="s">
        <v>30</v>
      </c>
      <c r="P22" s="374" t="s">
        <v>31</v>
      </c>
      <c r="Q22" s="374" t="s">
        <v>26</v>
      </c>
      <c r="R22" s="374" t="s">
        <v>32</v>
      </c>
      <c r="S22" s="375" t="s">
        <v>8</v>
      </c>
      <c r="AB22" s="337" t="str">
        <f t="shared" si="11"/>
        <v/>
      </c>
      <c r="AC22" s="338" t="str">
        <f t="shared" si="11"/>
        <v/>
      </c>
      <c r="AD22" s="338" t="str">
        <f t="shared" si="11"/>
        <v/>
      </c>
      <c r="AE22" s="338" t="str">
        <f t="shared" si="11"/>
        <v/>
      </c>
      <c r="AF22" s="339">
        <f t="shared" si="11"/>
        <v>14</v>
      </c>
      <c r="AH22" s="337">
        <f t="shared" si="12"/>
        <v>14</v>
      </c>
      <c r="AI22" s="338" t="str">
        <f t="shared" si="12"/>
        <v/>
      </c>
      <c r="AJ22" s="338" t="str">
        <f t="shared" si="12"/>
        <v/>
      </c>
      <c r="AK22" s="338" t="str">
        <f t="shared" si="12"/>
        <v/>
      </c>
      <c r="AL22" s="339" t="str">
        <f t="shared" si="12"/>
        <v/>
      </c>
      <c r="AN22" s="371"/>
      <c r="AO22" s="371"/>
      <c r="AP22" s="371"/>
      <c r="AQ22" s="371"/>
      <c r="AR22" s="371"/>
      <c r="AT22" s="345">
        <f t="shared" si="13"/>
        <v>0</v>
      </c>
      <c r="AU22" s="346">
        <f t="shared" si="14"/>
        <v>0</v>
      </c>
      <c r="AV22" s="346" t="str">
        <f t="shared" si="15"/>
        <v/>
      </c>
      <c r="AW22" s="346">
        <f t="shared" si="16"/>
        <v>0</v>
      </c>
      <c r="AX22" s="346">
        <f t="shared" si="17"/>
        <v>0</v>
      </c>
      <c r="AY22" s="346" t="str">
        <f t="shared" si="18"/>
        <v/>
      </c>
      <c r="AZ22" s="346">
        <f t="shared" si="19"/>
        <v>15</v>
      </c>
      <c r="BA22" s="346">
        <f t="shared" si="20"/>
        <v>12</v>
      </c>
      <c r="BB22" s="347" t="str">
        <f t="shared" si="21"/>
        <v>Paulin Georges</v>
      </c>
    </row>
    <row r="23" spans="1:54" ht="16.5" customHeight="1" x14ac:dyDescent="0.3">
      <c r="A23" s="328">
        <v>18</v>
      </c>
      <c r="B23" s="329" t="str">
        <f t="shared" si="26"/>
        <v>Bennardo Gabriel</v>
      </c>
      <c r="C23" s="330" t="str">
        <f t="shared" si="26"/>
        <v>H</v>
      </c>
      <c r="D23" s="331" t="str">
        <f t="shared" si="26"/>
        <v>Chevry</v>
      </c>
      <c r="E23" s="315">
        <f t="shared" si="26"/>
        <v>26.6</v>
      </c>
      <c r="F23" s="332">
        <v>13</v>
      </c>
      <c r="H23" s="355">
        <v>18</v>
      </c>
      <c r="I23" s="329" t="str">
        <f t="shared" si="27"/>
        <v>Merlin Clarisse</v>
      </c>
      <c r="J23" s="330" t="str">
        <f t="shared" si="27"/>
        <v>F</v>
      </c>
      <c r="K23" s="330" t="str">
        <f t="shared" si="27"/>
        <v>Chevry</v>
      </c>
      <c r="L23" s="315">
        <f t="shared" si="3"/>
        <v>28.6</v>
      </c>
      <c r="M23" s="332">
        <v>13</v>
      </c>
      <c r="O23" s="376">
        <v>1</v>
      </c>
      <c r="P23" s="377" t="str">
        <f t="shared" ref="P23:P34" si="28">IFERROR(VLOOKUP($O23,$AX$7:$AY$36,2,0),"")</f>
        <v>Alexandre Pascale</v>
      </c>
      <c r="Q23" s="334">
        <f t="shared" ref="Q23:Q34" si="29">IFERROR(VLOOKUP($P23,$I$6:$L$35,4,0),"")</f>
        <v>24.6</v>
      </c>
      <c r="R23" s="334" t="str">
        <f t="shared" ref="R23:R34" si="30">IFERROR(VLOOKUP($P23,$I$6:$L$35,3,0),"")</f>
        <v>Chevry</v>
      </c>
      <c r="S23" s="327">
        <f t="shared" ref="S23:S34" si="31">IFERROR(VLOOKUP($P23,$I$6:$M$35,5,0),"")</f>
        <v>17</v>
      </c>
      <c r="AB23" s="337" t="str">
        <f t="shared" si="11"/>
        <v/>
      </c>
      <c r="AC23" s="338" t="str">
        <f t="shared" si="11"/>
        <v/>
      </c>
      <c r="AD23" s="338">
        <f t="shared" si="11"/>
        <v>13</v>
      </c>
      <c r="AE23" s="338" t="str">
        <f t="shared" si="11"/>
        <v/>
      </c>
      <c r="AF23" s="339" t="str">
        <f t="shared" si="11"/>
        <v/>
      </c>
      <c r="AH23" s="337" t="str">
        <f t="shared" si="12"/>
        <v/>
      </c>
      <c r="AI23" s="338" t="str">
        <f t="shared" si="12"/>
        <v/>
      </c>
      <c r="AJ23" s="338">
        <f t="shared" si="12"/>
        <v>13</v>
      </c>
      <c r="AK23" s="338" t="str">
        <f t="shared" si="12"/>
        <v/>
      </c>
      <c r="AL23" s="339" t="str">
        <f t="shared" si="12"/>
        <v/>
      </c>
      <c r="AN23" s="371"/>
      <c r="AO23" s="371"/>
      <c r="AP23" s="371"/>
      <c r="AQ23" s="371"/>
      <c r="AR23" s="371"/>
      <c r="AT23" s="345">
        <f t="shared" si="13"/>
        <v>0</v>
      </c>
      <c r="AU23" s="346">
        <f t="shared" si="14"/>
        <v>0</v>
      </c>
      <c r="AV23" s="346" t="str">
        <f t="shared" si="15"/>
        <v/>
      </c>
      <c r="AW23" s="346">
        <f t="shared" si="16"/>
        <v>0</v>
      </c>
      <c r="AX23" s="346">
        <f t="shared" si="17"/>
        <v>0</v>
      </c>
      <c r="AY23" s="346" t="str">
        <f t="shared" si="18"/>
        <v/>
      </c>
      <c r="AZ23" s="346">
        <f t="shared" si="19"/>
        <v>14</v>
      </c>
      <c r="BA23" s="346">
        <f t="shared" si="20"/>
        <v>13</v>
      </c>
      <c r="BB23" s="347" t="str">
        <f t="shared" si="21"/>
        <v>Sauvadet Yannick</v>
      </c>
    </row>
    <row r="24" spans="1:54" ht="16.5" customHeight="1" x14ac:dyDescent="0.25">
      <c r="A24" s="328">
        <v>19</v>
      </c>
      <c r="B24" s="329" t="str">
        <f t="shared" si="26"/>
        <v>Toury Fabien</v>
      </c>
      <c r="C24" s="330" t="str">
        <f t="shared" si="26"/>
        <v>H</v>
      </c>
      <c r="D24" s="331" t="str">
        <f t="shared" si="26"/>
        <v>Chevry</v>
      </c>
      <c r="E24" s="315">
        <f t="shared" si="26"/>
        <v>35</v>
      </c>
      <c r="F24" s="332">
        <v>12</v>
      </c>
      <c r="H24" s="355">
        <v>19</v>
      </c>
      <c r="I24" s="329" t="str">
        <f t="shared" si="27"/>
        <v>Reverdy Jean-Jacques</v>
      </c>
      <c r="J24" s="330" t="str">
        <f t="shared" si="27"/>
        <v>H</v>
      </c>
      <c r="K24" s="330" t="str">
        <f t="shared" si="27"/>
        <v>Chevry</v>
      </c>
      <c r="L24" s="315">
        <f t="shared" si="3"/>
        <v>20.399999999999999</v>
      </c>
      <c r="M24" s="332">
        <v>12</v>
      </c>
      <c r="O24" s="378">
        <v>2</v>
      </c>
      <c r="P24" s="379" t="str">
        <f t="shared" si="28"/>
        <v>Merlin Clarisse</v>
      </c>
      <c r="Q24" s="344">
        <f t="shared" si="29"/>
        <v>28.6</v>
      </c>
      <c r="R24" s="344" t="str">
        <f t="shared" si="30"/>
        <v>Chevry</v>
      </c>
      <c r="S24" s="339">
        <f t="shared" si="31"/>
        <v>13</v>
      </c>
      <c r="AB24" s="337" t="str">
        <f t="shared" si="11"/>
        <v/>
      </c>
      <c r="AC24" s="338" t="str">
        <f t="shared" si="11"/>
        <v/>
      </c>
      <c r="AD24" s="338">
        <f t="shared" si="11"/>
        <v>12</v>
      </c>
      <c r="AE24" s="338" t="str">
        <f t="shared" si="11"/>
        <v/>
      </c>
      <c r="AF24" s="339" t="str">
        <f t="shared" si="11"/>
        <v/>
      </c>
      <c r="AH24" s="337" t="str">
        <f t="shared" si="12"/>
        <v/>
      </c>
      <c r="AI24" s="338" t="str">
        <f t="shared" si="12"/>
        <v/>
      </c>
      <c r="AJ24" s="338">
        <f t="shared" si="12"/>
        <v>12</v>
      </c>
      <c r="AK24" s="338" t="str">
        <f t="shared" si="12"/>
        <v/>
      </c>
      <c r="AL24" s="339" t="str">
        <f t="shared" si="12"/>
        <v/>
      </c>
      <c r="AN24" s="371"/>
      <c r="AO24" s="371"/>
      <c r="AP24" s="371"/>
      <c r="AQ24" s="371"/>
      <c r="AR24" s="371"/>
      <c r="AT24" s="345">
        <f t="shared" si="13"/>
        <v>0</v>
      </c>
      <c r="AU24" s="346">
        <f t="shared" si="14"/>
        <v>0</v>
      </c>
      <c r="AV24" s="346" t="str">
        <f t="shared" si="15"/>
        <v/>
      </c>
      <c r="AW24" s="346">
        <f t="shared" si="16"/>
        <v>13</v>
      </c>
      <c r="AX24" s="346">
        <f t="shared" si="17"/>
        <v>2</v>
      </c>
      <c r="AY24" s="346" t="str">
        <f t="shared" si="18"/>
        <v>Merlin Clarisse</v>
      </c>
      <c r="AZ24" s="346">
        <f t="shared" si="19"/>
        <v>0</v>
      </c>
      <c r="BA24" s="346">
        <f t="shared" si="20"/>
        <v>0</v>
      </c>
      <c r="BB24" s="347" t="str">
        <f t="shared" si="21"/>
        <v/>
      </c>
    </row>
    <row r="25" spans="1:54" ht="16.5" customHeight="1" x14ac:dyDescent="0.3">
      <c r="A25" s="328">
        <v>20</v>
      </c>
      <c r="B25" s="329" t="str">
        <f t="shared" si="26"/>
        <v>Faubeau Alain</v>
      </c>
      <c r="C25" s="330" t="str">
        <f t="shared" si="26"/>
        <v>H</v>
      </c>
      <c r="D25" s="331" t="str">
        <f t="shared" si="26"/>
        <v>Chevry</v>
      </c>
      <c r="E25" s="315">
        <f t="shared" si="26"/>
        <v>37.700000000000003</v>
      </c>
      <c r="F25" s="332">
        <v>11</v>
      </c>
      <c r="H25" s="355">
        <v>20</v>
      </c>
      <c r="I25" s="329" t="str">
        <f t="shared" si="27"/>
        <v>Marcais Xavier</v>
      </c>
      <c r="J25" s="330" t="str">
        <f t="shared" si="27"/>
        <v>H</v>
      </c>
      <c r="K25" s="330" t="str">
        <f t="shared" si="27"/>
        <v>ASGAF</v>
      </c>
      <c r="L25" s="315">
        <f t="shared" si="3"/>
        <v>14</v>
      </c>
      <c r="M25" s="332">
        <v>11</v>
      </c>
      <c r="O25" s="380">
        <v>3</v>
      </c>
      <c r="P25" s="379" t="str">
        <f t="shared" si="28"/>
        <v/>
      </c>
      <c r="Q25" s="344" t="str">
        <f t="shared" si="29"/>
        <v/>
      </c>
      <c r="R25" s="344" t="str">
        <f t="shared" si="30"/>
        <v/>
      </c>
      <c r="S25" s="339" t="str">
        <f t="shared" si="31"/>
        <v/>
      </c>
      <c r="AB25" s="337" t="str">
        <f t="shared" si="11"/>
        <v/>
      </c>
      <c r="AC25" s="338" t="str">
        <f t="shared" si="11"/>
        <v/>
      </c>
      <c r="AD25" s="338">
        <f t="shared" si="11"/>
        <v>11</v>
      </c>
      <c r="AE25" s="338" t="str">
        <f t="shared" si="11"/>
        <v/>
      </c>
      <c r="AF25" s="339" t="str">
        <f t="shared" si="11"/>
        <v/>
      </c>
      <c r="AH25" s="337">
        <f t="shared" si="12"/>
        <v>11</v>
      </c>
      <c r="AI25" s="338" t="str">
        <f t="shared" si="12"/>
        <v/>
      </c>
      <c r="AJ25" s="338" t="str">
        <f t="shared" si="12"/>
        <v/>
      </c>
      <c r="AK25" s="338" t="str">
        <f t="shared" si="12"/>
        <v/>
      </c>
      <c r="AL25" s="339" t="str">
        <f t="shared" si="12"/>
        <v/>
      </c>
      <c r="AN25" s="371"/>
      <c r="AO25" s="371"/>
      <c r="AP25" s="371"/>
      <c r="AQ25" s="371"/>
      <c r="AR25" s="371"/>
      <c r="AT25" s="345">
        <f t="shared" si="13"/>
        <v>0</v>
      </c>
      <c r="AU25" s="346">
        <f t="shared" si="14"/>
        <v>0</v>
      </c>
      <c r="AV25" s="346" t="str">
        <f t="shared" si="15"/>
        <v/>
      </c>
      <c r="AW25" s="346">
        <f t="shared" si="16"/>
        <v>0</v>
      </c>
      <c r="AX25" s="346">
        <f t="shared" si="17"/>
        <v>0</v>
      </c>
      <c r="AY25" s="346" t="str">
        <f t="shared" si="18"/>
        <v/>
      </c>
      <c r="AZ25" s="346">
        <f t="shared" si="19"/>
        <v>12</v>
      </c>
      <c r="BA25" s="346">
        <f t="shared" si="20"/>
        <v>14</v>
      </c>
      <c r="BB25" s="347" t="str">
        <f t="shared" si="21"/>
        <v>Reverdy Jean-Jacques</v>
      </c>
    </row>
    <row r="26" spans="1:54" ht="16.5" customHeight="1" x14ac:dyDescent="0.25">
      <c r="A26" s="328">
        <v>21</v>
      </c>
      <c r="B26" s="329" t="str">
        <f t="shared" si="26"/>
        <v>Hainault Rémy</v>
      </c>
      <c r="C26" s="330" t="str">
        <f t="shared" si="26"/>
        <v>H</v>
      </c>
      <c r="D26" s="331" t="str">
        <f t="shared" si="26"/>
        <v>Chevry</v>
      </c>
      <c r="E26" s="315">
        <f t="shared" si="26"/>
        <v>23.9</v>
      </c>
      <c r="F26" s="332">
        <v>10</v>
      </c>
      <c r="H26" s="355">
        <v>21</v>
      </c>
      <c r="I26" s="329" t="str">
        <f t="shared" si="27"/>
        <v>Strappe Jacques</v>
      </c>
      <c r="J26" s="330" t="str">
        <f t="shared" si="27"/>
        <v>H</v>
      </c>
      <c r="K26" s="330" t="str">
        <f t="shared" si="27"/>
        <v>ASGAF</v>
      </c>
      <c r="L26" s="315">
        <f t="shared" si="3"/>
        <v>17.2</v>
      </c>
      <c r="M26" s="332">
        <v>10</v>
      </c>
      <c r="O26" s="378">
        <v>4</v>
      </c>
      <c r="P26" s="379" t="str">
        <f t="shared" si="28"/>
        <v/>
      </c>
      <c r="Q26" s="344" t="str">
        <f t="shared" si="29"/>
        <v/>
      </c>
      <c r="R26" s="344" t="str">
        <f t="shared" si="30"/>
        <v/>
      </c>
      <c r="S26" s="339" t="str">
        <f t="shared" si="31"/>
        <v/>
      </c>
      <c r="AB26" s="337" t="str">
        <f t="shared" si="11"/>
        <v/>
      </c>
      <c r="AC26" s="338" t="str">
        <f t="shared" si="11"/>
        <v/>
      </c>
      <c r="AD26" s="338">
        <f t="shared" si="11"/>
        <v>10</v>
      </c>
      <c r="AE26" s="338" t="str">
        <f t="shared" si="11"/>
        <v/>
      </c>
      <c r="AF26" s="339" t="str">
        <f t="shared" si="11"/>
        <v/>
      </c>
      <c r="AH26" s="337">
        <f t="shared" si="12"/>
        <v>10</v>
      </c>
      <c r="AI26" s="338" t="str">
        <f t="shared" si="12"/>
        <v/>
      </c>
      <c r="AJ26" s="338" t="str">
        <f t="shared" si="12"/>
        <v/>
      </c>
      <c r="AK26" s="338" t="str">
        <f t="shared" si="12"/>
        <v/>
      </c>
      <c r="AL26" s="339" t="str">
        <f t="shared" si="12"/>
        <v/>
      </c>
      <c r="AN26" s="371"/>
      <c r="AO26" s="371"/>
      <c r="AP26" s="371"/>
      <c r="AQ26" s="371"/>
      <c r="AR26" s="371"/>
      <c r="AT26" s="345">
        <f t="shared" si="13"/>
        <v>0</v>
      </c>
      <c r="AU26" s="346">
        <f t="shared" si="14"/>
        <v>0</v>
      </c>
      <c r="AV26" s="346" t="str">
        <f t="shared" si="15"/>
        <v/>
      </c>
      <c r="AW26" s="346">
        <f t="shared" si="16"/>
        <v>0</v>
      </c>
      <c r="AX26" s="346">
        <f t="shared" si="17"/>
        <v>0</v>
      </c>
      <c r="AY26" s="346" t="str">
        <f t="shared" si="18"/>
        <v/>
      </c>
      <c r="AZ26" s="346">
        <f t="shared" si="19"/>
        <v>11</v>
      </c>
      <c r="BA26" s="346">
        <f t="shared" si="20"/>
        <v>15</v>
      </c>
      <c r="BB26" s="347" t="str">
        <f t="shared" si="21"/>
        <v>Marcais Xavier</v>
      </c>
    </row>
    <row r="27" spans="1:54" ht="16.5" customHeight="1" x14ac:dyDescent="0.3">
      <c r="A27" s="328">
        <v>22</v>
      </c>
      <c r="B27" s="329" t="str">
        <f t="shared" si="26"/>
        <v>Schlack Pascal</v>
      </c>
      <c r="C27" s="330" t="str">
        <f t="shared" si="26"/>
        <v>H</v>
      </c>
      <c r="D27" s="331" t="str">
        <f t="shared" si="26"/>
        <v>ASGAF</v>
      </c>
      <c r="E27" s="315">
        <f t="shared" si="26"/>
        <v>30.1</v>
      </c>
      <c r="F27" s="332">
        <v>9</v>
      </c>
      <c r="H27" s="355">
        <v>22</v>
      </c>
      <c r="I27" s="329" t="str">
        <f t="shared" si="27"/>
        <v>Roulland Jean-François</v>
      </c>
      <c r="J27" s="330" t="str">
        <f t="shared" si="27"/>
        <v>H</v>
      </c>
      <c r="K27" s="330" t="str">
        <f t="shared" si="27"/>
        <v>Chevannes</v>
      </c>
      <c r="L27" s="315">
        <f t="shared" si="3"/>
        <v>33.6</v>
      </c>
      <c r="M27" s="332">
        <v>9</v>
      </c>
      <c r="O27" s="380">
        <v>5</v>
      </c>
      <c r="P27" s="379" t="str">
        <f t="shared" si="28"/>
        <v/>
      </c>
      <c r="Q27" s="344" t="str">
        <f t="shared" si="29"/>
        <v/>
      </c>
      <c r="R27" s="344" t="str">
        <f t="shared" si="30"/>
        <v/>
      </c>
      <c r="S27" s="339" t="str">
        <f t="shared" si="31"/>
        <v/>
      </c>
      <c r="AB27" s="337">
        <f t="shared" si="11"/>
        <v>9</v>
      </c>
      <c r="AC27" s="338" t="str">
        <f t="shared" si="11"/>
        <v/>
      </c>
      <c r="AD27" s="338" t="str">
        <f t="shared" si="11"/>
        <v/>
      </c>
      <c r="AE27" s="338" t="str">
        <f t="shared" si="11"/>
        <v/>
      </c>
      <c r="AF27" s="339" t="str">
        <f t="shared" si="11"/>
        <v/>
      </c>
      <c r="AH27" s="337" t="str">
        <f t="shared" si="12"/>
        <v/>
      </c>
      <c r="AI27" s="338">
        <f t="shared" si="12"/>
        <v>9</v>
      </c>
      <c r="AJ27" s="338" t="str">
        <f t="shared" si="12"/>
        <v/>
      </c>
      <c r="AK27" s="338" t="str">
        <f t="shared" si="12"/>
        <v/>
      </c>
      <c r="AL27" s="339" t="str">
        <f t="shared" si="12"/>
        <v/>
      </c>
      <c r="AN27" s="371"/>
      <c r="AO27" s="371"/>
      <c r="AP27" s="371"/>
      <c r="AQ27" s="371"/>
      <c r="AR27" s="371"/>
      <c r="AT27" s="345">
        <f t="shared" si="13"/>
        <v>0</v>
      </c>
      <c r="AU27" s="346">
        <f t="shared" si="14"/>
        <v>0</v>
      </c>
      <c r="AV27" s="346" t="str">
        <f t="shared" si="15"/>
        <v/>
      </c>
      <c r="AW27" s="346">
        <f t="shared" si="16"/>
        <v>0</v>
      </c>
      <c r="AX27" s="346">
        <f t="shared" si="17"/>
        <v>0</v>
      </c>
      <c r="AY27" s="346" t="str">
        <f t="shared" si="18"/>
        <v/>
      </c>
      <c r="AZ27" s="346">
        <f t="shared" si="19"/>
        <v>10</v>
      </c>
      <c r="BA27" s="346">
        <f t="shared" si="20"/>
        <v>16</v>
      </c>
      <c r="BB27" s="347" t="str">
        <f t="shared" si="21"/>
        <v>Strappe Jacques</v>
      </c>
    </row>
    <row r="28" spans="1:54" ht="16.5" customHeight="1" x14ac:dyDescent="0.25">
      <c r="A28" s="328">
        <v>23</v>
      </c>
      <c r="B28" s="329" t="str">
        <f t="shared" si="26"/>
        <v>Roulland Jean-François</v>
      </c>
      <c r="C28" s="330" t="str">
        <f t="shared" si="26"/>
        <v>H</v>
      </c>
      <c r="D28" s="331" t="str">
        <f t="shared" si="26"/>
        <v>Chevannes</v>
      </c>
      <c r="E28" s="315">
        <f t="shared" si="26"/>
        <v>33.6</v>
      </c>
      <c r="F28" s="332">
        <v>8</v>
      </c>
      <c r="H28" s="355">
        <v>23</v>
      </c>
      <c r="I28" s="329" t="str">
        <f t="shared" si="27"/>
        <v>Bennardo Gabriel</v>
      </c>
      <c r="J28" s="330" t="str">
        <f t="shared" si="27"/>
        <v>H</v>
      </c>
      <c r="K28" s="330" t="str">
        <f t="shared" si="27"/>
        <v>Chevry</v>
      </c>
      <c r="L28" s="315">
        <f t="shared" si="3"/>
        <v>26.6</v>
      </c>
      <c r="M28" s="332">
        <v>8</v>
      </c>
      <c r="O28" s="378">
        <v>6</v>
      </c>
      <c r="P28" s="379" t="str">
        <f t="shared" si="28"/>
        <v/>
      </c>
      <c r="Q28" s="344" t="str">
        <f t="shared" si="29"/>
        <v/>
      </c>
      <c r="R28" s="344" t="str">
        <f t="shared" si="30"/>
        <v/>
      </c>
      <c r="S28" s="339" t="str">
        <f t="shared" si="31"/>
        <v/>
      </c>
      <c r="AB28" s="337" t="str">
        <f t="shared" si="11"/>
        <v/>
      </c>
      <c r="AC28" s="338">
        <f t="shared" si="11"/>
        <v>8</v>
      </c>
      <c r="AD28" s="338" t="str">
        <f t="shared" si="11"/>
        <v/>
      </c>
      <c r="AE28" s="338" t="str">
        <f t="shared" si="11"/>
        <v/>
      </c>
      <c r="AF28" s="339" t="str">
        <f t="shared" si="11"/>
        <v/>
      </c>
      <c r="AH28" s="337" t="str">
        <f t="shared" si="12"/>
        <v/>
      </c>
      <c r="AI28" s="338" t="str">
        <f t="shared" si="12"/>
        <v/>
      </c>
      <c r="AJ28" s="338">
        <f t="shared" si="12"/>
        <v>8</v>
      </c>
      <c r="AK28" s="338" t="str">
        <f t="shared" si="12"/>
        <v/>
      </c>
      <c r="AL28" s="339" t="str">
        <f t="shared" si="12"/>
        <v/>
      </c>
      <c r="AN28" s="371"/>
      <c r="AO28" s="371"/>
      <c r="AP28" s="371"/>
      <c r="AQ28" s="371"/>
      <c r="AR28" s="371"/>
      <c r="AT28" s="345">
        <f t="shared" si="13"/>
        <v>0</v>
      </c>
      <c r="AU28" s="346">
        <f t="shared" si="14"/>
        <v>0</v>
      </c>
      <c r="AV28" s="346" t="str">
        <f t="shared" si="15"/>
        <v/>
      </c>
      <c r="AW28" s="346">
        <f t="shared" si="16"/>
        <v>0</v>
      </c>
      <c r="AX28" s="346">
        <f t="shared" si="17"/>
        <v>0</v>
      </c>
      <c r="AY28" s="346" t="str">
        <f t="shared" si="18"/>
        <v/>
      </c>
      <c r="AZ28" s="346">
        <f t="shared" si="19"/>
        <v>9</v>
      </c>
      <c r="BA28" s="346">
        <f t="shared" si="20"/>
        <v>17</v>
      </c>
      <c r="BB28" s="347" t="str">
        <f t="shared" si="21"/>
        <v>Roulland Jean-François</v>
      </c>
    </row>
    <row r="29" spans="1:54" ht="16.5" customHeight="1" x14ac:dyDescent="0.3">
      <c r="A29" s="328">
        <v>24</v>
      </c>
      <c r="B29" s="329" t="str">
        <f t="shared" si="26"/>
        <v>Guillerm Robert</v>
      </c>
      <c r="C29" s="330" t="str">
        <f t="shared" si="26"/>
        <v>H</v>
      </c>
      <c r="D29" s="331" t="str">
        <f t="shared" si="26"/>
        <v>Chevannes</v>
      </c>
      <c r="E29" s="315">
        <f t="shared" si="26"/>
        <v>29.3</v>
      </c>
      <c r="F29" s="332">
        <v>7</v>
      </c>
      <c r="H29" s="355">
        <v>24</v>
      </c>
      <c r="I29" s="329" t="str">
        <f t="shared" si="27"/>
        <v>Bouvree Guy</v>
      </c>
      <c r="J29" s="330" t="str">
        <f t="shared" si="27"/>
        <v>H</v>
      </c>
      <c r="K29" s="330" t="str">
        <f t="shared" si="27"/>
        <v>Réveillon</v>
      </c>
      <c r="L29" s="315">
        <f t="shared" si="3"/>
        <v>18.399999999999999</v>
      </c>
      <c r="M29" s="332">
        <v>7</v>
      </c>
      <c r="O29" s="380">
        <v>7</v>
      </c>
      <c r="P29" s="379" t="str">
        <f t="shared" si="28"/>
        <v/>
      </c>
      <c r="Q29" s="344" t="str">
        <f t="shared" si="29"/>
        <v/>
      </c>
      <c r="R29" s="344" t="str">
        <f t="shared" si="30"/>
        <v/>
      </c>
      <c r="S29" s="339" t="str">
        <f t="shared" si="31"/>
        <v/>
      </c>
      <c r="AB29" s="337" t="str">
        <f t="shared" si="11"/>
        <v/>
      </c>
      <c r="AC29" s="338">
        <f t="shared" si="11"/>
        <v>7</v>
      </c>
      <c r="AD29" s="338" t="str">
        <f t="shared" si="11"/>
        <v/>
      </c>
      <c r="AE29" s="338" t="str">
        <f t="shared" si="11"/>
        <v/>
      </c>
      <c r="AF29" s="339" t="str">
        <f t="shared" si="11"/>
        <v/>
      </c>
      <c r="AH29" s="337" t="str">
        <f t="shared" si="12"/>
        <v/>
      </c>
      <c r="AI29" s="338" t="str">
        <f t="shared" si="12"/>
        <v/>
      </c>
      <c r="AJ29" s="338" t="str">
        <f t="shared" si="12"/>
        <v/>
      </c>
      <c r="AK29" s="338" t="str">
        <f t="shared" si="12"/>
        <v/>
      </c>
      <c r="AL29" s="339">
        <f t="shared" si="12"/>
        <v>7</v>
      </c>
      <c r="AN29" s="371"/>
      <c r="AO29" s="371"/>
      <c r="AP29" s="371"/>
      <c r="AQ29" s="371"/>
      <c r="AR29" s="371"/>
      <c r="AT29" s="345">
        <f t="shared" si="13"/>
        <v>0</v>
      </c>
      <c r="AU29" s="346">
        <f t="shared" si="14"/>
        <v>0</v>
      </c>
      <c r="AV29" s="346" t="str">
        <f t="shared" si="15"/>
        <v/>
      </c>
      <c r="AW29" s="346">
        <f t="shared" si="16"/>
        <v>0</v>
      </c>
      <c r="AX29" s="346">
        <f t="shared" si="17"/>
        <v>0</v>
      </c>
      <c r="AY29" s="346" t="str">
        <f t="shared" si="18"/>
        <v/>
      </c>
      <c r="AZ29" s="346">
        <f t="shared" si="19"/>
        <v>8</v>
      </c>
      <c r="BA29" s="346">
        <f t="shared" si="20"/>
        <v>18</v>
      </c>
      <c r="BB29" s="347" t="str">
        <f t="shared" si="21"/>
        <v>Bennardo Gabriel</v>
      </c>
    </row>
    <row r="30" spans="1:54" ht="16.5" customHeight="1" x14ac:dyDescent="0.25">
      <c r="A30" s="328">
        <v>25</v>
      </c>
      <c r="B30" s="329" t="str">
        <f t="shared" si="26"/>
        <v>Lejeune Michel</v>
      </c>
      <c r="C30" s="330" t="str">
        <f t="shared" si="26"/>
        <v>H</v>
      </c>
      <c r="D30" s="331" t="str">
        <f t="shared" si="26"/>
        <v>Chevannes</v>
      </c>
      <c r="E30" s="315">
        <f t="shared" si="26"/>
        <v>22.2</v>
      </c>
      <c r="F30" s="332">
        <v>6</v>
      </c>
      <c r="H30" s="355">
        <v>25</v>
      </c>
      <c r="I30" s="329" t="str">
        <f t="shared" si="27"/>
        <v>Hainault Rémy</v>
      </c>
      <c r="J30" s="330" t="str">
        <f t="shared" si="27"/>
        <v>H</v>
      </c>
      <c r="K30" s="330" t="str">
        <f t="shared" si="27"/>
        <v>Chevry</v>
      </c>
      <c r="L30" s="315">
        <f t="shared" si="3"/>
        <v>23.9</v>
      </c>
      <c r="M30" s="332">
        <v>6</v>
      </c>
      <c r="O30" s="378">
        <v>8</v>
      </c>
      <c r="P30" s="379" t="str">
        <f t="shared" si="28"/>
        <v/>
      </c>
      <c r="Q30" s="344" t="str">
        <f t="shared" si="29"/>
        <v/>
      </c>
      <c r="R30" s="344" t="str">
        <f t="shared" si="30"/>
        <v/>
      </c>
      <c r="S30" s="339" t="str">
        <f t="shared" si="31"/>
        <v/>
      </c>
      <c r="AB30" s="337" t="str">
        <f t="shared" si="11"/>
        <v/>
      </c>
      <c r="AC30" s="338">
        <f t="shared" si="11"/>
        <v>6</v>
      </c>
      <c r="AD30" s="338" t="str">
        <f t="shared" si="11"/>
        <v/>
      </c>
      <c r="AE30" s="338" t="str">
        <f t="shared" si="11"/>
        <v/>
      </c>
      <c r="AF30" s="339" t="str">
        <f t="shared" si="11"/>
        <v/>
      </c>
      <c r="AH30" s="337" t="str">
        <f t="shared" si="12"/>
        <v/>
      </c>
      <c r="AI30" s="338" t="str">
        <f t="shared" si="12"/>
        <v/>
      </c>
      <c r="AJ30" s="338">
        <f t="shared" si="12"/>
        <v>6</v>
      </c>
      <c r="AK30" s="338" t="str">
        <f t="shared" si="12"/>
        <v/>
      </c>
      <c r="AL30" s="339" t="str">
        <f t="shared" si="12"/>
        <v/>
      </c>
      <c r="AN30" s="371"/>
      <c r="AO30" s="371"/>
      <c r="AP30" s="371"/>
      <c r="AQ30" s="371"/>
      <c r="AR30" s="371"/>
      <c r="AT30" s="345">
        <f t="shared" si="13"/>
        <v>0</v>
      </c>
      <c r="AU30" s="346">
        <f t="shared" si="14"/>
        <v>0</v>
      </c>
      <c r="AV30" s="346" t="str">
        <f t="shared" si="15"/>
        <v/>
      </c>
      <c r="AW30" s="346">
        <f t="shared" si="16"/>
        <v>0</v>
      </c>
      <c r="AX30" s="346">
        <f t="shared" si="17"/>
        <v>0</v>
      </c>
      <c r="AY30" s="346" t="str">
        <f t="shared" si="18"/>
        <v/>
      </c>
      <c r="AZ30" s="346">
        <f t="shared" si="19"/>
        <v>7</v>
      </c>
      <c r="BA30" s="346">
        <f t="shared" si="20"/>
        <v>19</v>
      </c>
      <c r="BB30" s="347" t="str">
        <f t="shared" si="21"/>
        <v>Bouvree Guy</v>
      </c>
    </row>
    <row r="31" spans="1:54" ht="16.5" customHeight="1" x14ac:dyDescent="0.3">
      <c r="A31" s="328">
        <v>26</v>
      </c>
      <c r="B31" s="329" t="str">
        <f t="shared" si="26"/>
        <v>Perrone Laurent</v>
      </c>
      <c r="C31" s="330" t="str">
        <f t="shared" si="26"/>
        <v>H</v>
      </c>
      <c r="D31" s="331" t="str">
        <f t="shared" si="26"/>
        <v>Chevannes</v>
      </c>
      <c r="E31" s="315">
        <f t="shared" si="26"/>
        <v>25.1</v>
      </c>
      <c r="F31" s="332">
        <v>5</v>
      </c>
      <c r="H31" s="355">
        <v>26</v>
      </c>
      <c r="I31" s="329" t="str">
        <f t="shared" si="27"/>
        <v>Sauvadet Dominique</v>
      </c>
      <c r="J31" s="330" t="str">
        <f t="shared" si="27"/>
        <v>H</v>
      </c>
      <c r="K31" s="330" t="str">
        <f t="shared" si="27"/>
        <v>ASGAF</v>
      </c>
      <c r="L31" s="315">
        <f t="shared" si="3"/>
        <v>19</v>
      </c>
      <c r="M31" s="332">
        <v>5</v>
      </c>
      <c r="O31" s="380">
        <v>9</v>
      </c>
      <c r="P31" s="379" t="str">
        <f t="shared" si="28"/>
        <v/>
      </c>
      <c r="Q31" s="344" t="str">
        <f t="shared" si="29"/>
        <v/>
      </c>
      <c r="R31" s="344" t="str">
        <f t="shared" si="30"/>
        <v/>
      </c>
      <c r="S31" s="339" t="str">
        <f t="shared" si="31"/>
        <v/>
      </c>
      <c r="AB31" s="337" t="str">
        <f t="shared" si="11"/>
        <v/>
      </c>
      <c r="AC31" s="338">
        <f t="shared" si="11"/>
        <v>5</v>
      </c>
      <c r="AD31" s="338" t="str">
        <f t="shared" si="11"/>
        <v/>
      </c>
      <c r="AE31" s="338" t="str">
        <f t="shared" si="11"/>
        <v/>
      </c>
      <c r="AF31" s="339" t="str">
        <f t="shared" si="11"/>
        <v/>
      </c>
      <c r="AH31" s="337">
        <f t="shared" si="12"/>
        <v>5</v>
      </c>
      <c r="AI31" s="338" t="str">
        <f t="shared" si="12"/>
        <v/>
      </c>
      <c r="AJ31" s="338" t="str">
        <f t="shared" si="12"/>
        <v/>
      </c>
      <c r="AK31" s="338" t="str">
        <f t="shared" si="12"/>
        <v/>
      </c>
      <c r="AL31" s="339" t="str">
        <f t="shared" si="12"/>
        <v/>
      </c>
      <c r="AN31" s="371"/>
      <c r="AO31" s="371"/>
      <c r="AP31" s="371"/>
      <c r="AQ31" s="371"/>
      <c r="AR31" s="371"/>
      <c r="AT31" s="345">
        <f t="shared" si="13"/>
        <v>0</v>
      </c>
      <c r="AU31" s="346">
        <f t="shared" si="14"/>
        <v>0</v>
      </c>
      <c r="AV31" s="346" t="str">
        <f t="shared" si="15"/>
        <v/>
      </c>
      <c r="AW31" s="346">
        <f t="shared" si="16"/>
        <v>0</v>
      </c>
      <c r="AX31" s="346">
        <f t="shared" si="17"/>
        <v>0</v>
      </c>
      <c r="AY31" s="346" t="str">
        <f t="shared" si="18"/>
        <v/>
      </c>
      <c r="AZ31" s="346">
        <f t="shared" si="19"/>
        <v>6</v>
      </c>
      <c r="BA31" s="346">
        <f t="shared" si="20"/>
        <v>20</v>
      </c>
      <c r="BB31" s="347" t="str">
        <f t="shared" si="21"/>
        <v>Hainault Rémy</v>
      </c>
    </row>
    <row r="32" spans="1:54" ht="16.5" customHeight="1" x14ac:dyDescent="0.25">
      <c r="A32" s="328">
        <v>27</v>
      </c>
      <c r="B32" s="329" t="str">
        <f t="shared" si="26"/>
        <v>Tran Jean-Claude</v>
      </c>
      <c r="C32" s="330" t="str">
        <f t="shared" si="26"/>
        <v>H</v>
      </c>
      <c r="D32" s="331" t="str">
        <f t="shared" si="26"/>
        <v>Chevry</v>
      </c>
      <c r="E32" s="315">
        <f t="shared" si="26"/>
        <v>34.700000000000003</v>
      </c>
      <c r="F32" s="332">
        <v>4</v>
      </c>
      <c r="H32" s="355">
        <v>27</v>
      </c>
      <c r="I32" s="329" t="str">
        <f t="shared" si="27"/>
        <v>Lepault Jean</v>
      </c>
      <c r="J32" s="330" t="str">
        <f t="shared" si="27"/>
        <v>H</v>
      </c>
      <c r="K32" s="330" t="str">
        <f t="shared" si="27"/>
        <v>Chevry</v>
      </c>
      <c r="L32" s="315">
        <f t="shared" si="3"/>
        <v>34.1</v>
      </c>
      <c r="M32" s="332">
        <v>4</v>
      </c>
      <c r="O32" s="378">
        <v>10</v>
      </c>
      <c r="P32" s="379" t="str">
        <f t="shared" si="28"/>
        <v/>
      </c>
      <c r="Q32" s="344" t="str">
        <f t="shared" si="29"/>
        <v/>
      </c>
      <c r="R32" s="344" t="str">
        <f t="shared" si="30"/>
        <v/>
      </c>
      <c r="S32" s="339" t="str">
        <f t="shared" si="31"/>
        <v/>
      </c>
      <c r="AB32" s="337" t="str">
        <f t="shared" si="11"/>
        <v/>
      </c>
      <c r="AC32" s="338" t="str">
        <f t="shared" si="11"/>
        <v/>
      </c>
      <c r="AD32" s="338">
        <f t="shared" si="11"/>
        <v>4</v>
      </c>
      <c r="AE32" s="338" t="str">
        <f t="shared" si="11"/>
        <v/>
      </c>
      <c r="AF32" s="339" t="str">
        <f t="shared" si="11"/>
        <v/>
      </c>
      <c r="AH32" s="337" t="str">
        <f t="shared" si="12"/>
        <v/>
      </c>
      <c r="AI32" s="338" t="str">
        <f t="shared" si="12"/>
        <v/>
      </c>
      <c r="AJ32" s="338">
        <f t="shared" si="12"/>
        <v>4</v>
      </c>
      <c r="AK32" s="338" t="str">
        <f t="shared" si="12"/>
        <v/>
      </c>
      <c r="AL32" s="339" t="str">
        <f t="shared" si="12"/>
        <v/>
      </c>
      <c r="AN32" s="371"/>
      <c r="AO32" s="371"/>
      <c r="AP32" s="371"/>
      <c r="AQ32" s="371"/>
      <c r="AR32" s="371"/>
      <c r="AT32" s="381">
        <v>0</v>
      </c>
      <c r="AU32" s="382">
        <v>0</v>
      </c>
      <c r="AV32" s="346" t="str">
        <f t="shared" si="15"/>
        <v/>
      </c>
      <c r="AW32" s="346">
        <f t="shared" si="16"/>
        <v>0</v>
      </c>
      <c r="AX32" s="346">
        <f t="shared" si="17"/>
        <v>0</v>
      </c>
      <c r="AY32" s="346" t="str">
        <f t="shared" si="18"/>
        <v/>
      </c>
      <c r="AZ32" s="346">
        <f t="shared" si="19"/>
        <v>5</v>
      </c>
      <c r="BA32" s="346">
        <f t="shared" si="20"/>
        <v>21</v>
      </c>
      <c r="BB32" s="347" t="str">
        <f t="shared" si="21"/>
        <v>Sauvadet Dominique</v>
      </c>
    </row>
    <row r="33" spans="1:54" ht="16.5" customHeight="1" x14ac:dyDescent="0.3">
      <c r="A33" s="328">
        <v>28</v>
      </c>
      <c r="B33" s="329" t="str">
        <f t="shared" si="26"/>
        <v>De Roulhac Hubert</v>
      </c>
      <c r="C33" s="330" t="str">
        <f t="shared" si="26"/>
        <v>H</v>
      </c>
      <c r="D33" s="331" t="str">
        <f t="shared" si="26"/>
        <v>XXX</v>
      </c>
      <c r="E33" s="315">
        <f t="shared" si="26"/>
        <v>48</v>
      </c>
      <c r="F33" s="332">
        <v>3</v>
      </c>
      <c r="H33" s="355">
        <v>28</v>
      </c>
      <c r="I33" s="329" t="str">
        <f t="shared" si="27"/>
        <v>Napoleone Remi</v>
      </c>
      <c r="J33" s="330" t="str">
        <f t="shared" si="27"/>
        <v>H</v>
      </c>
      <c r="K33" s="330" t="str">
        <f t="shared" si="27"/>
        <v>Chevry</v>
      </c>
      <c r="L33" s="315">
        <f t="shared" si="3"/>
        <v>22.1</v>
      </c>
      <c r="M33" s="332">
        <v>3</v>
      </c>
      <c r="O33" s="380">
        <v>11</v>
      </c>
      <c r="P33" s="379" t="str">
        <f t="shared" si="28"/>
        <v/>
      </c>
      <c r="Q33" s="344" t="str">
        <f t="shared" si="29"/>
        <v/>
      </c>
      <c r="R33" s="344" t="str">
        <f t="shared" si="30"/>
        <v/>
      </c>
      <c r="S33" s="339" t="str">
        <f t="shared" si="31"/>
        <v/>
      </c>
      <c r="AB33" s="337" t="str">
        <f t="shared" si="11"/>
        <v/>
      </c>
      <c r="AC33" s="338" t="str">
        <f t="shared" si="11"/>
        <v/>
      </c>
      <c r="AD33" s="338" t="str">
        <f t="shared" si="11"/>
        <v/>
      </c>
      <c r="AE33" s="338" t="str">
        <f t="shared" si="11"/>
        <v/>
      </c>
      <c r="AF33" s="339" t="str">
        <f t="shared" si="11"/>
        <v/>
      </c>
      <c r="AH33" s="337" t="str">
        <f t="shared" si="12"/>
        <v/>
      </c>
      <c r="AI33" s="338" t="str">
        <f t="shared" si="12"/>
        <v/>
      </c>
      <c r="AJ33" s="338">
        <f t="shared" si="12"/>
        <v>3</v>
      </c>
      <c r="AK33" s="338" t="str">
        <f t="shared" si="12"/>
        <v/>
      </c>
      <c r="AL33" s="339" t="str">
        <f t="shared" si="12"/>
        <v/>
      </c>
      <c r="AN33" s="371"/>
      <c r="AO33" s="371"/>
      <c r="AP33" s="371"/>
      <c r="AQ33" s="371"/>
      <c r="AR33" s="371"/>
      <c r="AT33" s="345">
        <f>IF(L32&gt;36,M32,0)</f>
        <v>0</v>
      </c>
      <c r="AU33" s="346">
        <f t="shared" si="14"/>
        <v>0</v>
      </c>
      <c r="AV33" s="346" t="str">
        <f t="shared" si="15"/>
        <v/>
      </c>
      <c r="AW33" s="346">
        <f t="shared" si="16"/>
        <v>0</v>
      </c>
      <c r="AX33" s="346">
        <f t="shared" si="17"/>
        <v>0</v>
      </c>
      <c r="AY33" s="346" t="str">
        <f t="shared" si="18"/>
        <v/>
      </c>
      <c r="AZ33" s="346">
        <f t="shared" si="19"/>
        <v>4</v>
      </c>
      <c r="BA33" s="346">
        <f t="shared" si="20"/>
        <v>22</v>
      </c>
      <c r="BB33" s="347" t="str">
        <f t="shared" si="21"/>
        <v>Lepault Jean</v>
      </c>
    </row>
    <row r="34" spans="1:54" ht="16.5" customHeight="1" thickBot="1" x14ac:dyDescent="0.3">
      <c r="A34" s="328">
        <v>29</v>
      </c>
      <c r="B34" s="329" t="str">
        <f t="shared" si="26"/>
        <v>Lepault Jean</v>
      </c>
      <c r="C34" s="330" t="str">
        <f t="shared" si="26"/>
        <v>H</v>
      </c>
      <c r="D34" s="331" t="str">
        <f t="shared" si="26"/>
        <v>Chevry</v>
      </c>
      <c r="E34" s="315">
        <f t="shared" si="26"/>
        <v>34.1</v>
      </c>
      <c r="F34" s="332">
        <v>2</v>
      </c>
      <c r="H34" s="355">
        <v>29</v>
      </c>
      <c r="I34" s="329" t="str">
        <f t="shared" si="27"/>
        <v>Foucault Lionel</v>
      </c>
      <c r="J34" s="330" t="str">
        <f t="shared" si="27"/>
        <v>H</v>
      </c>
      <c r="K34" s="330" t="str">
        <f t="shared" si="27"/>
        <v>Chevannes</v>
      </c>
      <c r="L34" s="315">
        <f t="shared" si="3"/>
        <v>14.9</v>
      </c>
      <c r="M34" s="332">
        <v>2</v>
      </c>
      <c r="O34" s="383">
        <v>12</v>
      </c>
      <c r="P34" s="384" t="str">
        <f t="shared" si="28"/>
        <v/>
      </c>
      <c r="Q34" s="357" t="str">
        <f t="shared" si="29"/>
        <v/>
      </c>
      <c r="R34" s="357" t="str">
        <f t="shared" si="30"/>
        <v/>
      </c>
      <c r="S34" s="359" t="str">
        <f t="shared" si="31"/>
        <v/>
      </c>
      <c r="AB34" s="337" t="str">
        <f t="shared" si="11"/>
        <v/>
      </c>
      <c r="AC34" s="338" t="str">
        <f t="shared" si="11"/>
        <v/>
      </c>
      <c r="AD34" s="338">
        <f t="shared" si="11"/>
        <v>2</v>
      </c>
      <c r="AE34" s="338" t="str">
        <f t="shared" si="11"/>
        <v/>
      </c>
      <c r="AF34" s="339" t="str">
        <f t="shared" si="11"/>
        <v/>
      </c>
      <c r="AH34" s="337" t="str">
        <f t="shared" si="12"/>
        <v/>
      </c>
      <c r="AI34" s="338">
        <f t="shared" si="12"/>
        <v>2</v>
      </c>
      <c r="AJ34" s="338" t="str">
        <f t="shared" si="12"/>
        <v/>
      </c>
      <c r="AK34" s="338" t="str">
        <f t="shared" si="12"/>
        <v/>
      </c>
      <c r="AL34" s="339" t="str">
        <f t="shared" si="12"/>
        <v/>
      </c>
      <c r="AN34" s="371"/>
      <c r="AO34" s="371"/>
      <c r="AP34" s="371"/>
      <c r="AQ34" s="371"/>
      <c r="AR34" s="371"/>
      <c r="AT34" s="345">
        <f>IF(L33&gt;36,M33,0)</f>
        <v>0</v>
      </c>
      <c r="AU34" s="346">
        <f t="shared" si="14"/>
        <v>0</v>
      </c>
      <c r="AV34" s="346" t="str">
        <f t="shared" si="15"/>
        <v/>
      </c>
      <c r="AW34" s="346">
        <f t="shared" si="16"/>
        <v>0</v>
      </c>
      <c r="AX34" s="346">
        <f t="shared" si="17"/>
        <v>0</v>
      </c>
      <c r="AY34" s="346" t="str">
        <f t="shared" si="18"/>
        <v/>
      </c>
      <c r="AZ34" s="346">
        <f t="shared" si="19"/>
        <v>3</v>
      </c>
      <c r="BA34" s="346">
        <f t="shared" si="20"/>
        <v>23</v>
      </c>
      <c r="BB34" s="347" t="str">
        <f t="shared" si="21"/>
        <v>Napoleone Remi</v>
      </c>
    </row>
    <row r="35" spans="1:54" ht="16.5" customHeight="1" thickBot="1" x14ac:dyDescent="0.3">
      <c r="A35" s="385">
        <v>30</v>
      </c>
      <c r="B35" s="386" t="str">
        <f t="shared" si="26"/>
        <v>Benoteau Luc</v>
      </c>
      <c r="C35" s="387" t="str">
        <f t="shared" si="26"/>
        <v>H</v>
      </c>
      <c r="D35" s="388" t="str">
        <f t="shared" si="26"/>
        <v>Chevry</v>
      </c>
      <c r="E35" s="389">
        <f t="shared" si="26"/>
        <v>44.3</v>
      </c>
      <c r="F35" s="390">
        <v>1</v>
      </c>
      <c r="H35" s="355">
        <v>30</v>
      </c>
      <c r="I35" s="386" t="str">
        <f t="shared" si="27"/>
        <v>Gauvin Henri-Jacques</v>
      </c>
      <c r="J35" s="387" t="str">
        <f t="shared" si="27"/>
        <v>H</v>
      </c>
      <c r="K35" s="387" t="str">
        <f t="shared" si="27"/>
        <v>Réveillon</v>
      </c>
      <c r="L35" s="389">
        <f t="shared" si="3"/>
        <v>13.3</v>
      </c>
      <c r="M35" s="390">
        <v>1</v>
      </c>
      <c r="Q35" s="300"/>
      <c r="R35" s="361" t="s">
        <v>64</v>
      </c>
      <c r="S35" s="362">
        <f>SUM(S23:S34)</f>
        <v>30</v>
      </c>
      <c r="AB35" s="337" t="str">
        <f t="shared" si="11"/>
        <v/>
      </c>
      <c r="AC35" s="338" t="str">
        <f t="shared" si="11"/>
        <v/>
      </c>
      <c r="AD35" s="338">
        <f t="shared" si="11"/>
        <v>1</v>
      </c>
      <c r="AE35" s="338" t="str">
        <f t="shared" si="11"/>
        <v/>
      </c>
      <c r="AF35" s="339" t="str">
        <f t="shared" si="11"/>
        <v/>
      </c>
      <c r="AH35" s="337" t="str">
        <f t="shared" si="12"/>
        <v/>
      </c>
      <c r="AI35" s="338" t="str">
        <f t="shared" si="12"/>
        <v/>
      </c>
      <c r="AJ35" s="338" t="str">
        <f t="shared" si="12"/>
        <v/>
      </c>
      <c r="AK35" s="338" t="str">
        <f t="shared" si="12"/>
        <v/>
      </c>
      <c r="AL35" s="339">
        <f t="shared" si="12"/>
        <v>1</v>
      </c>
      <c r="AN35" s="371"/>
      <c r="AO35" s="371"/>
      <c r="AP35" s="371"/>
      <c r="AQ35" s="371"/>
      <c r="AR35" s="371"/>
      <c r="AT35" s="345">
        <f>IF(L34&gt;36,M34,0)</f>
        <v>0</v>
      </c>
      <c r="AU35" s="346">
        <f t="shared" si="14"/>
        <v>0</v>
      </c>
      <c r="AV35" s="346" t="str">
        <f t="shared" si="15"/>
        <v/>
      </c>
      <c r="AW35" s="346">
        <f t="shared" si="16"/>
        <v>0</v>
      </c>
      <c r="AX35" s="346">
        <f t="shared" si="17"/>
        <v>0</v>
      </c>
      <c r="AY35" s="346" t="str">
        <f t="shared" si="18"/>
        <v/>
      </c>
      <c r="AZ35" s="346">
        <f t="shared" si="19"/>
        <v>2</v>
      </c>
      <c r="BA35" s="346">
        <f t="shared" si="20"/>
        <v>24</v>
      </c>
      <c r="BB35" s="347" t="str">
        <f t="shared" si="21"/>
        <v>Foucault Lionel</v>
      </c>
    </row>
    <row r="36" spans="1:54" ht="13.8" thickBot="1" x14ac:dyDescent="0.3">
      <c r="A36" s="391"/>
      <c r="B36" s="297"/>
      <c r="F36" s="289">
        <f>SUM(F6:F35)</f>
        <v>465</v>
      </c>
      <c r="M36" s="392">
        <f>SUM(M6:M35)-M37</f>
        <v>353</v>
      </c>
      <c r="AB36" s="360">
        <f t="shared" ref="AB36:AF36" si="32">SUM(AB6:AB35)</f>
        <v>101</v>
      </c>
      <c r="AC36" s="358">
        <f t="shared" si="32"/>
        <v>77</v>
      </c>
      <c r="AD36" s="358">
        <f t="shared" si="32"/>
        <v>182</v>
      </c>
      <c r="AE36" s="358">
        <f t="shared" si="32"/>
        <v>0</v>
      </c>
      <c r="AF36" s="359">
        <f t="shared" si="32"/>
        <v>102</v>
      </c>
      <c r="AH36" s="360">
        <f t="shared" ref="AH36:AL36" si="33">SUM(AH6:AH35)</f>
        <v>74</v>
      </c>
      <c r="AI36" s="358">
        <f t="shared" si="33"/>
        <v>56</v>
      </c>
      <c r="AJ36" s="358">
        <f t="shared" si="33"/>
        <v>258</v>
      </c>
      <c r="AK36" s="358">
        <f t="shared" si="33"/>
        <v>0</v>
      </c>
      <c r="AL36" s="359">
        <f t="shared" si="33"/>
        <v>49</v>
      </c>
      <c r="AT36" s="393">
        <f>IF(L35&gt;36,M35,0)</f>
        <v>0</v>
      </c>
      <c r="AU36" s="394">
        <f t="shared" si="14"/>
        <v>0</v>
      </c>
      <c r="AV36" s="394" t="str">
        <f t="shared" si="15"/>
        <v/>
      </c>
      <c r="AW36" s="394">
        <f t="shared" si="16"/>
        <v>0</v>
      </c>
      <c r="AX36" s="394">
        <f t="shared" si="17"/>
        <v>0</v>
      </c>
      <c r="AY36" s="394" t="str">
        <f t="shared" si="18"/>
        <v/>
      </c>
      <c r="AZ36" s="394">
        <f t="shared" si="19"/>
        <v>1</v>
      </c>
      <c r="BA36" s="394">
        <f t="shared" si="20"/>
        <v>25</v>
      </c>
      <c r="BB36" s="395" t="str">
        <f t="shared" si="21"/>
        <v>Gauvin Henri-Jacques</v>
      </c>
    </row>
    <row r="37" spans="1:54" ht="13.8" thickBot="1" x14ac:dyDescent="0.3">
      <c r="B37" s="297"/>
      <c r="F37" s="396"/>
      <c r="M37" s="397">
        <f>SUM(AT37:AW37)</f>
        <v>112</v>
      </c>
      <c r="Q37" s="392"/>
      <c r="R37" s="392"/>
      <c r="S37" s="392"/>
      <c r="T37" s="392"/>
      <c r="AB37" s="938" t="s">
        <v>27</v>
      </c>
      <c r="AC37" s="939"/>
      <c r="AD37" s="939"/>
      <c r="AE37" s="939"/>
      <c r="AF37" s="940"/>
      <c r="AH37" s="938" t="s">
        <v>28</v>
      </c>
      <c r="AI37" s="939"/>
      <c r="AJ37" s="939"/>
      <c r="AK37" s="939"/>
      <c r="AL37" s="940"/>
      <c r="AT37" s="392">
        <f>SUM(AT7:AT36)</f>
        <v>82</v>
      </c>
      <c r="AU37" s="392"/>
      <c r="AV37" s="392"/>
      <c r="AW37" s="392">
        <f t="shared" ref="AW37:AZ37" si="34">SUM(AW7:AW36)</f>
        <v>30</v>
      </c>
      <c r="AX37" s="392"/>
      <c r="AY37" s="392"/>
      <c r="AZ37" s="392">
        <f t="shared" si="34"/>
        <v>353</v>
      </c>
      <c r="BA37" s="392"/>
      <c r="BB37" s="392"/>
    </row>
    <row r="38" spans="1:54" ht="13.8" thickBot="1" x14ac:dyDescent="0.3">
      <c r="B38" s="297"/>
      <c r="Q38" s="392"/>
      <c r="R38" s="392"/>
      <c r="S38" s="392"/>
      <c r="T38" s="392"/>
    </row>
    <row r="39" spans="1:54" ht="13.8" thickBot="1" x14ac:dyDescent="0.3">
      <c r="A39" s="948" t="s">
        <v>49</v>
      </c>
      <c r="B39" s="949"/>
      <c r="C39" s="949"/>
      <c r="D39" s="949"/>
      <c r="E39" s="949"/>
      <c r="F39" s="950"/>
      <c r="H39" s="948" t="s">
        <v>50</v>
      </c>
      <c r="I39" s="949"/>
      <c r="J39" s="949"/>
      <c r="K39" s="949"/>
      <c r="L39" s="949"/>
      <c r="M39" s="950"/>
      <c r="Q39" s="392"/>
      <c r="R39" s="392"/>
      <c r="S39" s="392"/>
      <c r="T39" s="392"/>
      <c r="AB39" s="957" t="s">
        <v>35</v>
      </c>
      <c r="AC39" s="958"/>
      <c r="AD39" s="958"/>
      <c r="AE39" s="958"/>
      <c r="AF39" s="959"/>
    </row>
    <row r="40" spans="1:54" s="391" customFormat="1" ht="13.8" thickBot="1" x14ac:dyDescent="0.3">
      <c r="A40" s="951" t="s">
        <v>34</v>
      </c>
      <c r="B40" s="952"/>
      <c r="C40" s="952"/>
      <c r="D40" s="952"/>
      <c r="E40" s="952"/>
      <c r="F40" s="953"/>
      <c r="H40" s="951" t="s">
        <v>33</v>
      </c>
      <c r="I40" s="952"/>
      <c r="J40" s="952"/>
      <c r="K40" s="952"/>
      <c r="L40" s="952"/>
      <c r="M40" s="953"/>
      <c r="N40" s="289"/>
      <c r="O40" s="289"/>
      <c r="P40" s="289"/>
      <c r="Q40" s="392"/>
      <c r="R40" s="392"/>
      <c r="S40" s="392"/>
      <c r="T40" s="392"/>
      <c r="V40" s="289"/>
      <c r="W40" s="289"/>
      <c r="X40" s="300"/>
      <c r="Y40" s="289"/>
      <c r="Z40" s="289"/>
      <c r="AB40" s="954" t="s">
        <v>22</v>
      </c>
      <c r="AC40" s="955"/>
      <c r="AD40" s="955"/>
      <c r="AE40" s="955"/>
      <c r="AF40" s="956"/>
      <c r="AH40" s="289"/>
      <c r="AI40" s="289"/>
      <c r="AJ40" s="289"/>
      <c r="AK40" s="289"/>
      <c r="AL40" s="289"/>
    </row>
    <row r="41" spans="1:54" ht="15" thickBot="1" x14ac:dyDescent="0.3">
      <c r="A41" s="398" t="s">
        <v>30</v>
      </c>
      <c r="B41" s="399" t="s">
        <v>31</v>
      </c>
      <c r="C41" s="400"/>
      <c r="D41" s="747" t="s">
        <v>32</v>
      </c>
      <c r="E41" s="734" t="s">
        <v>48</v>
      </c>
      <c r="F41" s="401" t="s">
        <v>8</v>
      </c>
      <c r="H41" s="398" t="s">
        <v>30</v>
      </c>
      <c r="I41" s="400" t="s">
        <v>31</v>
      </c>
      <c r="J41" s="400"/>
      <c r="K41" s="400" t="s">
        <v>32</v>
      </c>
      <c r="L41" s="400"/>
      <c r="M41" s="401" t="s">
        <v>8</v>
      </c>
      <c r="Q41" s="392"/>
      <c r="R41" s="392"/>
      <c r="S41" s="392"/>
      <c r="T41" s="392"/>
      <c r="AB41" s="308" t="str">
        <f t="shared" ref="AB41:AF41" si="35">+AB5</f>
        <v>ASGAF</v>
      </c>
      <c r="AC41" s="309" t="str">
        <f t="shared" si="35"/>
        <v>Chevannes</v>
      </c>
      <c r="AD41" s="309" t="str">
        <f t="shared" si="35"/>
        <v>Chevry</v>
      </c>
      <c r="AE41" s="309" t="str">
        <f t="shared" si="35"/>
        <v>Corbuches</v>
      </c>
      <c r="AF41" s="310" t="str">
        <f t="shared" si="35"/>
        <v>Réveillon</v>
      </c>
    </row>
    <row r="42" spans="1:54" ht="14.4" x14ac:dyDescent="0.3">
      <c r="A42" s="402">
        <f>+A125</f>
        <v>1</v>
      </c>
      <c r="B42" s="403" t="str">
        <f>+C125</f>
        <v>Bellanger Alain</v>
      </c>
      <c r="C42" s="363" t="str">
        <f>IFERROR(VLOOKUP(B42,Liste_J!$C$7:$G$261,5,0),"???")</f>
        <v>H</v>
      </c>
      <c r="D42" s="748" t="str">
        <f>IFERROR(VLOOKUP(B42,Liste_J!$C$7:$F$261,4,0),"???")</f>
        <v>Chevannes</v>
      </c>
      <c r="E42" s="735">
        <f>+D125</f>
        <v>10.3</v>
      </c>
      <c r="F42" s="405">
        <f>+F125</f>
        <v>30</v>
      </c>
      <c r="G42" s="363"/>
      <c r="H42" s="402">
        <v>1</v>
      </c>
      <c r="I42" s="363" t="str">
        <f>+C224</f>
        <v>Combrisson Jean-Luc</v>
      </c>
      <c r="J42" s="363" t="str">
        <f>IFERROR(VLOOKUP(I42,Liste_J!$C$7:$G$261,5,0),"???")</f>
        <v>H</v>
      </c>
      <c r="K42" s="363" t="str">
        <f>IFERROR(VLOOKUP(I42,Liste_J!$C$7:$F$261,4,0),"???")</f>
        <v>Chevry</v>
      </c>
      <c r="L42" s="363">
        <f>+D224</f>
        <v>33.299999999999997</v>
      </c>
      <c r="M42" s="405">
        <f>+F224</f>
        <v>45</v>
      </c>
      <c r="Q42" s="392"/>
      <c r="R42" s="392"/>
      <c r="S42" s="392"/>
      <c r="T42" s="392"/>
      <c r="U42" s="363" t="e">
        <f>#REF!</f>
        <v>#REF!</v>
      </c>
      <c r="AB42" s="322">
        <f>IF($K42=AB$41,1,0)</f>
        <v>0</v>
      </c>
      <c r="AC42" s="323">
        <f t="shared" ref="AC42:AF61" si="36">IF($K42=AC$41,1,0)</f>
        <v>0</v>
      </c>
      <c r="AD42" s="323">
        <f t="shared" si="36"/>
        <v>1</v>
      </c>
      <c r="AE42" s="323">
        <f t="shared" si="36"/>
        <v>0</v>
      </c>
      <c r="AF42" s="324">
        <f t="shared" si="36"/>
        <v>0</v>
      </c>
      <c r="AG42" s="392">
        <f t="shared" ref="AG42:AG73" si="37">SUM(AB42:AF42)</f>
        <v>1</v>
      </c>
    </row>
    <row r="43" spans="1:54" ht="14.4" x14ac:dyDescent="0.3">
      <c r="A43" s="402">
        <f t="shared" ref="A43:A72" si="38">+A126</f>
        <v>2</v>
      </c>
      <c r="B43" s="403" t="str">
        <f t="shared" ref="B43:B72" si="39">+C126</f>
        <v>Robic Jean Pierre</v>
      </c>
      <c r="C43" s="363" t="str">
        <f>IFERROR(VLOOKUP(B43,Liste_J!$C$7:$G$261,5,0),"???")</f>
        <v>H</v>
      </c>
      <c r="D43" s="748" t="str">
        <f>IFERROR(VLOOKUP(B43,Liste_J!$C$7:$F$261,4,0),"???")</f>
        <v>Réveillon</v>
      </c>
      <c r="E43" s="735">
        <f t="shared" ref="E43:E72" si="40">+D126</f>
        <v>15.1</v>
      </c>
      <c r="F43" s="405">
        <f t="shared" ref="F43:F72" si="41">+F126</f>
        <v>23</v>
      </c>
      <c r="H43" s="402">
        <v>2</v>
      </c>
      <c r="I43" s="363" t="str">
        <f t="shared" ref="I43:I75" si="42">+C225</f>
        <v>Faubeau Alain</v>
      </c>
      <c r="J43" s="363" t="str">
        <f>IFERROR(VLOOKUP(I43,Liste_J!$C$7:$G$261,5,0),"???")</f>
        <v>H</v>
      </c>
      <c r="K43" s="363" t="str">
        <f>IFERROR(VLOOKUP(I43,Liste_J!$C$7:$F$261,4,0),"???")</f>
        <v>Chevry</v>
      </c>
      <c r="L43" s="363">
        <f t="shared" ref="L43:L75" si="43">+D225</f>
        <v>37.700000000000003</v>
      </c>
      <c r="M43" s="405">
        <f t="shared" ref="M43:M75" si="44">+F225</f>
        <v>43</v>
      </c>
      <c r="Q43" s="392"/>
      <c r="R43" s="392"/>
      <c r="S43" s="392"/>
      <c r="T43" s="392"/>
      <c r="AB43" s="337">
        <f t="shared" ref="AB43:AF62" si="45">IF($K43=AB$41,1,0)</f>
        <v>0</v>
      </c>
      <c r="AC43" s="338">
        <f t="shared" si="36"/>
        <v>0</v>
      </c>
      <c r="AD43" s="338">
        <f t="shared" si="36"/>
        <v>1</v>
      </c>
      <c r="AE43" s="338">
        <f t="shared" si="36"/>
        <v>0</v>
      </c>
      <c r="AF43" s="339">
        <f t="shared" si="36"/>
        <v>0</v>
      </c>
      <c r="AG43" s="392">
        <f t="shared" si="37"/>
        <v>1</v>
      </c>
    </row>
    <row r="44" spans="1:54" ht="14.4" x14ac:dyDescent="0.3">
      <c r="A44" s="402">
        <f t="shared" si="38"/>
        <v>3</v>
      </c>
      <c r="B44" s="403" t="str">
        <f t="shared" si="39"/>
        <v>Paulin Georges</v>
      </c>
      <c r="C44" s="363" t="str">
        <f>IFERROR(VLOOKUP(B44,Liste_J!$C$7:$G$261,5,0),"???")</f>
        <v>H</v>
      </c>
      <c r="D44" s="748" t="str">
        <f>IFERROR(VLOOKUP(B44,Liste_J!$C$7:$F$261,4,0),"???")</f>
        <v>Chevry</v>
      </c>
      <c r="E44" s="735">
        <f t="shared" si="40"/>
        <v>16.100000000000001</v>
      </c>
      <c r="F44" s="405">
        <f t="shared" si="41"/>
        <v>22</v>
      </c>
      <c r="H44" s="402">
        <v>3</v>
      </c>
      <c r="I44" s="363" t="str">
        <f t="shared" si="42"/>
        <v>De Roulhac Hubert</v>
      </c>
      <c r="J44" s="363" t="str">
        <f>IFERROR(VLOOKUP(I44,Liste_J!$C$7:$G$261,5,0),"???")</f>
        <v>H</v>
      </c>
      <c r="K44" s="363" t="str">
        <f>IFERROR(VLOOKUP(I44,Liste_J!$C$7:$F$261,4,0),"???")</f>
        <v>XXX</v>
      </c>
      <c r="L44" s="363">
        <f t="shared" si="43"/>
        <v>48</v>
      </c>
      <c r="M44" s="405">
        <f t="shared" si="44"/>
        <v>40</v>
      </c>
      <c r="Q44" s="392"/>
      <c r="R44" s="392"/>
      <c r="S44" s="392"/>
      <c r="T44" s="392"/>
      <c r="AB44" s="337">
        <f t="shared" si="45"/>
        <v>0</v>
      </c>
      <c r="AC44" s="338">
        <f t="shared" si="36"/>
        <v>0</v>
      </c>
      <c r="AD44" s="338">
        <f t="shared" si="36"/>
        <v>0</v>
      </c>
      <c r="AE44" s="338">
        <f t="shared" si="36"/>
        <v>0</v>
      </c>
      <c r="AF44" s="339">
        <f t="shared" si="36"/>
        <v>0</v>
      </c>
      <c r="AG44" s="392">
        <f t="shared" si="37"/>
        <v>0</v>
      </c>
    </row>
    <row r="45" spans="1:54" ht="14.4" x14ac:dyDescent="0.3">
      <c r="A45" s="402">
        <f t="shared" si="38"/>
        <v>4</v>
      </c>
      <c r="B45" s="403" t="str">
        <f t="shared" si="39"/>
        <v>Marcais Xavier</v>
      </c>
      <c r="C45" s="363" t="str">
        <f>IFERROR(VLOOKUP(B45,Liste_J!$C$7:$G$261,5,0),"???")</f>
        <v>H</v>
      </c>
      <c r="D45" s="748" t="str">
        <f>IFERROR(VLOOKUP(B45,Liste_J!$C$7:$F$261,4,0),"???")</f>
        <v>ASGAF</v>
      </c>
      <c r="E45" s="735">
        <f t="shared" si="40"/>
        <v>14</v>
      </c>
      <c r="F45" s="405">
        <f t="shared" si="41"/>
        <v>21</v>
      </c>
      <c r="H45" s="402">
        <v>4</v>
      </c>
      <c r="I45" s="363" t="str">
        <f t="shared" si="42"/>
        <v>Toury Fabien</v>
      </c>
      <c r="J45" s="363" t="str">
        <f>IFERROR(VLOOKUP(I45,Liste_J!$C$7:$G$261,5,0),"???")</f>
        <v>H</v>
      </c>
      <c r="K45" s="363" t="str">
        <f>IFERROR(VLOOKUP(I45,Liste_J!$C$7:$F$261,4,0),"???")</f>
        <v>Chevry</v>
      </c>
      <c r="L45" s="363">
        <f t="shared" si="43"/>
        <v>35</v>
      </c>
      <c r="M45" s="405">
        <f t="shared" si="44"/>
        <v>40</v>
      </c>
      <c r="Q45" s="392"/>
      <c r="R45" s="392"/>
      <c r="S45" s="392"/>
      <c r="T45" s="392"/>
      <c r="X45" s="289"/>
      <c r="AB45" s="337">
        <f t="shared" si="45"/>
        <v>0</v>
      </c>
      <c r="AC45" s="338">
        <f t="shared" si="36"/>
        <v>0</v>
      </c>
      <c r="AD45" s="338">
        <f t="shared" si="36"/>
        <v>1</v>
      </c>
      <c r="AE45" s="338">
        <f t="shared" si="36"/>
        <v>0</v>
      </c>
      <c r="AF45" s="339">
        <f t="shared" si="36"/>
        <v>0</v>
      </c>
      <c r="AG45" s="392">
        <f t="shared" si="37"/>
        <v>1</v>
      </c>
    </row>
    <row r="46" spans="1:54" ht="14.4" x14ac:dyDescent="0.3">
      <c r="A46" s="402">
        <f t="shared" si="38"/>
        <v>5</v>
      </c>
      <c r="B46" s="403" t="str">
        <f t="shared" si="39"/>
        <v>Jammes Gérard</v>
      </c>
      <c r="C46" s="363" t="str">
        <f>IFERROR(VLOOKUP(B46,Liste_J!$C$7:$G$261,5,0),"???")</f>
        <v>H</v>
      </c>
      <c r="D46" s="748" t="str">
        <f>IFERROR(VLOOKUP(B46,Liste_J!$C$7:$F$261,4,0),"???")</f>
        <v>Chevry</v>
      </c>
      <c r="E46" s="735">
        <f t="shared" si="40"/>
        <v>18</v>
      </c>
      <c r="F46" s="405">
        <f t="shared" si="41"/>
        <v>20</v>
      </c>
      <c r="H46" s="402">
        <v>5</v>
      </c>
      <c r="I46" s="363" t="str">
        <f t="shared" si="42"/>
        <v>Bellanger Alain</v>
      </c>
      <c r="J46" s="363" t="str">
        <f>IFERROR(VLOOKUP(I46,Liste_J!$C$7:$G$261,5,0),"???")</f>
        <v>H</v>
      </c>
      <c r="K46" s="363" t="str">
        <f>IFERROR(VLOOKUP(I46,Liste_J!$C$7:$F$261,4,0),"???")</f>
        <v>Chevannes</v>
      </c>
      <c r="L46" s="363">
        <f t="shared" si="43"/>
        <v>10.3</v>
      </c>
      <c r="M46" s="405">
        <f t="shared" si="44"/>
        <v>40</v>
      </c>
      <c r="Q46" s="392"/>
      <c r="R46" s="392"/>
      <c r="S46" s="392"/>
      <c r="T46" s="392"/>
      <c r="V46" s="363"/>
      <c r="X46" s="289"/>
      <c r="AB46" s="337">
        <f t="shared" si="45"/>
        <v>0</v>
      </c>
      <c r="AC46" s="338">
        <f t="shared" si="36"/>
        <v>1</v>
      </c>
      <c r="AD46" s="338">
        <f t="shared" si="36"/>
        <v>0</v>
      </c>
      <c r="AE46" s="338">
        <f t="shared" si="36"/>
        <v>0</v>
      </c>
      <c r="AF46" s="339">
        <f t="shared" si="36"/>
        <v>0</v>
      </c>
      <c r="AG46" s="392">
        <f t="shared" si="37"/>
        <v>1</v>
      </c>
    </row>
    <row r="47" spans="1:54" ht="14.4" x14ac:dyDescent="0.3">
      <c r="A47" s="402">
        <f t="shared" si="38"/>
        <v>6</v>
      </c>
      <c r="B47" s="403" t="str">
        <f t="shared" si="39"/>
        <v>Chague Olivier</v>
      </c>
      <c r="C47" s="363" t="str">
        <f>IFERROR(VLOOKUP(B47,Liste_J!$C$7:$G$261,5,0),"???")</f>
        <v>H</v>
      </c>
      <c r="D47" s="748" t="str">
        <f>IFERROR(VLOOKUP(B47,Liste_J!$C$7:$F$261,4,0),"???")</f>
        <v>Chevry</v>
      </c>
      <c r="E47" s="735">
        <f t="shared" si="40"/>
        <v>24.3</v>
      </c>
      <c r="F47" s="405">
        <f t="shared" si="41"/>
        <v>17</v>
      </c>
      <c r="H47" s="402">
        <v>6</v>
      </c>
      <c r="I47" s="363" t="str">
        <f t="shared" si="42"/>
        <v>Benoteau Luc</v>
      </c>
      <c r="J47" s="363" t="str">
        <f>IFERROR(VLOOKUP(I47,Liste_J!$C$7:$G$261,5,0),"???")</f>
        <v>H</v>
      </c>
      <c r="K47" s="363" t="str">
        <f>IFERROR(VLOOKUP(I47,Liste_J!$C$7:$F$261,4,0),"???")</f>
        <v>Chevry</v>
      </c>
      <c r="L47" s="363">
        <f t="shared" si="43"/>
        <v>44.3</v>
      </c>
      <c r="M47" s="405">
        <f t="shared" si="44"/>
        <v>39</v>
      </c>
      <c r="Q47" s="392"/>
      <c r="R47" s="392"/>
      <c r="S47" s="392"/>
      <c r="T47" s="392"/>
      <c r="X47" s="289"/>
      <c r="AB47" s="337">
        <f t="shared" si="45"/>
        <v>0</v>
      </c>
      <c r="AC47" s="338">
        <f t="shared" si="36"/>
        <v>0</v>
      </c>
      <c r="AD47" s="338">
        <f t="shared" si="36"/>
        <v>1</v>
      </c>
      <c r="AE47" s="338">
        <f t="shared" si="36"/>
        <v>0</v>
      </c>
      <c r="AF47" s="339">
        <f t="shared" si="36"/>
        <v>0</v>
      </c>
      <c r="AG47" s="392">
        <f t="shared" si="37"/>
        <v>1</v>
      </c>
    </row>
    <row r="48" spans="1:54" ht="14.4" x14ac:dyDescent="0.3">
      <c r="A48" s="402">
        <f t="shared" si="38"/>
        <v>7</v>
      </c>
      <c r="B48" s="403" t="str">
        <f t="shared" si="39"/>
        <v>Robin Jean-Pierre</v>
      </c>
      <c r="C48" s="363" t="str">
        <f>IFERROR(VLOOKUP(B48,Liste_J!$C$7:$G$261,5,0),"???")</f>
        <v>H</v>
      </c>
      <c r="D48" s="748" t="str">
        <f>IFERROR(VLOOKUP(B48,Liste_J!$C$7:$F$261,4,0),"???")</f>
        <v>Réveillon</v>
      </c>
      <c r="E48" s="735">
        <f t="shared" si="40"/>
        <v>24.9</v>
      </c>
      <c r="F48" s="405">
        <f t="shared" si="41"/>
        <v>16</v>
      </c>
      <c r="H48" s="402">
        <v>7</v>
      </c>
      <c r="I48" s="363" t="str">
        <f t="shared" si="42"/>
        <v>Tran Jean-Claude</v>
      </c>
      <c r="J48" s="363" t="str">
        <f>IFERROR(VLOOKUP(I48,Liste_J!$C$7:$G$261,5,0),"???")</f>
        <v>H</v>
      </c>
      <c r="K48" s="363" t="str">
        <f>IFERROR(VLOOKUP(I48,Liste_J!$C$7:$F$261,4,0),"???")</f>
        <v>Chevry</v>
      </c>
      <c r="L48" s="363">
        <f t="shared" si="43"/>
        <v>34.700000000000003</v>
      </c>
      <c r="M48" s="405">
        <f t="shared" si="44"/>
        <v>39</v>
      </c>
      <c r="Q48" s="392"/>
      <c r="R48" s="392"/>
      <c r="S48" s="392"/>
      <c r="T48" s="392"/>
      <c r="V48" s="363"/>
      <c r="X48" s="289"/>
      <c r="AB48" s="337">
        <f t="shared" si="45"/>
        <v>0</v>
      </c>
      <c r="AC48" s="338">
        <f t="shared" si="36"/>
        <v>0</v>
      </c>
      <c r="AD48" s="338">
        <f t="shared" si="36"/>
        <v>1</v>
      </c>
      <c r="AE48" s="338">
        <f t="shared" si="36"/>
        <v>0</v>
      </c>
      <c r="AF48" s="339">
        <f t="shared" si="36"/>
        <v>0</v>
      </c>
      <c r="AG48" s="392">
        <f t="shared" si="37"/>
        <v>1</v>
      </c>
    </row>
    <row r="49" spans="1:33" ht="14.4" x14ac:dyDescent="0.3">
      <c r="A49" s="402">
        <f t="shared" si="38"/>
        <v>8</v>
      </c>
      <c r="B49" s="403" t="str">
        <f t="shared" si="39"/>
        <v>Strappe Jacques</v>
      </c>
      <c r="C49" s="363" t="str">
        <f>IFERROR(VLOOKUP(B49,Liste_J!$C$7:$G$261,5,0),"???")</f>
        <v>H</v>
      </c>
      <c r="D49" s="748" t="str">
        <f>IFERROR(VLOOKUP(B49,Liste_J!$C$7:$F$261,4,0),"???")</f>
        <v>ASGAF</v>
      </c>
      <c r="E49" s="735">
        <f t="shared" si="40"/>
        <v>17.2</v>
      </c>
      <c r="F49" s="405">
        <f t="shared" si="41"/>
        <v>16</v>
      </c>
      <c r="H49" s="402">
        <v>8</v>
      </c>
      <c r="I49" s="363" t="str">
        <f t="shared" si="42"/>
        <v>Chague Olivier</v>
      </c>
      <c r="J49" s="363" t="str">
        <f>IFERROR(VLOOKUP(I49,Liste_J!$C$7:$G$261,5,0),"???")</f>
        <v>H</v>
      </c>
      <c r="K49" s="363" t="str">
        <f>IFERROR(VLOOKUP(I49,Liste_J!$C$7:$F$261,4,0),"???")</f>
        <v>Chevry</v>
      </c>
      <c r="L49" s="363">
        <f t="shared" si="43"/>
        <v>24.3</v>
      </c>
      <c r="M49" s="405">
        <f t="shared" si="44"/>
        <v>39</v>
      </c>
      <c r="N49" s="363"/>
      <c r="X49" s="289"/>
      <c r="AB49" s="337">
        <f t="shared" si="45"/>
        <v>0</v>
      </c>
      <c r="AC49" s="338">
        <f t="shared" si="36"/>
        <v>0</v>
      </c>
      <c r="AD49" s="338">
        <f t="shared" si="36"/>
        <v>1</v>
      </c>
      <c r="AE49" s="338">
        <f t="shared" si="36"/>
        <v>0</v>
      </c>
      <c r="AF49" s="339">
        <f t="shared" si="36"/>
        <v>0</v>
      </c>
      <c r="AG49" s="392">
        <f t="shared" si="37"/>
        <v>1</v>
      </c>
    </row>
    <row r="50" spans="1:33" ht="14.4" x14ac:dyDescent="0.3">
      <c r="A50" s="402">
        <f t="shared" si="38"/>
        <v>9</v>
      </c>
      <c r="B50" s="403" t="str">
        <f t="shared" si="39"/>
        <v>Sauvadet Dominique</v>
      </c>
      <c r="C50" s="363" t="str">
        <f>IFERROR(VLOOKUP(B50,Liste_J!$C$7:$G$261,5,0),"???")</f>
        <v>H</v>
      </c>
      <c r="D50" s="748" t="str">
        <f>IFERROR(VLOOKUP(B50,Liste_J!$C$7:$F$261,4,0),"???")</f>
        <v>ASGAF</v>
      </c>
      <c r="E50" s="735">
        <f t="shared" si="40"/>
        <v>19</v>
      </c>
      <c r="F50" s="405">
        <f t="shared" si="41"/>
        <v>16</v>
      </c>
      <c r="H50" s="402">
        <v>9</v>
      </c>
      <c r="I50" s="363" t="str">
        <f t="shared" si="42"/>
        <v>Jammes Gérard</v>
      </c>
      <c r="J50" s="363" t="str">
        <f>IFERROR(VLOOKUP(I50,Liste_J!$C$7:$G$261,5,0),"???")</f>
        <v>H</v>
      </c>
      <c r="K50" s="363" t="str">
        <f>IFERROR(VLOOKUP(I50,Liste_J!$C$7:$F$261,4,0),"???")</f>
        <v>Chevry</v>
      </c>
      <c r="L50" s="363">
        <f t="shared" si="43"/>
        <v>18</v>
      </c>
      <c r="M50" s="405">
        <f t="shared" si="44"/>
        <v>38</v>
      </c>
      <c r="N50" s="363"/>
      <c r="V50" s="363"/>
      <c r="X50" s="289"/>
      <c r="AB50" s="337">
        <f t="shared" si="45"/>
        <v>0</v>
      </c>
      <c r="AC50" s="338">
        <f t="shared" si="36"/>
        <v>0</v>
      </c>
      <c r="AD50" s="338">
        <f t="shared" si="36"/>
        <v>1</v>
      </c>
      <c r="AE50" s="338">
        <f t="shared" si="36"/>
        <v>0</v>
      </c>
      <c r="AF50" s="339">
        <f t="shared" si="36"/>
        <v>0</v>
      </c>
      <c r="AG50" s="392">
        <f t="shared" si="37"/>
        <v>1</v>
      </c>
    </row>
    <row r="51" spans="1:33" ht="14.4" x14ac:dyDescent="0.3">
      <c r="A51" s="402">
        <f t="shared" si="38"/>
        <v>10</v>
      </c>
      <c r="B51" s="403" t="str">
        <f t="shared" si="39"/>
        <v>Foucault Lionel</v>
      </c>
      <c r="C51" s="363" t="str">
        <f>IFERROR(VLOOKUP(B51,Liste_J!$C$7:$G$261,5,0),"???")</f>
        <v>H</v>
      </c>
      <c r="D51" s="748" t="str">
        <f>IFERROR(VLOOKUP(B51,Liste_J!$C$7:$F$261,4,0),"???")</f>
        <v>Chevannes</v>
      </c>
      <c r="E51" s="735">
        <f t="shared" si="40"/>
        <v>14.9</v>
      </c>
      <c r="F51" s="405">
        <f t="shared" si="41"/>
        <v>16</v>
      </c>
      <c r="H51" s="402">
        <v>10</v>
      </c>
      <c r="I51" s="363" t="str">
        <f t="shared" si="42"/>
        <v>Robic Jean Pierre</v>
      </c>
      <c r="J51" s="363" t="str">
        <f>IFERROR(VLOOKUP(I51,Liste_J!$C$7:$G$261,5,0),"???")</f>
        <v>H</v>
      </c>
      <c r="K51" s="363" t="str">
        <f>IFERROR(VLOOKUP(I51,Liste_J!$C$7:$F$261,4,0),"???")</f>
        <v>Réveillon</v>
      </c>
      <c r="L51" s="363">
        <f t="shared" si="43"/>
        <v>15.1</v>
      </c>
      <c r="M51" s="405">
        <f t="shared" si="44"/>
        <v>38</v>
      </c>
      <c r="N51" s="363"/>
      <c r="X51" s="289"/>
      <c r="AB51" s="337">
        <f t="shared" si="45"/>
        <v>0</v>
      </c>
      <c r="AC51" s="338">
        <f t="shared" si="36"/>
        <v>0</v>
      </c>
      <c r="AD51" s="338">
        <f t="shared" si="36"/>
        <v>0</v>
      </c>
      <c r="AE51" s="338">
        <f t="shared" si="36"/>
        <v>0</v>
      </c>
      <c r="AF51" s="339">
        <f t="shared" si="36"/>
        <v>1</v>
      </c>
      <c r="AG51" s="392">
        <f t="shared" si="37"/>
        <v>1</v>
      </c>
    </row>
    <row r="52" spans="1:33" ht="14.4" x14ac:dyDescent="0.3">
      <c r="A52" s="402">
        <f t="shared" si="38"/>
        <v>11</v>
      </c>
      <c r="B52" s="403" t="str">
        <f t="shared" si="39"/>
        <v>Barcon Jean-Jacques</v>
      </c>
      <c r="C52" s="363" t="str">
        <f>IFERROR(VLOOKUP(B52,Liste_J!$C$7:$G$261,5,0),"???")</f>
        <v>H</v>
      </c>
      <c r="D52" s="748" t="str">
        <f>IFERROR(VLOOKUP(B52,Liste_J!$C$7:$F$261,4,0),"???")</f>
        <v>ASGAF</v>
      </c>
      <c r="E52" s="735">
        <f t="shared" si="40"/>
        <v>20.9</v>
      </c>
      <c r="F52" s="405">
        <f t="shared" si="41"/>
        <v>15</v>
      </c>
      <c r="H52" s="402">
        <v>11</v>
      </c>
      <c r="I52" s="363" t="str">
        <f t="shared" si="42"/>
        <v>Robin Jean-Pierre</v>
      </c>
      <c r="J52" s="363" t="str">
        <f>IFERROR(VLOOKUP(I52,Liste_J!$C$7:$G$261,5,0),"???")</f>
        <v>H</v>
      </c>
      <c r="K52" s="363" t="str">
        <f>IFERROR(VLOOKUP(I52,Liste_J!$C$7:$F$261,4,0),"???")</f>
        <v>Réveillon</v>
      </c>
      <c r="L52" s="363">
        <f t="shared" si="43"/>
        <v>24.9</v>
      </c>
      <c r="M52" s="405">
        <f t="shared" si="44"/>
        <v>37</v>
      </c>
      <c r="N52" s="363"/>
      <c r="V52" s="363"/>
      <c r="X52" s="289"/>
      <c r="AB52" s="337">
        <f t="shared" si="45"/>
        <v>0</v>
      </c>
      <c r="AC52" s="338">
        <f t="shared" si="36"/>
        <v>0</v>
      </c>
      <c r="AD52" s="338">
        <f t="shared" si="36"/>
        <v>0</v>
      </c>
      <c r="AE52" s="338">
        <f t="shared" si="36"/>
        <v>0</v>
      </c>
      <c r="AF52" s="339">
        <f t="shared" si="36"/>
        <v>1</v>
      </c>
      <c r="AG52" s="392">
        <f t="shared" si="37"/>
        <v>1</v>
      </c>
    </row>
    <row r="53" spans="1:33" ht="14.4" x14ac:dyDescent="0.3">
      <c r="A53" s="402">
        <f t="shared" si="38"/>
        <v>12</v>
      </c>
      <c r="B53" s="403" t="str">
        <f t="shared" si="39"/>
        <v>Combrisson Jean-Luc</v>
      </c>
      <c r="C53" s="363" t="str">
        <f>IFERROR(VLOOKUP(B53,Liste_J!$C$7:$G$261,5,0),"???")</f>
        <v>H</v>
      </c>
      <c r="D53" s="748" t="str">
        <f>IFERROR(VLOOKUP(B53,Liste_J!$C$7:$F$261,4,0),"???")</f>
        <v>Chevry</v>
      </c>
      <c r="E53" s="735">
        <f t="shared" si="40"/>
        <v>33.299999999999997</v>
      </c>
      <c r="F53" s="405">
        <f t="shared" si="41"/>
        <v>15</v>
      </c>
      <c r="H53" s="402">
        <v>12</v>
      </c>
      <c r="I53" s="363" t="str">
        <f t="shared" si="42"/>
        <v>Guillerm Robert</v>
      </c>
      <c r="J53" s="363" t="str">
        <f>IFERROR(VLOOKUP(I53,Liste_J!$C$7:$G$261,5,0),"???")</f>
        <v>H</v>
      </c>
      <c r="K53" s="363" t="str">
        <f>IFERROR(VLOOKUP(I53,Liste_J!$C$7:$F$261,4,0),"???")</f>
        <v>Chevannes</v>
      </c>
      <c r="L53" s="363">
        <f t="shared" si="43"/>
        <v>29.3</v>
      </c>
      <c r="M53" s="405">
        <f t="shared" si="44"/>
        <v>37</v>
      </c>
      <c r="N53" s="363"/>
      <c r="X53" s="289"/>
      <c r="AB53" s="337">
        <f t="shared" si="45"/>
        <v>0</v>
      </c>
      <c r="AC53" s="338">
        <f t="shared" si="36"/>
        <v>1</v>
      </c>
      <c r="AD53" s="338">
        <f t="shared" si="36"/>
        <v>0</v>
      </c>
      <c r="AE53" s="338">
        <f t="shared" si="36"/>
        <v>0</v>
      </c>
      <c r="AF53" s="339">
        <f t="shared" si="36"/>
        <v>0</v>
      </c>
      <c r="AG53" s="392">
        <f t="shared" si="37"/>
        <v>1</v>
      </c>
    </row>
    <row r="54" spans="1:33" ht="14.4" x14ac:dyDescent="0.3">
      <c r="A54" s="402">
        <f t="shared" si="38"/>
        <v>13</v>
      </c>
      <c r="B54" s="403" t="str">
        <f t="shared" si="39"/>
        <v>Bouvree Guy</v>
      </c>
      <c r="C54" s="363" t="str">
        <f>IFERROR(VLOOKUP(B54,Liste_J!$C$7:$G$261,5,0),"???")</f>
        <v>H</v>
      </c>
      <c r="D54" s="748" t="str">
        <f>IFERROR(VLOOKUP(B54,Liste_J!$C$7:$F$261,4,0),"???")</f>
        <v>Réveillon</v>
      </c>
      <c r="E54" s="735">
        <f t="shared" si="40"/>
        <v>18.399999999999999</v>
      </c>
      <c r="F54" s="405">
        <f t="shared" si="41"/>
        <v>15</v>
      </c>
      <c r="H54" s="402">
        <v>13</v>
      </c>
      <c r="I54" s="363" t="str">
        <f t="shared" si="42"/>
        <v>Barcon Jean-Jacques</v>
      </c>
      <c r="J54" s="363" t="str">
        <f>IFERROR(VLOOKUP(I54,Liste_J!$C$7:$G$261,5,0),"???")</f>
        <v>H</v>
      </c>
      <c r="K54" s="363" t="str">
        <f>IFERROR(VLOOKUP(I54,Liste_J!$C$7:$F$261,4,0),"???")</f>
        <v>ASGAF</v>
      </c>
      <c r="L54" s="363">
        <f t="shared" si="43"/>
        <v>20.9</v>
      </c>
      <c r="M54" s="405">
        <f t="shared" si="44"/>
        <v>36</v>
      </c>
      <c r="N54" s="363"/>
      <c r="V54" s="363"/>
      <c r="Y54" s="392"/>
      <c r="AB54" s="337">
        <f t="shared" si="45"/>
        <v>1</v>
      </c>
      <c r="AC54" s="338">
        <f t="shared" si="36"/>
        <v>0</v>
      </c>
      <c r="AD54" s="338">
        <f t="shared" si="36"/>
        <v>0</v>
      </c>
      <c r="AE54" s="338">
        <f t="shared" si="36"/>
        <v>0</v>
      </c>
      <c r="AF54" s="339">
        <f t="shared" si="36"/>
        <v>0</v>
      </c>
      <c r="AG54" s="392">
        <f t="shared" si="37"/>
        <v>1</v>
      </c>
    </row>
    <row r="55" spans="1:33" ht="14.4" x14ac:dyDescent="0.3">
      <c r="A55" s="402">
        <f t="shared" si="38"/>
        <v>14</v>
      </c>
      <c r="B55" s="403" t="str">
        <f t="shared" si="39"/>
        <v>Gauvin Henri-Jacques</v>
      </c>
      <c r="C55" s="363" t="str">
        <f>IFERROR(VLOOKUP(B55,Liste_J!$C$7:$G$261,5,0),"???")</f>
        <v>H</v>
      </c>
      <c r="D55" s="748" t="str">
        <f>IFERROR(VLOOKUP(B55,Liste_J!$C$7:$F$261,4,0),"???")</f>
        <v>Réveillon</v>
      </c>
      <c r="E55" s="735">
        <f t="shared" si="40"/>
        <v>13.3</v>
      </c>
      <c r="F55" s="405">
        <f t="shared" si="41"/>
        <v>15</v>
      </c>
      <c r="H55" s="402">
        <v>14</v>
      </c>
      <c r="I55" s="363" t="str">
        <f t="shared" si="42"/>
        <v>Alexandre Pascale</v>
      </c>
      <c r="J55" s="363" t="str">
        <f>IFERROR(VLOOKUP(I55,Liste_J!$C$7:$G$261,5,0),"???")</f>
        <v>F</v>
      </c>
      <c r="K55" s="363" t="str">
        <f>IFERROR(VLOOKUP(I55,Liste_J!$C$7:$F$261,4,0),"???")</f>
        <v>Chevry</v>
      </c>
      <c r="L55" s="363">
        <f t="shared" si="43"/>
        <v>24.6</v>
      </c>
      <c r="M55" s="405">
        <f t="shared" si="44"/>
        <v>35</v>
      </c>
      <c r="N55" s="363"/>
      <c r="O55" s="363"/>
      <c r="P55" s="363"/>
      <c r="Q55" s="363"/>
      <c r="R55" s="363"/>
      <c r="S55" s="363"/>
      <c r="T55" s="363"/>
      <c r="AB55" s="337">
        <f t="shared" si="45"/>
        <v>0</v>
      </c>
      <c r="AC55" s="338">
        <f t="shared" si="36"/>
        <v>0</v>
      </c>
      <c r="AD55" s="338">
        <f t="shared" si="36"/>
        <v>1</v>
      </c>
      <c r="AE55" s="338">
        <f t="shared" si="36"/>
        <v>0</v>
      </c>
      <c r="AF55" s="339">
        <f t="shared" si="36"/>
        <v>0</v>
      </c>
      <c r="AG55" s="392">
        <f t="shared" si="37"/>
        <v>1</v>
      </c>
    </row>
    <row r="56" spans="1:33" ht="14.4" x14ac:dyDescent="0.3">
      <c r="A56" s="402">
        <f t="shared" si="38"/>
        <v>15</v>
      </c>
      <c r="B56" s="403" t="str">
        <f t="shared" si="39"/>
        <v>Reverdy Jean-Jacques</v>
      </c>
      <c r="C56" s="363" t="str">
        <f>IFERROR(VLOOKUP(B56,Liste_J!$C$7:$G$261,5,0),"???")</f>
        <v>H</v>
      </c>
      <c r="D56" s="748" t="str">
        <f>IFERROR(VLOOKUP(B56,Liste_J!$C$7:$F$261,4,0),"???")</f>
        <v>Chevry</v>
      </c>
      <c r="E56" s="735">
        <f t="shared" si="40"/>
        <v>20.399999999999999</v>
      </c>
      <c r="F56" s="405">
        <f t="shared" si="41"/>
        <v>14</v>
      </c>
      <c r="H56" s="402">
        <v>15</v>
      </c>
      <c r="I56" s="363" t="str">
        <f t="shared" si="42"/>
        <v>Schlack Pascal</v>
      </c>
      <c r="J56" s="363" t="str">
        <f>IFERROR(VLOOKUP(I56,Liste_J!$C$7:$G$261,5,0),"???")</f>
        <v>H</v>
      </c>
      <c r="K56" s="363" t="str">
        <f>IFERROR(VLOOKUP(I56,Liste_J!$C$7:$F$261,4,0),"???")</f>
        <v>ASGAF</v>
      </c>
      <c r="L56" s="363">
        <f t="shared" si="43"/>
        <v>30.1</v>
      </c>
      <c r="M56" s="405">
        <f t="shared" si="44"/>
        <v>35</v>
      </c>
      <c r="N56" s="363"/>
      <c r="O56" s="363"/>
      <c r="P56" s="363"/>
      <c r="Q56" s="363"/>
      <c r="R56" s="363"/>
      <c r="S56" s="363"/>
      <c r="T56" s="363"/>
      <c r="AB56" s="337">
        <f t="shared" si="45"/>
        <v>1</v>
      </c>
      <c r="AC56" s="338">
        <f t="shared" si="36"/>
        <v>0</v>
      </c>
      <c r="AD56" s="338">
        <f t="shared" si="36"/>
        <v>0</v>
      </c>
      <c r="AE56" s="338">
        <f t="shared" si="36"/>
        <v>0</v>
      </c>
      <c r="AF56" s="339">
        <f t="shared" si="36"/>
        <v>0</v>
      </c>
      <c r="AG56" s="392">
        <f t="shared" si="37"/>
        <v>1</v>
      </c>
    </row>
    <row r="57" spans="1:33" ht="14.4" x14ac:dyDescent="0.3">
      <c r="A57" s="402">
        <f t="shared" si="38"/>
        <v>16</v>
      </c>
      <c r="B57" s="403" t="str">
        <f t="shared" si="39"/>
        <v>Napoleone Remi</v>
      </c>
      <c r="C57" s="363" t="str">
        <f>IFERROR(VLOOKUP(B57,Liste_J!$C$7:$G$261,5,0),"???")</f>
        <v>H</v>
      </c>
      <c r="D57" s="748" t="str">
        <f>IFERROR(VLOOKUP(B57,Liste_J!$C$7:$F$261,4,0),"???")</f>
        <v>Chevry</v>
      </c>
      <c r="E57" s="735">
        <f t="shared" si="40"/>
        <v>22.1</v>
      </c>
      <c r="F57" s="405">
        <f t="shared" si="41"/>
        <v>13</v>
      </c>
      <c r="H57" s="402">
        <v>16</v>
      </c>
      <c r="I57" s="363" t="str">
        <f t="shared" si="42"/>
        <v>Paulin Georges</v>
      </c>
      <c r="J57" s="363" t="str">
        <f>IFERROR(VLOOKUP(I57,Liste_J!$C$7:$G$261,5,0),"???")</f>
        <v>H</v>
      </c>
      <c r="K57" s="363" t="str">
        <f>IFERROR(VLOOKUP(I57,Liste_J!$C$7:$F$261,4,0),"???")</f>
        <v>Chevry</v>
      </c>
      <c r="L57" s="363">
        <f t="shared" si="43"/>
        <v>16.100000000000001</v>
      </c>
      <c r="M57" s="405">
        <f t="shared" si="44"/>
        <v>35</v>
      </c>
      <c r="N57" s="363"/>
      <c r="T57" s="363"/>
      <c r="AB57" s="337">
        <f t="shared" si="45"/>
        <v>0</v>
      </c>
      <c r="AC57" s="338">
        <f t="shared" si="36"/>
        <v>0</v>
      </c>
      <c r="AD57" s="338">
        <f t="shared" si="36"/>
        <v>1</v>
      </c>
      <c r="AE57" s="338">
        <f t="shared" si="36"/>
        <v>0</v>
      </c>
      <c r="AF57" s="339">
        <f t="shared" si="36"/>
        <v>0</v>
      </c>
      <c r="AG57" s="392">
        <f t="shared" si="37"/>
        <v>1</v>
      </c>
    </row>
    <row r="58" spans="1:33" ht="14.4" x14ac:dyDescent="0.3">
      <c r="A58" s="402">
        <f t="shared" si="38"/>
        <v>17</v>
      </c>
      <c r="B58" s="403" t="str">
        <f t="shared" si="39"/>
        <v>Lapatrie Gilles</v>
      </c>
      <c r="C58" s="363" t="str">
        <f>IFERROR(VLOOKUP(B58,Liste_J!$C$7:$G$261,5,0),"???")</f>
        <v>H</v>
      </c>
      <c r="D58" s="748" t="str">
        <f>IFERROR(VLOOKUP(B58,Liste_J!$C$7:$F$261,4,0),"???")</f>
        <v>Réveillon</v>
      </c>
      <c r="E58" s="735">
        <f t="shared" si="40"/>
        <v>11</v>
      </c>
      <c r="F58" s="405">
        <f t="shared" si="41"/>
        <v>13</v>
      </c>
      <c r="H58" s="402">
        <v>17</v>
      </c>
      <c r="I58" s="363" t="str">
        <f t="shared" si="42"/>
        <v>Sauvadet Yannick</v>
      </c>
      <c r="J58" s="363" t="str">
        <f>IFERROR(VLOOKUP(I58,Liste_J!$C$7:$G$261,5,0),"???")</f>
        <v>H</v>
      </c>
      <c r="K58" s="363" t="str">
        <f>IFERROR(VLOOKUP(I58,Liste_J!$C$7:$F$261,4,0),"???")</f>
        <v>ASGAF</v>
      </c>
      <c r="L58" s="363">
        <f t="shared" si="43"/>
        <v>24.8</v>
      </c>
      <c r="M58" s="405">
        <f t="shared" si="44"/>
        <v>34</v>
      </c>
      <c r="N58" s="363"/>
      <c r="T58" s="363"/>
      <c r="AB58" s="337">
        <f t="shared" si="45"/>
        <v>1</v>
      </c>
      <c r="AC58" s="338">
        <f t="shared" si="36"/>
        <v>0</v>
      </c>
      <c r="AD58" s="338">
        <f t="shared" si="36"/>
        <v>0</v>
      </c>
      <c r="AE58" s="338">
        <f t="shared" si="36"/>
        <v>0</v>
      </c>
      <c r="AF58" s="339">
        <f t="shared" si="36"/>
        <v>0</v>
      </c>
      <c r="AG58" s="392">
        <f t="shared" si="37"/>
        <v>1</v>
      </c>
    </row>
    <row r="59" spans="1:33" ht="14.4" x14ac:dyDescent="0.3">
      <c r="A59" s="402">
        <f t="shared" si="38"/>
        <v>18</v>
      </c>
      <c r="B59" s="403" t="str">
        <f t="shared" si="39"/>
        <v>Bennardo Gabriel</v>
      </c>
      <c r="C59" s="363" t="str">
        <f>IFERROR(VLOOKUP(B59,Liste_J!$C$7:$G$261,5,0),"???")</f>
        <v>H</v>
      </c>
      <c r="D59" s="748" t="str">
        <f>IFERROR(VLOOKUP(B59,Liste_J!$C$7:$F$261,4,0),"???")</f>
        <v>Chevry</v>
      </c>
      <c r="E59" s="735">
        <f t="shared" si="40"/>
        <v>26.6</v>
      </c>
      <c r="F59" s="405">
        <f t="shared" si="41"/>
        <v>13</v>
      </c>
      <c r="H59" s="402">
        <v>18</v>
      </c>
      <c r="I59" s="363" t="str">
        <f t="shared" si="42"/>
        <v>Merlin Clarisse</v>
      </c>
      <c r="J59" s="363" t="str">
        <f>IFERROR(VLOOKUP(I59,Liste_J!$C$7:$G$261,5,0),"???")</f>
        <v>F</v>
      </c>
      <c r="K59" s="363" t="str">
        <f>IFERROR(VLOOKUP(I59,Liste_J!$C$7:$F$261,4,0),"???")</f>
        <v>Chevry</v>
      </c>
      <c r="L59" s="363">
        <f t="shared" si="43"/>
        <v>28.6</v>
      </c>
      <c r="M59" s="405">
        <f t="shared" si="44"/>
        <v>34</v>
      </c>
      <c r="N59" s="363"/>
      <c r="T59" s="363"/>
      <c r="AB59" s="337">
        <f t="shared" si="45"/>
        <v>0</v>
      </c>
      <c r="AC59" s="338">
        <f t="shared" si="36"/>
        <v>0</v>
      </c>
      <c r="AD59" s="338">
        <f t="shared" si="36"/>
        <v>1</v>
      </c>
      <c r="AE59" s="338">
        <f t="shared" si="36"/>
        <v>0</v>
      </c>
      <c r="AF59" s="339">
        <f t="shared" si="36"/>
        <v>0</v>
      </c>
      <c r="AG59" s="392">
        <f t="shared" si="37"/>
        <v>1</v>
      </c>
    </row>
    <row r="60" spans="1:33" ht="14.4" x14ac:dyDescent="0.3">
      <c r="A60" s="402">
        <f t="shared" si="38"/>
        <v>19</v>
      </c>
      <c r="B60" s="403" t="str">
        <f t="shared" si="39"/>
        <v>Toury Fabien</v>
      </c>
      <c r="C60" s="363" t="str">
        <f>IFERROR(VLOOKUP(B60,Liste_J!$C$7:$G$261,5,0),"???")</f>
        <v>H</v>
      </c>
      <c r="D60" s="748" t="str">
        <f>IFERROR(VLOOKUP(B60,Liste_J!$C$7:$F$261,4,0),"???")</f>
        <v>Chevry</v>
      </c>
      <c r="E60" s="735">
        <f t="shared" si="40"/>
        <v>35</v>
      </c>
      <c r="F60" s="405">
        <f t="shared" si="41"/>
        <v>11</v>
      </c>
      <c r="H60" s="402">
        <v>19</v>
      </c>
      <c r="I60" s="363" t="str">
        <f t="shared" si="42"/>
        <v>Reverdy Jean-Jacques</v>
      </c>
      <c r="J60" s="363" t="str">
        <f>IFERROR(VLOOKUP(I60,Liste_J!$C$7:$G$261,5,0),"???")</f>
        <v>H</v>
      </c>
      <c r="K60" s="363" t="str">
        <f>IFERROR(VLOOKUP(I60,Liste_J!$C$7:$F$261,4,0),"???")</f>
        <v>Chevry</v>
      </c>
      <c r="L60" s="363">
        <f t="shared" si="43"/>
        <v>20.399999999999999</v>
      </c>
      <c r="M60" s="405">
        <f t="shared" si="44"/>
        <v>34</v>
      </c>
      <c r="N60" s="363"/>
      <c r="T60" s="363"/>
      <c r="AB60" s="337">
        <f t="shared" si="45"/>
        <v>0</v>
      </c>
      <c r="AC60" s="338">
        <f t="shared" si="36"/>
        <v>0</v>
      </c>
      <c r="AD60" s="338">
        <f t="shared" si="36"/>
        <v>1</v>
      </c>
      <c r="AE60" s="338">
        <f t="shared" si="36"/>
        <v>0</v>
      </c>
      <c r="AF60" s="339">
        <f t="shared" si="36"/>
        <v>0</v>
      </c>
      <c r="AG60" s="392">
        <f t="shared" si="37"/>
        <v>1</v>
      </c>
    </row>
    <row r="61" spans="1:33" ht="14.4" x14ac:dyDescent="0.3">
      <c r="A61" s="402">
        <f t="shared" si="38"/>
        <v>20</v>
      </c>
      <c r="B61" s="403" t="str">
        <f t="shared" si="39"/>
        <v>Faubeau Alain</v>
      </c>
      <c r="C61" s="363" t="str">
        <f>IFERROR(VLOOKUP(B61,Liste_J!$C$7:$G$261,5,0),"???")</f>
        <v>H</v>
      </c>
      <c r="D61" s="748" t="str">
        <f>IFERROR(VLOOKUP(B61,Liste_J!$C$7:$F$261,4,0),"???")</f>
        <v>Chevry</v>
      </c>
      <c r="E61" s="735">
        <f t="shared" si="40"/>
        <v>37.700000000000003</v>
      </c>
      <c r="F61" s="405">
        <f t="shared" si="41"/>
        <v>11</v>
      </c>
      <c r="H61" s="402">
        <v>20</v>
      </c>
      <c r="I61" s="363" t="str">
        <f t="shared" si="42"/>
        <v>Marcais Xavier</v>
      </c>
      <c r="J61" s="363" t="str">
        <f>IFERROR(VLOOKUP(I61,Liste_J!$C$7:$G$261,5,0),"???")</f>
        <v>H</v>
      </c>
      <c r="K61" s="363" t="str">
        <f>IFERROR(VLOOKUP(I61,Liste_J!$C$7:$F$261,4,0),"???")</f>
        <v>ASGAF</v>
      </c>
      <c r="L61" s="363">
        <f t="shared" si="43"/>
        <v>14</v>
      </c>
      <c r="M61" s="405">
        <f t="shared" si="44"/>
        <v>34</v>
      </c>
      <c r="N61" s="363"/>
      <c r="T61" s="363"/>
      <c r="AB61" s="337">
        <f t="shared" si="45"/>
        <v>1</v>
      </c>
      <c r="AC61" s="338">
        <f t="shared" si="36"/>
        <v>0</v>
      </c>
      <c r="AD61" s="338">
        <f t="shared" si="36"/>
        <v>0</v>
      </c>
      <c r="AE61" s="338">
        <f t="shared" si="36"/>
        <v>0</v>
      </c>
      <c r="AF61" s="339">
        <f t="shared" si="36"/>
        <v>0</v>
      </c>
      <c r="AG61" s="392">
        <f t="shared" si="37"/>
        <v>1</v>
      </c>
    </row>
    <row r="62" spans="1:33" ht="14.4" x14ac:dyDescent="0.3">
      <c r="A62" s="402">
        <f t="shared" si="38"/>
        <v>21</v>
      </c>
      <c r="B62" s="403" t="str">
        <f t="shared" si="39"/>
        <v>Hainault Rémy</v>
      </c>
      <c r="C62" s="363" t="str">
        <f>IFERROR(VLOOKUP(B62,Liste_J!$C$7:$G$261,5,0),"???")</f>
        <v>H</v>
      </c>
      <c r="D62" s="748" t="str">
        <f>IFERROR(VLOOKUP(B62,Liste_J!$C$7:$F$261,4,0),"???")</f>
        <v>Chevry</v>
      </c>
      <c r="E62" s="735">
        <f t="shared" si="40"/>
        <v>23.9</v>
      </c>
      <c r="F62" s="405">
        <f t="shared" si="41"/>
        <v>11</v>
      </c>
      <c r="H62" s="402">
        <v>21</v>
      </c>
      <c r="I62" s="363" t="str">
        <f t="shared" si="42"/>
        <v>Strappe Jacques</v>
      </c>
      <c r="J62" s="363" t="str">
        <f>IFERROR(VLOOKUP(I62,Liste_J!$C$7:$G$261,5,0),"???")</f>
        <v>H</v>
      </c>
      <c r="K62" s="363" t="str">
        <f>IFERROR(VLOOKUP(I62,Liste_J!$C$7:$F$261,4,0),"???")</f>
        <v>ASGAF</v>
      </c>
      <c r="L62" s="363">
        <f t="shared" si="43"/>
        <v>17.2</v>
      </c>
      <c r="M62" s="405">
        <f t="shared" si="44"/>
        <v>33</v>
      </c>
      <c r="N62" s="363"/>
      <c r="T62" s="363"/>
      <c r="AB62" s="337">
        <f t="shared" si="45"/>
        <v>1</v>
      </c>
      <c r="AC62" s="338">
        <f t="shared" si="45"/>
        <v>0</v>
      </c>
      <c r="AD62" s="338">
        <f t="shared" si="45"/>
        <v>0</v>
      </c>
      <c r="AE62" s="338">
        <f t="shared" si="45"/>
        <v>0</v>
      </c>
      <c r="AF62" s="339">
        <f t="shared" si="45"/>
        <v>0</v>
      </c>
      <c r="AG62" s="392">
        <f t="shared" si="37"/>
        <v>1</v>
      </c>
    </row>
    <row r="63" spans="1:33" ht="14.4" x14ac:dyDescent="0.3">
      <c r="A63" s="402">
        <f t="shared" si="38"/>
        <v>22</v>
      </c>
      <c r="B63" s="403" t="str">
        <f t="shared" si="39"/>
        <v>Schlack Pascal</v>
      </c>
      <c r="C63" s="363" t="str">
        <f>IFERROR(VLOOKUP(B63,Liste_J!$C$7:$G$261,5,0),"???")</f>
        <v>H</v>
      </c>
      <c r="D63" s="748" t="str">
        <f>IFERROR(VLOOKUP(B63,Liste_J!$C$7:$F$261,4,0),"???")</f>
        <v>ASGAF</v>
      </c>
      <c r="E63" s="735">
        <f t="shared" si="40"/>
        <v>30.1</v>
      </c>
      <c r="F63" s="405">
        <f t="shared" si="41"/>
        <v>9</v>
      </c>
      <c r="H63" s="402">
        <v>22</v>
      </c>
      <c r="I63" s="363" t="str">
        <f t="shared" si="42"/>
        <v>Roulland Jean-François</v>
      </c>
      <c r="J63" s="363" t="str">
        <f>IFERROR(VLOOKUP(I63,Liste_J!$C$7:$G$261,5,0),"???")</f>
        <v>H</v>
      </c>
      <c r="K63" s="363" t="str">
        <f>IFERROR(VLOOKUP(I63,Liste_J!$C$7:$F$261,4,0),"???")</f>
        <v>Chevannes</v>
      </c>
      <c r="L63" s="363">
        <f t="shared" si="43"/>
        <v>33.6</v>
      </c>
      <c r="M63" s="405">
        <f t="shared" si="44"/>
        <v>33</v>
      </c>
      <c r="N63" s="363"/>
      <c r="T63" s="363"/>
      <c r="AB63" s="337">
        <f t="shared" ref="AB63:AF78" si="46">IF($K63=AB$41,1,0)</f>
        <v>0</v>
      </c>
      <c r="AC63" s="338">
        <f t="shared" si="46"/>
        <v>1</v>
      </c>
      <c r="AD63" s="338">
        <f t="shared" si="46"/>
        <v>0</v>
      </c>
      <c r="AE63" s="338">
        <f t="shared" si="46"/>
        <v>0</v>
      </c>
      <c r="AF63" s="339">
        <f t="shared" si="46"/>
        <v>0</v>
      </c>
      <c r="AG63" s="392">
        <f t="shared" si="37"/>
        <v>1</v>
      </c>
    </row>
    <row r="64" spans="1:33" ht="14.4" x14ac:dyDescent="0.3">
      <c r="A64" s="402">
        <f t="shared" si="38"/>
        <v>23</v>
      </c>
      <c r="B64" s="403" t="str">
        <f t="shared" si="39"/>
        <v>Roulland Jean-François</v>
      </c>
      <c r="C64" s="363" t="str">
        <f>IFERROR(VLOOKUP(B64,Liste_J!$C$7:$G$261,5,0),"???")</f>
        <v>H</v>
      </c>
      <c r="D64" s="748" t="str">
        <f>IFERROR(VLOOKUP(B64,Liste_J!$C$7:$F$261,4,0),"???")</f>
        <v>Chevannes</v>
      </c>
      <c r="E64" s="735">
        <f t="shared" si="40"/>
        <v>33.6</v>
      </c>
      <c r="F64" s="405">
        <f t="shared" si="41"/>
        <v>9</v>
      </c>
      <c r="H64" s="402">
        <v>23</v>
      </c>
      <c r="I64" s="363" t="str">
        <f t="shared" si="42"/>
        <v>Bennardo Gabriel</v>
      </c>
      <c r="J64" s="363" t="str">
        <f>IFERROR(VLOOKUP(I64,Liste_J!$C$7:$G$261,5,0),"???")</f>
        <v>H</v>
      </c>
      <c r="K64" s="363" t="str">
        <f>IFERROR(VLOOKUP(I64,Liste_J!$C$7:$F$261,4,0),"???")</f>
        <v>Chevry</v>
      </c>
      <c r="L64" s="363">
        <f t="shared" si="43"/>
        <v>26.6</v>
      </c>
      <c r="M64" s="405">
        <f t="shared" si="44"/>
        <v>33</v>
      </c>
      <c r="N64" s="363"/>
      <c r="T64" s="363"/>
      <c r="AB64" s="337">
        <f t="shared" si="46"/>
        <v>0</v>
      </c>
      <c r="AC64" s="338">
        <f t="shared" si="46"/>
        <v>0</v>
      </c>
      <c r="AD64" s="338">
        <f t="shared" si="46"/>
        <v>1</v>
      </c>
      <c r="AE64" s="338">
        <f t="shared" si="46"/>
        <v>0</v>
      </c>
      <c r="AF64" s="339">
        <f t="shared" si="46"/>
        <v>0</v>
      </c>
      <c r="AG64" s="392">
        <f t="shared" si="37"/>
        <v>1</v>
      </c>
    </row>
    <row r="65" spans="1:33" ht="14.4" x14ac:dyDescent="0.3">
      <c r="A65" s="402">
        <f t="shared" si="38"/>
        <v>24</v>
      </c>
      <c r="B65" s="403" t="str">
        <f t="shared" si="39"/>
        <v>Guillerm Robert</v>
      </c>
      <c r="C65" s="363" t="str">
        <f>IFERROR(VLOOKUP(B65,Liste_J!$C$7:$G$261,5,0),"???")</f>
        <v>H</v>
      </c>
      <c r="D65" s="748" t="str">
        <f>IFERROR(VLOOKUP(B65,Liste_J!$C$7:$F$261,4,0),"???")</f>
        <v>Chevannes</v>
      </c>
      <c r="E65" s="735">
        <f t="shared" si="40"/>
        <v>29.3</v>
      </c>
      <c r="F65" s="405">
        <f t="shared" si="41"/>
        <v>9</v>
      </c>
      <c r="H65" s="402">
        <v>24</v>
      </c>
      <c r="I65" s="363" t="str">
        <f t="shared" si="42"/>
        <v>Bouvree Guy</v>
      </c>
      <c r="J65" s="363" t="str">
        <f>IFERROR(VLOOKUP(I65,Liste_J!$C$7:$G$261,5,0),"???")</f>
        <v>H</v>
      </c>
      <c r="K65" s="363" t="str">
        <f>IFERROR(VLOOKUP(I65,Liste_J!$C$7:$F$261,4,0),"???")</f>
        <v>Réveillon</v>
      </c>
      <c r="L65" s="363">
        <f t="shared" si="43"/>
        <v>18.399999999999999</v>
      </c>
      <c r="M65" s="405">
        <f t="shared" si="44"/>
        <v>32</v>
      </c>
      <c r="N65" s="363"/>
      <c r="T65" s="363"/>
      <c r="AB65" s="337">
        <f t="shared" si="46"/>
        <v>0</v>
      </c>
      <c r="AC65" s="338">
        <f t="shared" si="46"/>
        <v>0</v>
      </c>
      <c r="AD65" s="338">
        <f t="shared" si="46"/>
        <v>0</v>
      </c>
      <c r="AE65" s="338">
        <f t="shared" si="46"/>
        <v>0</v>
      </c>
      <c r="AF65" s="339">
        <f t="shared" si="46"/>
        <v>1</v>
      </c>
      <c r="AG65" s="392">
        <f t="shared" si="37"/>
        <v>1</v>
      </c>
    </row>
    <row r="66" spans="1:33" ht="14.4" x14ac:dyDescent="0.3">
      <c r="A66" s="402">
        <f t="shared" si="38"/>
        <v>25</v>
      </c>
      <c r="B66" s="403" t="str">
        <f t="shared" si="39"/>
        <v>Lejeune Michel</v>
      </c>
      <c r="C66" s="363" t="str">
        <f>IFERROR(VLOOKUP(B66,Liste_J!$C$7:$G$261,5,0),"???")</f>
        <v>H</v>
      </c>
      <c r="D66" s="748" t="str">
        <f>IFERROR(VLOOKUP(B66,Liste_J!$C$7:$F$261,4,0),"???")</f>
        <v>Chevannes</v>
      </c>
      <c r="E66" s="735">
        <f t="shared" si="40"/>
        <v>22.2</v>
      </c>
      <c r="F66" s="405">
        <f t="shared" si="41"/>
        <v>9</v>
      </c>
      <c r="H66" s="402">
        <v>25</v>
      </c>
      <c r="I66" s="363" t="str">
        <f t="shared" si="42"/>
        <v>Hainault Rémy</v>
      </c>
      <c r="J66" s="363" t="str">
        <f>IFERROR(VLOOKUP(I66,Liste_J!$C$7:$G$261,5,0),"???")</f>
        <v>H</v>
      </c>
      <c r="K66" s="363" t="str">
        <f>IFERROR(VLOOKUP(I66,Liste_J!$C$7:$F$261,4,0),"???")</f>
        <v>Chevry</v>
      </c>
      <c r="L66" s="363">
        <f t="shared" si="43"/>
        <v>23.9</v>
      </c>
      <c r="M66" s="405">
        <f t="shared" si="44"/>
        <v>32</v>
      </c>
      <c r="N66" s="363"/>
      <c r="T66" s="363"/>
      <c r="AB66" s="337">
        <f t="shared" si="46"/>
        <v>0</v>
      </c>
      <c r="AC66" s="338">
        <f t="shared" si="46"/>
        <v>0</v>
      </c>
      <c r="AD66" s="338">
        <f t="shared" si="46"/>
        <v>1</v>
      </c>
      <c r="AE66" s="338">
        <f t="shared" si="46"/>
        <v>0</v>
      </c>
      <c r="AF66" s="339">
        <f t="shared" si="46"/>
        <v>0</v>
      </c>
      <c r="AG66" s="392">
        <f t="shared" si="37"/>
        <v>1</v>
      </c>
    </row>
    <row r="67" spans="1:33" ht="14.4" x14ac:dyDescent="0.3">
      <c r="A67" s="402">
        <f t="shared" si="38"/>
        <v>26</v>
      </c>
      <c r="B67" s="403" t="str">
        <f t="shared" si="39"/>
        <v>Perrone Laurent</v>
      </c>
      <c r="C67" s="363" t="str">
        <f>IFERROR(VLOOKUP(B67,Liste_J!$C$7:$G$261,5,0),"???")</f>
        <v>H</v>
      </c>
      <c r="D67" s="748" t="str">
        <f>IFERROR(VLOOKUP(B67,Liste_J!$C$7:$F$261,4,0),"???")</f>
        <v>Chevannes</v>
      </c>
      <c r="E67" s="735">
        <f t="shared" si="40"/>
        <v>25.1</v>
      </c>
      <c r="F67" s="405">
        <f t="shared" si="41"/>
        <v>7</v>
      </c>
      <c r="H67" s="402">
        <v>26</v>
      </c>
      <c r="I67" s="363" t="str">
        <f t="shared" si="42"/>
        <v>Sauvadet Dominique</v>
      </c>
      <c r="J67" s="363" t="str">
        <f>IFERROR(VLOOKUP(I67,Liste_J!$C$7:$G$261,5,0),"???")</f>
        <v>H</v>
      </c>
      <c r="K67" s="363" t="str">
        <f>IFERROR(VLOOKUP(I67,Liste_J!$C$7:$F$261,4,0),"???")</f>
        <v>ASGAF</v>
      </c>
      <c r="L67" s="363">
        <f t="shared" si="43"/>
        <v>19</v>
      </c>
      <c r="M67" s="405">
        <f t="shared" si="44"/>
        <v>32</v>
      </c>
      <c r="N67" s="363"/>
      <c r="T67" s="363"/>
      <c r="AB67" s="337">
        <f t="shared" si="46"/>
        <v>1</v>
      </c>
      <c r="AC67" s="338">
        <f t="shared" si="46"/>
        <v>0</v>
      </c>
      <c r="AD67" s="338">
        <f t="shared" si="46"/>
        <v>0</v>
      </c>
      <c r="AE67" s="338">
        <f t="shared" si="46"/>
        <v>0</v>
      </c>
      <c r="AF67" s="339">
        <f t="shared" si="46"/>
        <v>0</v>
      </c>
      <c r="AG67" s="392">
        <f t="shared" si="37"/>
        <v>1</v>
      </c>
    </row>
    <row r="68" spans="1:33" ht="14.4" x14ac:dyDescent="0.3">
      <c r="A68" s="402">
        <f t="shared" si="38"/>
        <v>27</v>
      </c>
      <c r="B68" s="403" t="str">
        <f t="shared" si="39"/>
        <v>Tran Jean-Claude</v>
      </c>
      <c r="C68" s="363" t="str">
        <f>IFERROR(VLOOKUP(B68,Liste_J!$C$7:$G$261,5,0),"???")</f>
        <v>H</v>
      </c>
      <c r="D68" s="748" t="str">
        <f>IFERROR(VLOOKUP(B68,Liste_J!$C$7:$F$261,4,0),"???")</f>
        <v>Chevry</v>
      </c>
      <c r="E68" s="735">
        <f t="shared" si="40"/>
        <v>34.700000000000003</v>
      </c>
      <c r="F68" s="405">
        <f t="shared" si="41"/>
        <v>7</v>
      </c>
      <c r="H68" s="402">
        <v>27</v>
      </c>
      <c r="I68" s="363" t="str">
        <f t="shared" si="42"/>
        <v>Lepault Jean</v>
      </c>
      <c r="J68" s="363" t="str">
        <f>IFERROR(VLOOKUP(I68,Liste_J!$C$7:$G$261,5,0),"???")</f>
        <v>H</v>
      </c>
      <c r="K68" s="363" t="str">
        <f>IFERROR(VLOOKUP(I68,Liste_J!$C$7:$F$261,4,0),"???")</f>
        <v>Chevry</v>
      </c>
      <c r="L68" s="363">
        <f t="shared" si="43"/>
        <v>34.1</v>
      </c>
      <c r="M68" s="405">
        <f t="shared" si="44"/>
        <v>30</v>
      </c>
      <c r="N68" s="363"/>
      <c r="T68" s="363"/>
      <c r="AB68" s="337">
        <f t="shared" si="46"/>
        <v>0</v>
      </c>
      <c r="AC68" s="338">
        <f t="shared" si="46"/>
        <v>0</v>
      </c>
      <c r="AD68" s="338">
        <f t="shared" si="46"/>
        <v>1</v>
      </c>
      <c r="AE68" s="338">
        <f t="shared" si="46"/>
        <v>0</v>
      </c>
      <c r="AF68" s="339">
        <f t="shared" si="46"/>
        <v>0</v>
      </c>
      <c r="AG68" s="392">
        <f t="shared" si="37"/>
        <v>1</v>
      </c>
    </row>
    <row r="69" spans="1:33" ht="14.4" x14ac:dyDescent="0.3">
      <c r="A69" s="402">
        <f t="shared" si="38"/>
        <v>28</v>
      </c>
      <c r="B69" s="403" t="str">
        <f t="shared" si="39"/>
        <v>De Roulhac Hubert</v>
      </c>
      <c r="C69" s="363" t="str">
        <f>IFERROR(VLOOKUP(B69,Liste_J!$C$7:$G$261,5,0),"???")</f>
        <v>H</v>
      </c>
      <c r="D69" s="748" t="str">
        <f>IFERROR(VLOOKUP(B69,Liste_J!$C$7:$F$261,4,0),"???")</f>
        <v>XXX</v>
      </c>
      <c r="E69" s="735">
        <f t="shared" si="40"/>
        <v>48</v>
      </c>
      <c r="F69" s="405">
        <f t="shared" si="41"/>
        <v>7</v>
      </c>
      <c r="H69" s="402">
        <v>28</v>
      </c>
      <c r="I69" s="363" t="str">
        <f t="shared" si="42"/>
        <v>Napoleone Remi</v>
      </c>
      <c r="J69" s="363" t="str">
        <f>IFERROR(VLOOKUP(I69,Liste_J!$C$7:$G$261,5,0),"???")</f>
        <v>H</v>
      </c>
      <c r="K69" s="363" t="str">
        <f>IFERROR(VLOOKUP(I69,Liste_J!$C$7:$F$261,4,0),"???")</f>
        <v>Chevry</v>
      </c>
      <c r="L69" s="363">
        <f t="shared" si="43"/>
        <v>22.1</v>
      </c>
      <c r="M69" s="405">
        <f t="shared" si="44"/>
        <v>28</v>
      </c>
      <c r="N69" s="363"/>
      <c r="T69" s="363"/>
      <c r="AB69" s="337">
        <f t="shared" si="46"/>
        <v>0</v>
      </c>
      <c r="AC69" s="338">
        <f t="shared" si="46"/>
        <v>0</v>
      </c>
      <c r="AD69" s="338">
        <f t="shared" si="46"/>
        <v>1</v>
      </c>
      <c r="AE69" s="338">
        <f t="shared" si="46"/>
        <v>0</v>
      </c>
      <c r="AF69" s="339">
        <f t="shared" si="46"/>
        <v>0</v>
      </c>
      <c r="AG69" s="392">
        <f t="shared" si="37"/>
        <v>1</v>
      </c>
    </row>
    <row r="70" spans="1:33" ht="14.4" x14ac:dyDescent="0.3">
      <c r="A70" s="402">
        <f t="shared" si="38"/>
        <v>29</v>
      </c>
      <c r="B70" s="403" t="str">
        <f t="shared" si="39"/>
        <v>Lepault Jean</v>
      </c>
      <c r="C70" s="363" t="str">
        <f>IFERROR(VLOOKUP(B70,Liste_J!$C$7:$G$261,5,0),"???")</f>
        <v>H</v>
      </c>
      <c r="D70" s="748" t="str">
        <f>IFERROR(VLOOKUP(B70,Liste_J!$C$7:$F$261,4,0),"???")</f>
        <v>Chevry</v>
      </c>
      <c r="E70" s="735">
        <f t="shared" si="40"/>
        <v>34.1</v>
      </c>
      <c r="F70" s="405">
        <f t="shared" si="41"/>
        <v>6</v>
      </c>
      <c r="H70" s="402">
        <v>29</v>
      </c>
      <c r="I70" s="363" t="str">
        <f t="shared" si="42"/>
        <v>Foucault Lionel</v>
      </c>
      <c r="J70" s="363" t="str">
        <f>IFERROR(VLOOKUP(I70,Liste_J!$C$7:$G$261,5,0),"???")</f>
        <v>H</v>
      </c>
      <c r="K70" s="363" t="str">
        <f>IFERROR(VLOOKUP(I70,Liste_J!$C$7:$F$261,4,0),"???")</f>
        <v>Chevannes</v>
      </c>
      <c r="L70" s="363">
        <f t="shared" si="43"/>
        <v>14.9</v>
      </c>
      <c r="M70" s="405">
        <f t="shared" si="44"/>
        <v>27</v>
      </c>
      <c r="N70" s="363"/>
      <c r="T70" s="363"/>
      <c r="AB70" s="337">
        <f t="shared" si="46"/>
        <v>0</v>
      </c>
      <c r="AC70" s="338">
        <f t="shared" si="46"/>
        <v>1</v>
      </c>
      <c r="AD70" s="338">
        <f t="shared" si="46"/>
        <v>0</v>
      </c>
      <c r="AE70" s="338">
        <f t="shared" si="46"/>
        <v>0</v>
      </c>
      <c r="AF70" s="339">
        <f t="shared" si="46"/>
        <v>0</v>
      </c>
      <c r="AG70" s="392">
        <f t="shared" si="37"/>
        <v>1</v>
      </c>
    </row>
    <row r="71" spans="1:33" ht="14.4" x14ac:dyDescent="0.3">
      <c r="A71" s="402">
        <f t="shared" si="38"/>
        <v>30</v>
      </c>
      <c r="B71" s="403" t="str">
        <f t="shared" si="39"/>
        <v>Benoteau Luc</v>
      </c>
      <c r="C71" s="363" t="str">
        <f>IFERROR(VLOOKUP(B71,Liste_J!$C$7:$G$261,5,0),"???")</f>
        <v>H</v>
      </c>
      <c r="D71" s="748" t="str">
        <f>IFERROR(VLOOKUP(B71,Liste_J!$C$7:$F$261,4,0),"???")</f>
        <v>Chevry</v>
      </c>
      <c r="E71" s="735">
        <f t="shared" si="40"/>
        <v>44.3</v>
      </c>
      <c r="F71" s="405">
        <f t="shared" si="41"/>
        <v>5</v>
      </c>
      <c r="H71" s="402">
        <v>30</v>
      </c>
      <c r="I71" s="363" t="str">
        <f t="shared" si="42"/>
        <v>Gauvin Henri-Jacques</v>
      </c>
      <c r="J71" s="363" t="str">
        <f>IFERROR(VLOOKUP(I71,Liste_J!$C$7:$G$261,5,0),"???")</f>
        <v>H</v>
      </c>
      <c r="K71" s="363" t="str">
        <f>IFERROR(VLOOKUP(I71,Liste_J!$C$7:$F$261,4,0),"???")</f>
        <v>Réveillon</v>
      </c>
      <c r="L71" s="363">
        <f t="shared" si="43"/>
        <v>13.3</v>
      </c>
      <c r="M71" s="405">
        <f t="shared" si="44"/>
        <v>26</v>
      </c>
      <c r="N71" s="363"/>
      <c r="T71" s="363"/>
      <c r="AB71" s="337">
        <f t="shared" si="46"/>
        <v>0</v>
      </c>
      <c r="AC71" s="338">
        <f t="shared" si="46"/>
        <v>0</v>
      </c>
      <c r="AD71" s="338">
        <f t="shared" si="46"/>
        <v>0</v>
      </c>
      <c r="AE71" s="338">
        <f t="shared" si="46"/>
        <v>0</v>
      </c>
      <c r="AF71" s="339">
        <f t="shared" si="46"/>
        <v>1</v>
      </c>
      <c r="AG71" s="392">
        <f t="shared" si="37"/>
        <v>1</v>
      </c>
    </row>
    <row r="72" spans="1:33" ht="14.4" x14ac:dyDescent="0.3">
      <c r="A72" s="402">
        <f t="shared" si="38"/>
        <v>31</v>
      </c>
      <c r="B72" s="403" t="str">
        <f t="shared" si="39"/>
        <v>Guigue Michel</v>
      </c>
      <c r="C72" s="363" t="str">
        <f>IFERROR(VLOOKUP(B72,Liste_J!$C$7:$G$261,5,0),"???")</f>
        <v>H</v>
      </c>
      <c r="D72" s="748" t="str">
        <f>IFERROR(VLOOKUP(B72,Liste_J!$C$7:$F$261,4,0),"???")</f>
        <v>Chevannes</v>
      </c>
      <c r="E72" s="735">
        <f t="shared" si="40"/>
        <v>28</v>
      </c>
      <c r="F72" s="405">
        <f t="shared" si="41"/>
        <v>5</v>
      </c>
      <c r="H72" s="402">
        <v>31</v>
      </c>
      <c r="I72" s="363" t="str">
        <f t="shared" si="42"/>
        <v>Lejeune Michel</v>
      </c>
      <c r="J72" s="363" t="str">
        <f>IFERROR(VLOOKUP(I72,Liste_J!$C$7:$G$261,5,0),"???")</f>
        <v>H</v>
      </c>
      <c r="K72" s="363" t="str">
        <f>IFERROR(VLOOKUP(I72,Liste_J!$C$7:$F$261,4,0),"???")</f>
        <v>Chevannes</v>
      </c>
      <c r="L72" s="363">
        <f t="shared" si="43"/>
        <v>22.2</v>
      </c>
      <c r="M72" s="405">
        <f t="shared" si="44"/>
        <v>25</v>
      </c>
      <c r="N72" s="363"/>
      <c r="O72" s="363"/>
      <c r="P72" s="363"/>
      <c r="Q72" s="363"/>
      <c r="R72" s="363"/>
      <c r="S72" s="363"/>
      <c r="T72" s="363"/>
      <c r="AB72" s="337">
        <f t="shared" si="46"/>
        <v>0</v>
      </c>
      <c r="AC72" s="338">
        <f t="shared" si="46"/>
        <v>1</v>
      </c>
      <c r="AD72" s="338">
        <f t="shared" si="46"/>
        <v>0</v>
      </c>
      <c r="AE72" s="338">
        <f t="shared" si="46"/>
        <v>0</v>
      </c>
      <c r="AF72" s="339">
        <f t="shared" si="46"/>
        <v>0</v>
      </c>
      <c r="AG72" s="392">
        <f t="shared" si="37"/>
        <v>1</v>
      </c>
    </row>
    <row r="73" spans="1:33" ht="14.4" x14ac:dyDescent="0.3">
      <c r="A73" s="402"/>
      <c r="B73" s="403"/>
      <c r="C73" s="363"/>
      <c r="D73" s="748"/>
      <c r="E73" s="735"/>
      <c r="F73" s="405"/>
      <c r="H73" s="402">
        <v>32</v>
      </c>
      <c r="I73" s="363" t="str">
        <f t="shared" si="42"/>
        <v>Guigue Michel</v>
      </c>
      <c r="J73" s="363" t="str">
        <f>IFERROR(VLOOKUP(I73,Liste_J!$C$7:$G$261,5,0),"???")</f>
        <v>H</v>
      </c>
      <c r="K73" s="363" t="str">
        <f>IFERROR(VLOOKUP(I73,Liste_J!$C$7:$F$261,4,0),"???")</f>
        <v>Chevannes</v>
      </c>
      <c r="L73" s="363">
        <f t="shared" si="43"/>
        <v>28</v>
      </c>
      <c r="M73" s="405">
        <f t="shared" si="44"/>
        <v>25</v>
      </c>
      <c r="N73" s="363"/>
      <c r="O73" s="363"/>
      <c r="P73" s="363"/>
      <c r="Q73" s="363"/>
      <c r="R73" s="363"/>
      <c r="S73" s="363"/>
      <c r="T73" s="363"/>
      <c r="AB73" s="337">
        <f t="shared" si="46"/>
        <v>0</v>
      </c>
      <c r="AC73" s="338">
        <f t="shared" si="46"/>
        <v>1</v>
      </c>
      <c r="AD73" s="338">
        <f t="shared" si="46"/>
        <v>0</v>
      </c>
      <c r="AE73" s="338">
        <f t="shared" si="46"/>
        <v>0</v>
      </c>
      <c r="AF73" s="339">
        <f t="shared" si="46"/>
        <v>0</v>
      </c>
      <c r="AG73" s="392">
        <f t="shared" si="37"/>
        <v>1</v>
      </c>
    </row>
    <row r="74" spans="1:33" ht="14.4" x14ac:dyDescent="0.3">
      <c r="A74" s="402"/>
      <c r="B74" s="403"/>
      <c r="C74" s="363"/>
      <c r="D74" s="748"/>
      <c r="E74" s="735"/>
      <c r="F74" s="405"/>
      <c r="H74" s="402">
        <v>33</v>
      </c>
      <c r="I74" s="363" t="str">
        <f t="shared" si="42"/>
        <v>Lapatrie Gilles</v>
      </c>
      <c r="J74" s="363" t="str">
        <f>IFERROR(VLOOKUP(I74,Liste_J!$C$7:$G$261,5,0),"???")</f>
        <v>H</v>
      </c>
      <c r="K74" s="363" t="str">
        <f>IFERROR(VLOOKUP(I74,Liste_J!$C$7:$F$261,4,0),"???")</f>
        <v>Réveillon</v>
      </c>
      <c r="L74" s="363">
        <f t="shared" si="43"/>
        <v>11</v>
      </c>
      <c r="M74" s="405">
        <f t="shared" si="44"/>
        <v>24</v>
      </c>
      <c r="N74" s="363"/>
      <c r="O74" s="363"/>
      <c r="P74" s="363"/>
      <c r="Q74" s="363"/>
      <c r="R74" s="363"/>
      <c r="S74" s="363"/>
      <c r="T74" s="363"/>
      <c r="AB74" s="337">
        <f t="shared" si="46"/>
        <v>0</v>
      </c>
      <c r="AC74" s="338">
        <f t="shared" si="46"/>
        <v>0</v>
      </c>
      <c r="AD74" s="338">
        <f t="shared" si="46"/>
        <v>0</v>
      </c>
      <c r="AE74" s="338">
        <f t="shared" si="46"/>
        <v>0</v>
      </c>
      <c r="AF74" s="339">
        <f t="shared" si="46"/>
        <v>1</v>
      </c>
      <c r="AG74" s="392">
        <f t="shared" ref="AG74:AG119" si="47">SUM(AB74:AF74)</f>
        <v>1</v>
      </c>
    </row>
    <row r="75" spans="1:33" ht="14.4" x14ac:dyDescent="0.3">
      <c r="A75" s="402"/>
      <c r="B75" s="403"/>
      <c r="C75" s="363"/>
      <c r="D75" s="748"/>
      <c r="E75" s="735"/>
      <c r="F75" s="405"/>
      <c r="H75" s="402">
        <v>34</v>
      </c>
      <c r="I75" s="363" t="str">
        <f t="shared" si="42"/>
        <v>Perrone Laurent</v>
      </c>
      <c r="J75" s="363" t="str">
        <f>IFERROR(VLOOKUP(I75,Liste_J!$C$7:$G$261,5,0),"???")</f>
        <v>H</v>
      </c>
      <c r="K75" s="363" t="str">
        <f>IFERROR(VLOOKUP(I75,Liste_J!$C$7:$F$261,4,0),"???")</f>
        <v>Chevannes</v>
      </c>
      <c r="L75" s="363">
        <f t="shared" si="43"/>
        <v>25.1</v>
      </c>
      <c r="M75" s="405">
        <f t="shared" si="44"/>
        <v>22</v>
      </c>
      <c r="N75" s="363"/>
      <c r="O75" s="363"/>
      <c r="P75" s="363"/>
      <c r="Q75" s="363"/>
      <c r="R75" s="363"/>
      <c r="S75" s="363"/>
      <c r="T75" s="363"/>
      <c r="AB75" s="337">
        <f t="shared" si="46"/>
        <v>0</v>
      </c>
      <c r="AC75" s="338">
        <f t="shared" si="46"/>
        <v>1</v>
      </c>
      <c r="AD75" s="338">
        <f t="shared" si="46"/>
        <v>0</v>
      </c>
      <c r="AE75" s="338">
        <f t="shared" si="46"/>
        <v>0</v>
      </c>
      <c r="AF75" s="339">
        <f t="shared" si="46"/>
        <v>0</v>
      </c>
      <c r="AG75" s="392">
        <f t="shared" si="47"/>
        <v>1</v>
      </c>
    </row>
    <row r="76" spans="1:33" ht="14.4" x14ac:dyDescent="0.3">
      <c r="A76" s="402"/>
      <c r="B76" s="403"/>
      <c r="C76" s="363"/>
      <c r="D76" s="748"/>
      <c r="E76" s="735"/>
      <c r="F76" s="405"/>
      <c r="H76" s="402"/>
      <c r="I76" s="363"/>
      <c r="J76" s="363"/>
      <c r="K76" s="363"/>
      <c r="L76" s="363"/>
      <c r="M76" s="405"/>
      <c r="N76" s="363"/>
      <c r="O76" s="363"/>
      <c r="P76" s="363"/>
      <c r="Q76" s="363"/>
      <c r="R76" s="363"/>
      <c r="S76" s="363"/>
      <c r="T76" s="363"/>
      <c r="AB76" s="337">
        <f t="shared" si="46"/>
        <v>0</v>
      </c>
      <c r="AC76" s="338">
        <f t="shared" si="46"/>
        <v>0</v>
      </c>
      <c r="AD76" s="338">
        <f t="shared" si="46"/>
        <v>0</v>
      </c>
      <c r="AE76" s="338">
        <f t="shared" si="46"/>
        <v>0</v>
      </c>
      <c r="AF76" s="339">
        <f t="shared" si="46"/>
        <v>0</v>
      </c>
      <c r="AG76" s="392">
        <f t="shared" si="47"/>
        <v>0</v>
      </c>
    </row>
    <row r="77" spans="1:33" ht="14.4" x14ac:dyDescent="0.3">
      <c r="A77" s="402"/>
      <c r="B77" s="403"/>
      <c r="C77" s="363"/>
      <c r="D77" s="748"/>
      <c r="E77" s="735"/>
      <c r="F77" s="405"/>
      <c r="H77" s="402"/>
      <c r="I77" s="363"/>
      <c r="J77" s="363"/>
      <c r="K77" s="363"/>
      <c r="L77" s="363"/>
      <c r="M77" s="405"/>
      <c r="N77" s="363"/>
      <c r="O77" s="363"/>
      <c r="P77" s="363"/>
      <c r="Q77" s="363"/>
      <c r="R77" s="363"/>
      <c r="S77" s="363"/>
      <c r="T77" s="363"/>
      <c r="AB77" s="337">
        <f t="shared" si="46"/>
        <v>0</v>
      </c>
      <c r="AC77" s="338">
        <f t="shared" si="46"/>
        <v>0</v>
      </c>
      <c r="AD77" s="338">
        <f t="shared" si="46"/>
        <v>0</v>
      </c>
      <c r="AE77" s="338">
        <f t="shared" si="46"/>
        <v>0</v>
      </c>
      <c r="AF77" s="339">
        <f t="shared" si="46"/>
        <v>0</v>
      </c>
      <c r="AG77" s="392">
        <f t="shared" si="47"/>
        <v>0</v>
      </c>
    </row>
    <row r="78" spans="1:33" ht="14.4" x14ac:dyDescent="0.3">
      <c r="A78" s="402"/>
      <c r="B78" s="403"/>
      <c r="C78" s="363"/>
      <c r="D78" s="748"/>
      <c r="E78" s="735"/>
      <c r="F78" s="405"/>
      <c r="H78" s="402"/>
      <c r="I78" s="363"/>
      <c r="J78" s="363"/>
      <c r="K78" s="363"/>
      <c r="L78" s="363"/>
      <c r="M78" s="405"/>
      <c r="N78" s="363"/>
      <c r="O78" s="363"/>
      <c r="P78" s="363"/>
      <c r="Q78" s="363"/>
      <c r="R78" s="363"/>
      <c r="S78" s="363"/>
      <c r="T78" s="363"/>
      <c r="AB78" s="337">
        <f t="shared" si="46"/>
        <v>0</v>
      </c>
      <c r="AC78" s="338">
        <f t="shared" si="46"/>
        <v>0</v>
      </c>
      <c r="AD78" s="338">
        <f t="shared" si="46"/>
        <v>0</v>
      </c>
      <c r="AE78" s="338">
        <f t="shared" si="46"/>
        <v>0</v>
      </c>
      <c r="AF78" s="339">
        <f t="shared" si="46"/>
        <v>0</v>
      </c>
      <c r="AG78" s="392">
        <f t="shared" si="47"/>
        <v>0</v>
      </c>
    </row>
    <row r="79" spans="1:33" ht="14.4" x14ac:dyDescent="0.3">
      <c r="A79" s="402"/>
      <c r="B79" s="403"/>
      <c r="C79" s="363"/>
      <c r="D79" s="748"/>
      <c r="E79" s="735"/>
      <c r="F79" s="405"/>
      <c r="H79" s="402"/>
      <c r="I79" s="363"/>
      <c r="J79" s="363"/>
      <c r="K79" s="363"/>
      <c r="L79" s="363"/>
      <c r="M79" s="405"/>
      <c r="N79" s="363"/>
      <c r="O79" s="363"/>
      <c r="P79" s="363"/>
      <c r="Q79" s="363"/>
      <c r="R79" s="363"/>
      <c r="S79" s="363"/>
      <c r="T79" s="363"/>
      <c r="AB79" s="337">
        <f t="shared" ref="AB79:AF94" si="48">IF($K79=AB$41,1,0)</f>
        <v>0</v>
      </c>
      <c r="AC79" s="338">
        <f t="shared" si="48"/>
        <v>0</v>
      </c>
      <c r="AD79" s="338">
        <f t="shared" si="48"/>
        <v>0</v>
      </c>
      <c r="AE79" s="338">
        <f t="shared" si="48"/>
        <v>0</v>
      </c>
      <c r="AF79" s="339">
        <f t="shared" si="48"/>
        <v>0</v>
      </c>
      <c r="AG79" s="392">
        <f t="shared" si="47"/>
        <v>0</v>
      </c>
    </row>
    <row r="80" spans="1:33" ht="14.4" x14ac:dyDescent="0.3">
      <c r="A80" s="402"/>
      <c r="B80" s="403"/>
      <c r="C80" s="363"/>
      <c r="D80" s="748"/>
      <c r="E80" s="735"/>
      <c r="F80" s="405"/>
      <c r="H80" s="402"/>
      <c r="I80" s="363"/>
      <c r="J80" s="363"/>
      <c r="K80" s="363"/>
      <c r="L80" s="363"/>
      <c r="M80" s="405"/>
      <c r="N80" s="363"/>
      <c r="O80" s="363"/>
      <c r="P80" s="363"/>
      <c r="Q80" s="363"/>
      <c r="R80" s="363"/>
      <c r="S80" s="363"/>
      <c r="T80" s="363"/>
      <c r="AB80" s="337">
        <f t="shared" si="48"/>
        <v>0</v>
      </c>
      <c r="AC80" s="338">
        <f t="shared" si="48"/>
        <v>0</v>
      </c>
      <c r="AD80" s="338">
        <f t="shared" si="48"/>
        <v>0</v>
      </c>
      <c r="AE80" s="338">
        <f t="shared" si="48"/>
        <v>0</v>
      </c>
      <c r="AF80" s="339">
        <f t="shared" si="48"/>
        <v>0</v>
      </c>
      <c r="AG80" s="392">
        <f t="shared" si="47"/>
        <v>0</v>
      </c>
    </row>
    <row r="81" spans="1:33" ht="14.4" x14ac:dyDescent="0.3">
      <c r="A81" s="402"/>
      <c r="B81" s="403"/>
      <c r="C81" s="363"/>
      <c r="D81" s="748"/>
      <c r="E81" s="735"/>
      <c r="F81" s="405"/>
      <c r="H81" s="402"/>
      <c r="I81" s="363"/>
      <c r="J81" s="363"/>
      <c r="K81" s="363"/>
      <c r="L81" s="363"/>
      <c r="M81" s="405"/>
      <c r="N81" s="363"/>
      <c r="O81" s="363"/>
      <c r="P81" s="363"/>
      <c r="Q81" s="363"/>
      <c r="R81" s="363"/>
      <c r="S81" s="363"/>
      <c r="T81" s="363"/>
      <c r="AB81" s="337">
        <f t="shared" si="48"/>
        <v>0</v>
      </c>
      <c r="AC81" s="338">
        <f t="shared" si="48"/>
        <v>0</v>
      </c>
      <c r="AD81" s="338">
        <f t="shared" si="48"/>
        <v>0</v>
      </c>
      <c r="AE81" s="338">
        <f t="shared" si="48"/>
        <v>0</v>
      </c>
      <c r="AF81" s="339">
        <f t="shared" si="48"/>
        <v>0</v>
      </c>
      <c r="AG81" s="392">
        <f t="shared" si="47"/>
        <v>0</v>
      </c>
    </row>
    <row r="82" spans="1:33" ht="14.4" x14ac:dyDescent="0.3">
      <c r="A82" s="402"/>
      <c r="B82" s="403"/>
      <c r="C82" s="363"/>
      <c r="D82" s="748"/>
      <c r="E82" s="735"/>
      <c r="F82" s="405"/>
      <c r="H82" s="402"/>
      <c r="I82" s="363"/>
      <c r="J82" s="363"/>
      <c r="K82" s="363"/>
      <c r="L82" s="363"/>
      <c r="M82" s="405"/>
      <c r="N82" s="363"/>
      <c r="O82" s="363"/>
      <c r="P82" s="363"/>
      <c r="Q82" s="363"/>
      <c r="R82" s="363"/>
      <c r="S82" s="363"/>
      <c r="T82" s="363"/>
      <c r="AB82" s="337">
        <f t="shared" si="48"/>
        <v>0</v>
      </c>
      <c r="AC82" s="338">
        <f t="shared" si="48"/>
        <v>0</v>
      </c>
      <c r="AD82" s="338">
        <f t="shared" si="48"/>
        <v>0</v>
      </c>
      <c r="AE82" s="338">
        <f t="shared" si="48"/>
        <v>0</v>
      </c>
      <c r="AF82" s="339">
        <f t="shared" si="48"/>
        <v>0</v>
      </c>
      <c r="AG82" s="392">
        <f t="shared" si="47"/>
        <v>0</v>
      </c>
    </row>
    <row r="83" spans="1:33" ht="14.4" x14ac:dyDescent="0.3">
      <c r="A83" s="402"/>
      <c r="B83" s="403"/>
      <c r="C83" s="363"/>
      <c r="D83" s="748"/>
      <c r="E83" s="735"/>
      <c r="F83" s="405"/>
      <c r="H83" s="402"/>
      <c r="I83" s="363"/>
      <c r="J83" s="363"/>
      <c r="K83" s="363"/>
      <c r="L83" s="363"/>
      <c r="M83" s="405"/>
      <c r="N83" s="363"/>
      <c r="O83" s="363"/>
      <c r="P83" s="363"/>
      <c r="Q83" s="363"/>
      <c r="R83" s="363"/>
      <c r="S83" s="363"/>
      <c r="T83" s="363"/>
      <c r="AB83" s="337">
        <f t="shared" si="48"/>
        <v>0</v>
      </c>
      <c r="AC83" s="338">
        <f t="shared" si="48"/>
        <v>0</v>
      </c>
      <c r="AD83" s="338">
        <f t="shared" si="48"/>
        <v>0</v>
      </c>
      <c r="AE83" s="338">
        <f t="shared" si="48"/>
        <v>0</v>
      </c>
      <c r="AF83" s="339">
        <f t="shared" si="48"/>
        <v>0</v>
      </c>
      <c r="AG83" s="392">
        <f t="shared" si="47"/>
        <v>0</v>
      </c>
    </row>
    <row r="84" spans="1:33" ht="14.4" x14ac:dyDescent="0.3">
      <c r="A84" s="402"/>
      <c r="B84" s="403"/>
      <c r="C84" s="363"/>
      <c r="D84" s="748"/>
      <c r="E84" s="735"/>
      <c r="F84" s="405"/>
      <c r="H84" s="402"/>
      <c r="I84" s="363"/>
      <c r="J84" s="363"/>
      <c r="K84" s="363"/>
      <c r="L84" s="363"/>
      <c r="M84" s="405"/>
      <c r="N84" s="363"/>
      <c r="O84" s="363"/>
      <c r="P84" s="363"/>
      <c r="Q84" s="363"/>
      <c r="R84" s="363"/>
      <c r="S84" s="363"/>
      <c r="T84" s="363"/>
      <c r="AB84" s="337">
        <f t="shared" si="48"/>
        <v>0</v>
      </c>
      <c r="AC84" s="338">
        <f t="shared" si="48"/>
        <v>0</v>
      </c>
      <c r="AD84" s="338">
        <f t="shared" si="48"/>
        <v>0</v>
      </c>
      <c r="AE84" s="338">
        <f t="shared" si="48"/>
        <v>0</v>
      </c>
      <c r="AF84" s="339">
        <f t="shared" si="48"/>
        <v>0</v>
      </c>
      <c r="AG84" s="392">
        <f t="shared" si="47"/>
        <v>0</v>
      </c>
    </row>
    <row r="85" spans="1:33" ht="14.4" x14ac:dyDescent="0.3">
      <c r="A85" s="402"/>
      <c r="B85" s="403"/>
      <c r="C85" s="363"/>
      <c r="D85" s="748"/>
      <c r="E85" s="735"/>
      <c r="F85" s="405"/>
      <c r="H85" s="402"/>
      <c r="I85" s="363"/>
      <c r="J85" s="363"/>
      <c r="K85" s="363"/>
      <c r="L85" s="363"/>
      <c r="M85" s="405"/>
      <c r="N85" s="363"/>
      <c r="O85" s="363"/>
      <c r="P85" s="363"/>
      <c r="Q85" s="363"/>
      <c r="R85" s="363"/>
      <c r="S85" s="363"/>
      <c r="T85" s="363"/>
      <c r="AB85" s="337">
        <f t="shared" si="48"/>
        <v>0</v>
      </c>
      <c r="AC85" s="338">
        <f t="shared" si="48"/>
        <v>0</v>
      </c>
      <c r="AD85" s="338">
        <f t="shared" si="48"/>
        <v>0</v>
      </c>
      <c r="AE85" s="338">
        <f t="shared" si="48"/>
        <v>0</v>
      </c>
      <c r="AF85" s="339">
        <f t="shared" si="48"/>
        <v>0</v>
      </c>
      <c r="AG85" s="392">
        <f t="shared" si="47"/>
        <v>0</v>
      </c>
    </row>
    <row r="86" spans="1:33" ht="14.4" x14ac:dyDescent="0.3">
      <c r="A86" s="402"/>
      <c r="B86" s="403"/>
      <c r="C86" s="363"/>
      <c r="D86" s="748"/>
      <c r="E86" s="735"/>
      <c r="F86" s="405"/>
      <c r="H86" s="402"/>
      <c r="I86" s="363"/>
      <c r="J86" s="363"/>
      <c r="K86" s="363"/>
      <c r="L86" s="363"/>
      <c r="M86" s="405"/>
      <c r="N86" s="363"/>
      <c r="O86" s="363"/>
      <c r="P86" s="363"/>
      <c r="Q86" s="363"/>
      <c r="R86" s="363"/>
      <c r="S86" s="363"/>
      <c r="T86" s="363"/>
      <c r="AB86" s="337">
        <f t="shared" si="48"/>
        <v>0</v>
      </c>
      <c r="AC86" s="338">
        <f t="shared" si="48"/>
        <v>0</v>
      </c>
      <c r="AD86" s="338">
        <f t="shared" si="48"/>
        <v>0</v>
      </c>
      <c r="AE86" s="338">
        <f t="shared" si="48"/>
        <v>0</v>
      </c>
      <c r="AF86" s="339">
        <f t="shared" si="48"/>
        <v>0</v>
      </c>
      <c r="AG86" s="392">
        <f t="shared" si="47"/>
        <v>0</v>
      </c>
    </row>
    <row r="87" spans="1:33" ht="14.4" x14ac:dyDescent="0.3">
      <c r="A87" s="402"/>
      <c r="B87" s="403"/>
      <c r="C87" s="363"/>
      <c r="D87" s="748"/>
      <c r="E87" s="735"/>
      <c r="F87" s="405"/>
      <c r="H87" s="402"/>
      <c r="I87" s="363"/>
      <c r="J87" s="363"/>
      <c r="K87" s="363"/>
      <c r="L87" s="363"/>
      <c r="M87" s="405"/>
      <c r="N87" s="363"/>
      <c r="O87" s="363"/>
      <c r="P87" s="363"/>
      <c r="Q87" s="363"/>
      <c r="R87" s="363"/>
      <c r="S87" s="363"/>
      <c r="T87" s="363"/>
      <c r="AB87" s="337">
        <f t="shared" si="48"/>
        <v>0</v>
      </c>
      <c r="AC87" s="338">
        <f t="shared" si="48"/>
        <v>0</v>
      </c>
      <c r="AD87" s="338">
        <f t="shared" si="48"/>
        <v>0</v>
      </c>
      <c r="AE87" s="338">
        <f t="shared" si="48"/>
        <v>0</v>
      </c>
      <c r="AF87" s="339">
        <f t="shared" si="48"/>
        <v>0</v>
      </c>
      <c r="AG87" s="392">
        <f t="shared" si="47"/>
        <v>0</v>
      </c>
    </row>
    <row r="88" spans="1:33" ht="14.4" x14ac:dyDescent="0.3">
      <c r="A88" s="402"/>
      <c r="B88" s="403"/>
      <c r="C88" s="363"/>
      <c r="D88" s="748"/>
      <c r="E88" s="735"/>
      <c r="F88" s="405"/>
      <c r="H88" s="402"/>
      <c r="I88" s="363"/>
      <c r="J88" s="363"/>
      <c r="K88" s="363"/>
      <c r="L88" s="363"/>
      <c r="M88" s="405"/>
      <c r="N88" s="363"/>
      <c r="O88" s="363"/>
      <c r="P88" s="363"/>
      <c r="Q88" s="363"/>
      <c r="R88" s="363"/>
      <c r="S88" s="363"/>
      <c r="T88" s="363"/>
      <c r="AB88" s="337">
        <f t="shared" si="48"/>
        <v>0</v>
      </c>
      <c r="AC88" s="338">
        <f t="shared" si="48"/>
        <v>0</v>
      </c>
      <c r="AD88" s="338">
        <f t="shared" si="48"/>
        <v>0</v>
      </c>
      <c r="AE88" s="338">
        <f t="shared" si="48"/>
        <v>0</v>
      </c>
      <c r="AF88" s="339">
        <f t="shared" si="48"/>
        <v>0</v>
      </c>
      <c r="AG88" s="392">
        <f t="shared" si="47"/>
        <v>0</v>
      </c>
    </row>
    <row r="89" spans="1:33" ht="14.4" x14ac:dyDescent="0.3">
      <c r="A89" s="402"/>
      <c r="B89" s="403"/>
      <c r="C89" s="363"/>
      <c r="D89" s="748"/>
      <c r="E89" s="735"/>
      <c r="F89" s="405"/>
      <c r="H89" s="402"/>
      <c r="I89" s="363"/>
      <c r="J89" s="363"/>
      <c r="K89" s="363"/>
      <c r="L89" s="363"/>
      <c r="M89" s="405"/>
      <c r="N89" s="363"/>
      <c r="O89" s="363"/>
      <c r="P89" s="363"/>
      <c r="Q89" s="363"/>
      <c r="R89" s="363"/>
      <c r="S89" s="363"/>
      <c r="T89" s="363"/>
      <c r="AB89" s="337">
        <f t="shared" si="48"/>
        <v>0</v>
      </c>
      <c r="AC89" s="338">
        <f t="shared" si="48"/>
        <v>0</v>
      </c>
      <c r="AD89" s="338">
        <f t="shared" si="48"/>
        <v>0</v>
      </c>
      <c r="AE89" s="338">
        <f t="shared" si="48"/>
        <v>0</v>
      </c>
      <c r="AF89" s="339">
        <f t="shared" si="48"/>
        <v>0</v>
      </c>
      <c r="AG89" s="392">
        <f t="shared" si="47"/>
        <v>0</v>
      </c>
    </row>
    <row r="90" spans="1:33" ht="14.4" x14ac:dyDescent="0.3">
      <c r="A90" s="402"/>
      <c r="B90" s="403"/>
      <c r="C90" s="363"/>
      <c r="D90" s="748"/>
      <c r="E90" s="735"/>
      <c r="F90" s="405"/>
      <c r="H90" s="402"/>
      <c r="I90" s="363"/>
      <c r="J90" s="363"/>
      <c r="K90" s="363"/>
      <c r="L90" s="363"/>
      <c r="M90" s="405"/>
      <c r="N90" s="363"/>
      <c r="O90" s="363"/>
      <c r="P90" s="363"/>
      <c r="Q90" s="363"/>
      <c r="R90" s="363"/>
      <c r="S90" s="363"/>
      <c r="T90" s="363"/>
      <c r="AB90" s="337">
        <f t="shared" si="48"/>
        <v>0</v>
      </c>
      <c r="AC90" s="338">
        <f t="shared" si="48"/>
        <v>0</v>
      </c>
      <c r="AD90" s="338">
        <f t="shared" si="48"/>
        <v>0</v>
      </c>
      <c r="AE90" s="338">
        <f t="shared" si="48"/>
        <v>0</v>
      </c>
      <c r="AF90" s="339">
        <f t="shared" si="48"/>
        <v>0</v>
      </c>
      <c r="AG90" s="392">
        <f t="shared" si="47"/>
        <v>0</v>
      </c>
    </row>
    <row r="91" spans="1:33" ht="14.4" x14ac:dyDescent="0.3">
      <c r="A91" s="402"/>
      <c r="B91" s="403"/>
      <c r="C91" s="363"/>
      <c r="D91" s="748"/>
      <c r="E91" s="735"/>
      <c r="F91" s="405"/>
      <c r="H91" s="402"/>
      <c r="I91" s="363"/>
      <c r="J91" s="363"/>
      <c r="K91" s="363"/>
      <c r="L91" s="363"/>
      <c r="M91" s="405"/>
      <c r="N91" s="363"/>
      <c r="O91" s="363"/>
      <c r="P91" s="363"/>
      <c r="Q91" s="363"/>
      <c r="R91" s="363"/>
      <c r="S91" s="363"/>
      <c r="T91" s="363"/>
      <c r="AB91" s="337">
        <f t="shared" si="48"/>
        <v>0</v>
      </c>
      <c r="AC91" s="338">
        <f t="shared" si="48"/>
        <v>0</v>
      </c>
      <c r="AD91" s="338">
        <f t="shared" si="48"/>
        <v>0</v>
      </c>
      <c r="AE91" s="338">
        <f t="shared" si="48"/>
        <v>0</v>
      </c>
      <c r="AF91" s="339">
        <f t="shared" si="48"/>
        <v>0</v>
      </c>
      <c r="AG91" s="392">
        <f t="shared" si="47"/>
        <v>0</v>
      </c>
    </row>
    <row r="92" spans="1:33" ht="14.4" x14ac:dyDescent="0.3">
      <c r="A92" s="402"/>
      <c r="B92" s="403"/>
      <c r="C92" s="363"/>
      <c r="D92" s="748"/>
      <c r="E92" s="735"/>
      <c r="F92" s="405"/>
      <c r="H92" s="402"/>
      <c r="I92" s="363"/>
      <c r="J92" s="363"/>
      <c r="K92" s="363"/>
      <c r="L92" s="363"/>
      <c r="M92" s="405"/>
      <c r="N92" s="363"/>
      <c r="O92" s="363"/>
      <c r="P92" s="363"/>
      <c r="Q92" s="363"/>
      <c r="R92" s="363"/>
      <c r="S92" s="363"/>
      <c r="T92" s="363"/>
      <c r="AB92" s="337">
        <f t="shared" si="48"/>
        <v>0</v>
      </c>
      <c r="AC92" s="338">
        <f t="shared" si="48"/>
        <v>0</v>
      </c>
      <c r="AD92" s="338">
        <f t="shared" si="48"/>
        <v>0</v>
      </c>
      <c r="AE92" s="338">
        <f t="shared" si="48"/>
        <v>0</v>
      </c>
      <c r="AF92" s="339">
        <f t="shared" si="48"/>
        <v>0</v>
      </c>
      <c r="AG92" s="392">
        <f t="shared" si="47"/>
        <v>0</v>
      </c>
    </row>
    <row r="93" spans="1:33" ht="14.4" x14ac:dyDescent="0.3">
      <c r="A93" s="402"/>
      <c r="B93" s="403"/>
      <c r="C93" s="363"/>
      <c r="D93" s="748"/>
      <c r="E93" s="735"/>
      <c r="F93" s="405"/>
      <c r="H93" s="402"/>
      <c r="I93" s="363"/>
      <c r="J93" s="363"/>
      <c r="K93" s="363"/>
      <c r="L93" s="363"/>
      <c r="M93" s="405"/>
      <c r="N93" s="363"/>
      <c r="O93" s="363"/>
      <c r="P93" s="363"/>
      <c r="Q93" s="363"/>
      <c r="R93" s="363"/>
      <c r="S93" s="363"/>
      <c r="T93" s="363"/>
      <c r="AB93" s="337">
        <f t="shared" si="48"/>
        <v>0</v>
      </c>
      <c r="AC93" s="338">
        <f t="shared" si="48"/>
        <v>0</v>
      </c>
      <c r="AD93" s="338">
        <f t="shared" si="48"/>
        <v>0</v>
      </c>
      <c r="AE93" s="338">
        <f t="shared" si="48"/>
        <v>0</v>
      </c>
      <c r="AF93" s="339">
        <f t="shared" si="48"/>
        <v>0</v>
      </c>
      <c r="AG93" s="392">
        <f t="shared" si="47"/>
        <v>0</v>
      </c>
    </row>
    <row r="94" spans="1:33" ht="14.4" x14ac:dyDescent="0.3">
      <c r="A94" s="402"/>
      <c r="B94" s="403"/>
      <c r="C94" s="363"/>
      <c r="D94" s="748"/>
      <c r="E94" s="735"/>
      <c r="F94" s="405"/>
      <c r="H94" s="402"/>
      <c r="I94" s="363"/>
      <c r="J94" s="363"/>
      <c r="K94" s="363"/>
      <c r="L94" s="363"/>
      <c r="M94" s="405"/>
      <c r="N94" s="363"/>
      <c r="O94" s="363"/>
      <c r="P94" s="363"/>
      <c r="Q94" s="363"/>
      <c r="R94" s="363"/>
      <c r="S94" s="363"/>
      <c r="T94" s="363"/>
      <c r="AB94" s="337">
        <f t="shared" si="48"/>
        <v>0</v>
      </c>
      <c r="AC94" s="338">
        <f t="shared" si="48"/>
        <v>0</v>
      </c>
      <c r="AD94" s="338">
        <f t="shared" si="48"/>
        <v>0</v>
      </c>
      <c r="AE94" s="338">
        <f t="shared" si="48"/>
        <v>0</v>
      </c>
      <c r="AF94" s="339">
        <f t="shared" si="48"/>
        <v>0</v>
      </c>
      <c r="AG94" s="392">
        <f t="shared" si="47"/>
        <v>0</v>
      </c>
    </row>
    <row r="95" spans="1:33" ht="14.4" x14ac:dyDescent="0.3">
      <c r="A95" s="402"/>
      <c r="B95" s="403"/>
      <c r="C95" s="363"/>
      <c r="D95" s="748"/>
      <c r="E95" s="735"/>
      <c r="F95" s="405"/>
      <c r="H95" s="402"/>
      <c r="I95" s="363"/>
      <c r="J95" s="363"/>
      <c r="K95" s="363"/>
      <c r="L95" s="363"/>
      <c r="M95" s="405"/>
      <c r="N95" s="363"/>
      <c r="O95" s="363"/>
      <c r="P95" s="363"/>
      <c r="Q95" s="363"/>
      <c r="R95" s="363"/>
      <c r="S95" s="363"/>
      <c r="T95" s="363"/>
      <c r="AB95" s="337">
        <f t="shared" ref="AB95:AF110" si="49">IF($K95=AB$41,1,0)</f>
        <v>0</v>
      </c>
      <c r="AC95" s="338">
        <f t="shared" si="49"/>
        <v>0</v>
      </c>
      <c r="AD95" s="338">
        <f t="shared" si="49"/>
        <v>0</v>
      </c>
      <c r="AE95" s="338">
        <f t="shared" si="49"/>
        <v>0</v>
      </c>
      <c r="AF95" s="339">
        <f t="shared" si="49"/>
        <v>0</v>
      </c>
      <c r="AG95" s="392">
        <f t="shared" si="47"/>
        <v>0</v>
      </c>
    </row>
    <row r="96" spans="1:33" ht="14.4" x14ac:dyDescent="0.3">
      <c r="A96" s="402"/>
      <c r="B96" s="403"/>
      <c r="C96" s="363"/>
      <c r="D96" s="748"/>
      <c r="E96" s="735"/>
      <c r="F96" s="405"/>
      <c r="H96" s="402"/>
      <c r="I96" s="363"/>
      <c r="J96" s="363"/>
      <c r="K96" s="363"/>
      <c r="L96" s="363"/>
      <c r="M96" s="405"/>
      <c r="N96" s="363"/>
      <c r="O96" s="363"/>
      <c r="P96" s="363"/>
      <c r="Q96" s="363"/>
      <c r="R96" s="363"/>
      <c r="S96" s="363"/>
      <c r="T96" s="363"/>
      <c r="AB96" s="337">
        <f t="shared" si="49"/>
        <v>0</v>
      </c>
      <c r="AC96" s="338">
        <f t="shared" si="49"/>
        <v>0</v>
      </c>
      <c r="AD96" s="338">
        <f t="shared" si="49"/>
        <v>0</v>
      </c>
      <c r="AE96" s="338">
        <f t="shared" si="49"/>
        <v>0</v>
      </c>
      <c r="AF96" s="339">
        <f t="shared" si="49"/>
        <v>0</v>
      </c>
      <c r="AG96" s="392">
        <f t="shared" si="47"/>
        <v>0</v>
      </c>
    </row>
    <row r="97" spans="1:33" ht="14.4" x14ac:dyDescent="0.3">
      <c r="A97" s="402"/>
      <c r="B97" s="403"/>
      <c r="C97" s="363"/>
      <c r="D97" s="748"/>
      <c r="E97" s="735"/>
      <c r="F97" s="405"/>
      <c r="H97" s="402"/>
      <c r="I97" s="363"/>
      <c r="J97" s="363"/>
      <c r="K97" s="363"/>
      <c r="L97" s="363"/>
      <c r="M97" s="405"/>
      <c r="N97" s="363"/>
      <c r="O97" s="363"/>
      <c r="P97" s="363"/>
      <c r="Q97" s="363"/>
      <c r="R97" s="363"/>
      <c r="S97" s="363"/>
      <c r="T97" s="363"/>
      <c r="AB97" s="337">
        <f t="shared" si="49"/>
        <v>0</v>
      </c>
      <c r="AC97" s="338">
        <f t="shared" si="49"/>
        <v>0</v>
      </c>
      <c r="AD97" s="338">
        <f t="shared" si="49"/>
        <v>0</v>
      </c>
      <c r="AE97" s="338">
        <f t="shared" si="49"/>
        <v>0</v>
      </c>
      <c r="AF97" s="339">
        <f t="shared" si="49"/>
        <v>0</v>
      </c>
      <c r="AG97" s="392">
        <f t="shared" si="47"/>
        <v>0</v>
      </c>
    </row>
    <row r="98" spans="1:33" ht="14.4" x14ac:dyDescent="0.3">
      <c r="A98" s="402"/>
      <c r="B98" s="403"/>
      <c r="C98" s="363"/>
      <c r="D98" s="748"/>
      <c r="E98" s="735"/>
      <c r="F98" s="405"/>
      <c r="H98" s="402"/>
      <c r="I98" s="363"/>
      <c r="J98" s="363"/>
      <c r="K98" s="363"/>
      <c r="L98" s="363"/>
      <c r="M98" s="405"/>
      <c r="N98" s="363"/>
      <c r="O98" s="363"/>
      <c r="P98" s="363"/>
      <c r="Q98" s="363"/>
      <c r="R98" s="363"/>
      <c r="S98" s="363"/>
      <c r="T98" s="363"/>
      <c r="AB98" s="337">
        <f t="shared" si="49"/>
        <v>0</v>
      </c>
      <c r="AC98" s="338">
        <f t="shared" si="49"/>
        <v>0</v>
      </c>
      <c r="AD98" s="338">
        <f t="shared" si="49"/>
        <v>0</v>
      </c>
      <c r="AE98" s="338">
        <f t="shared" si="49"/>
        <v>0</v>
      </c>
      <c r="AF98" s="339">
        <f t="shared" si="49"/>
        <v>0</v>
      </c>
      <c r="AG98" s="392">
        <f t="shared" si="47"/>
        <v>0</v>
      </c>
    </row>
    <row r="99" spans="1:33" ht="14.4" x14ac:dyDescent="0.3">
      <c r="A99" s="402"/>
      <c r="B99" s="403"/>
      <c r="C99" s="363"/>
      <c r="D99" s="748"/>
      <c r="E99" s="735"/>
      <c r="F99" s="405"/>
      <c r="H99" s="402"/>
      <c r="I99" s="363"/>
      <c r="J99" s="363"/>
      <c r="K99" s="363"/>
      <c r="L99" s="363"/>
      <c r="M99" s="405"/>
      <c r="N99" s="363"/>
      <c r="O99" s="363"/>
      <c r="P99" s="363"/>
      <c r="Q99" s="363"/>
      <c r="R99" s="363"/>
      <c r="S99" s="363"/>
      <c r="T99" s="363"/>
      <c r="AB99" s="337">
        <f t="shared" si="49"/>
        <v>0</v>
      </c>
      <c r="AC99" s="338">
        <f t="shared" si="49"/>
        <v>0</v>
      </c>
      <c r="AD99" s="338">
        <f t="shared" si="49"/>
        <v>0</v>
      </c>
      <c r="AE99" s="338">
        <f t="shared" si="49"/>
        <v>0</v>
      </c>
      <c r="AF99" s="339">
        <f t="shared" si="49"/>
        <v>0</v>
      </c>
      <c r="AG99" s="392">
        <f t="shared" si="47"/>
        <v>0</v>
      </c>
    </row>
    <row r="100" spans="1:33" ht="14.4" x14ac:dyDescent="0.3">
      <c r="A100" s="402"/>
      <c r="B100" s="403"/>
      <c r="C100" s="363"/>
      <c r="D100" s="748"/>
      <c r="E100" s="735"/>
      <c r="F100" s="405"/>
      <c r="H100" s="402"/>
      <c r="I100" s="363"/>
      <c r="J100" s="363"/>
      <c r="K100" s="363"/>
      <c r="L100" s="363"/>
      <c r="M100" s="405"/>
      <c r="N100" s="363"/>
      <c r="O100" s="363"/>
      <c r="P100" s="363"/>
      <c r="Q100" s="363"/>
      <c r="R100" s="363"/>
      <c r="S100" s="363"/>
      <c r="T100" s="363"/>
      <c r="AB100" s="337">
        <f t="shared" si="49"/>
        <v>0</v>
      </c>
      <c r="AC100" s="338">
        <f t="shared" si="49"/>
        <v>0</v>
      </c>
      <c r="AD100" s="338">
        <f t="shared" si="49"/>
        <v>0</v>
      </c>
      <c r="AE100" s="338">
        <f t="shared" si="49"/>
        <v>0</v>
      </c>
      <c r="AF100" s="339">
        <f t="shared" si="49"/>
        <v>0</v>
      </c>
      <c r="AG100" s="392">
        <f t="shared" si="47"/>
        <v>0</v>
      </c>
    </row>
    <row r="101" spans="1:33" ht="14.4" x14ac:dyDescent="0.3">
      <c r="A101" s="402"/>
      <c r="B101" s="403"/>
      <c r="C101" s="363"/>
      <c r="D101" s="748"/>
      <c r="E101" s="735"/>
      <c r="F101" s="405"/>
      <c r="H101" s="402"/>
      <c r="I101" s="363"/>
      <c r="J101" s="363"/>
      <c r="K101" s="363"/>
      <c r="L101" s="363"/>
      <c r="M101" s="405"/>
      <c r="N101" s="363"/>
      <c r="O101" s="363"/>
      <c r="P101" s="363"/>
      <c r="Q101" s="363"/>
      <c r="R101" s="363"/>
      <c r="S101" s="363"/>
      <c r="T101" s="363"/>
      <c r="AB101" s="337">
        <f t="shared" si="49"/>
        <v>0</v>
      </c>
      <c r="AC101" s="338">
        <f t="shared" si="49"/>
        <v>0</v>
      </c>
      <c r="AD101" s="338">
        <f t="shared" si="49"/>
        <v>0</v>
      </c>
      <c r="AE101" s="338">
        <f t="shared" si="49"/>
        <v>0</v>
      </c>
      <c r="AF101" s="339">
        <f t="shared" si="49"/>
        <v>0</v>
      </c>
      <c r="AG101" s="392">
        <f t="shared" si="47"/>
        <v>0</v>
      </c>
    </row>
    <row r="102" spans="1:33" ht="14.4" x14ac:dyDescent="0.3">
      <c r="A102" s="402"/>
      <c r="B102" s="403"/>
      <c r="C102" s="363"/>
      <c r="D102" s="748"/>
      <c r="E102" s="735"/>
      <c r="F102" s="405"/>
      <c r="H102" s="402"/>
      <c r="I102" s="363"/>
      <c r="J102" s="363"/>
      <c r="K102" s="363"/>
      <c r="L102" s="363"/>
      <c r="M102" s="405"/>
      <c r="N102" s="363"/>
      <c r="O102" s="363"/>
      <c r="P102" s="363"/>
      <c r="Q102" s="363"/>
      <c r="R102" s="363"/>
      <c r="S102" s="363"/>
      <c r="T102" s="363"/>
      <c r="AB102" s="337">
        <f t="shared" si="49"/>
        <v>0</v>
      </c>
      <c r="AC102" s="338">
        <f t="shared" si="49"/>
        <v>0</v>
      </c>
      <c r="AD102" s="338">
        <f t="shared" si="49"/>
        <v>0</v>
      </c>
      <c r="AE102" s="338">
        <f t="shared" si="49"/>
        <v>0</v>
      </c>
      <c r="AF102" s="339">
        <f t="shared" si="49"/>
        <v>0</v>
      </c>
      <c r="AG102" s="392">
        <f t="shared" si="47"/>
        <v>0</v>
      </c>
    </row>
    <row r="103" spans="1:33" ht="14.4" x14ac:dyDescent="0.3">
      <c r="A103" s="402"/>
      <c r="B103" s="403"/>
      <c r="C103" s="363"/>
      <c r="D103" s="748"/>
      <c r="E103" s="735"/>
      <c r="F103" s="405"/>
      <c r="H103" s="402"/>
      <c r="I103" s="363"/>
      <c r="J103" s="363"/>
      <c r="K103" s="363"/>
      <c r="L103" s="363"/>
      <c r="M103" s="405"/>
      <c r="N103" s="363"/>
      <c r="O103" s="363"/>
      <c r="P103" s="363"/>
      <c r="Q103" s="363"/>
      <c r="R103" s="363"/>
      <c r="S103" s="363"/>
      <c r="T103" s="363"/>
      <c r="AB103" s="337">
        <f t="shared" si="49"/>
        <v>0</v>
      </c>
      <c r="AC103" s="338">
        <f t="shared" si="49"/>
        <v>0</v>
      </c>
      <c r="AD103" s="338">
        <f t="shared" si="49"/>
        <v>0</v>
      </c>
      <c r="AE103" s="338">
        <f t="shared" si="49"/>
        <v>0</v>
      </c>
      <c r="AF103" s="339">
        <f t="shared" si="49"/>
        <v>0</v>
      </c>
      <c r="AG103" s="392">
        <f t="shared" si="47"/>
        <v>0</v>
      </c>
    </row>
    <row r="104" spans="1:33" ht="14.4" x14ac:dyDescent="0.3">
      <c r="A104" s="402"/>
      <c r="B104" s="403"/>
      <c r="C104" s="363"/>
      <c r="D104" s="748"/>
      <c r="E104" s="735"/>
      <c r="F104" s="405"/>
      <c r="H104" s="402"/>
      <c r="I104" s="363"/>
      <c r="J104" s="363"/>
      <c r="K104" s="363"/>
      <c r="L104" s="363"/>
      <c r="M104" s="405"/>
      <c r="N104" s="363"/>
      <c r="O104" s="363"/>
      <c r="P104" s="363"/>
      <c r="Q104" s="363"/>
      <c r="R104" s="363"/>
      <c r="S104" s="363"/>
      <c r="T104" s="363"/>
      <c r="AB104" s="337">
        <f t="shared" si="49"/>
        <v>0</v>
      </c>
      <c r="AC104" s="338">
        <f t="shared" si="49"/>
        <v>0</v>
      </c>
      <c r="AD104" s="338">
        <f t="shared" si="49"/>
        <v>0</v>
      </c>
      <c r="AE104" s="338">
        <f t="shared" si="49"/>
        <v>0</v>
      </c>
      <c r="AF104" s="339">
        <f t="shared" si="49"/>
        <v>0</v>
      </c>
      <c r="AG104" s="392">
        <f t="shared" si="47"/>
        <v>0</v>
      </c>
    </row>
    <row r="105" spans="1:33" ht="14.4" x14ac:dyDescent="0.3">
      <c r="A105" s="402"/>
      <c r="B105" s="403"/>
      <c r="C105" s="363"/>
      <c r="D105" s="748"/>
      <c r="E105" s="735"/>
      <c r="F105" s="405"/>
      <c r="H105" s="402"/>
      <c r="I105" s="363"/>
      <c r="J105" s="363"/>
      <c r="K105" s="363"/>
      <c r="L105" s="363"/>
      <c r="M105" s="405"/>
      <c r="N105" s="363"/>
      <c r="O105" s="363"/>
      <c r="P105" s="363"/>
      <c r="Q105" s="363"/>
      <c r="R105" s="363"/>
      <c r="S105" s="363"/>
      <c r="T105" s="363"/>
      <c r="AB105" s="337">
        <f t="shared" si="49"/>
        <v>0</v>
      </c>
      <c r="AC105" s="338">
        <f t="shared" si="49"/>
        <v>0</v>
      </c>
      <c r="AD105" s="338">
        <f t="shared" si="49"/>
        <v>0</v>
      </c>
      <c r="AE105" s="338">
        <f t="shared" si="49"/>
        <v>0</v>
      </c>
      <c r="AF105" s="339">
        <f t="shared" si="49"/>
        <v>0</v>
      </c>
      <c r="AG105" s="392">
        <f t="shared" si="47"/>
        <v>0</v>
      </c>
    </row>
    <row r="106" spans="1:33" ht="14.4" x14ac:dyDescent="0.3">
      <c r="A106" s="402"/>
      <c r="B106" s="403"/>
      <c r="C106" s="363"/>
      <c r="D106" s="748"/>
      <c r="E106" s="735"/>
      <c r="F106" s="405"/>
      <c r="H106" s="402"/>
      <c r="I106" s="363"/>
      <c r="J106" s="363"/>
      <c r="K106" s="363"/>
      <c r="L106" s="363"/>
      <c r="M106" s="405"/>
      <c r="N106" s="363"/>
      <c r="O106" s="363"/>
      <c r="P106" s="363"/>
      <c r="Q106" s="363"/>
      <c r="R106" s="363"/>
      <c r="S106" s="363"/>
      <c r="T106" s="363"/>
      <c r="AB106" s="337">
        <f t="shared" si="49"/>
        <v>0</v>
      </c>
      <c r="AC106" s="338">
        <f t="shared" si="49"/>
        <v>0</v>
      </c>
      <c r="AD106" s="338">
        <f t="shared" si="49"/>
        <v>0</v>
      </c>
      <c r="AE106" s="338">
        <f t="shared" si="49"/>
        <v>0</v>
      </c>
      <c r="AF106" s="339">
        <f t="shared" si="49"/>
        <v>0</v>
      </c>
      <c r="AG106" s="392">
        <f t="shared" si="47"/>
        <v>0</v>
      </c>
    </row>
    <row r="107" spans="1:33" ht="14.4" x14ac:dyDescent="0.3">
      <c r="A107" s="402"/>
      <c r="B107" s="403"/>
      <c r="C107" s="363"/>
      <c r="D107" s="748"/>
      <c r="E107" s="735"/>
      <c r="F107" s="405"/>
      <c r="H107" s="402"/>
      <c r="I107" s="363"/>
      <c r="J107" s="363"/>
      <c r="K107" s="363"/>
      <c r="L107" s="363"/>
      <c r="M107" s="405"/>
      <c r="N107" s="363"/>
      <c r="O107" s="363"/>
      <c r="P107" s="363"/>
      <c r="Q107" s="363"/>
      <c r="R107" s="363"/>
      <c r="S107" s="363"/>
      <c r="T107" s="363"/>
      <c r="AB107" s="337">
        <f t="shared" si="49"/>
        <v>0</v>
      </c>
      <c r="AC107" s="338">
        <f t="shared" si="49"/>
        <v>0</v>
      </c>
      <c r="AD107" s="338">
        <f t="shared" si="49"/>
        <v>0</v>
      </c>
      <c r="AE107" s="338">
        <f t="shared" si="49"/>
        <v>0</v>
      </c>
      <c r="AF107" s="339">
        <f t="shared" si="49"/>
        <v>0</v>
      </c>
      <c r="AG107" s="392">
        <f t="shared" si="47"/>
        <v>0</v>
      </c>
    </row>
    <row r="108" spans="1:33" ht="14.4" x14ac:dyDescent="0.3">
      <c r="A108" s="402"/>
      <c r="B108" s="403"/>
      <c r="C108" s="363"/>
      <c r="D108" s="748"/>
      <c r="E108" s="735"/>
      <c r="F108" s="405"/>
      <c r="H108" s="402"/>
      <c r="I108" s="363"/>
      <c r="J108" s="363"/>
      <c r="K108" s="363"/>
      <c r="L108" s="363"/>
      <c r="M108" s="405"/>
      <c r="N108" s="363"/>
      <c r="O108" s="363"/>
      <c r="P108" s="363"/>
      <c r="Q108" s="363"/>
      <c r="R108" s="363"/>
      <c r="S108" s="363"/>
      <c r="T108" s="363"/>
      <c r="AB108" s="337">
        <f t="shared" si="49"/>
        <v>0</v>
      </c>
      <c r="AC108" s="338">
        <f t="shared" si="49"/>
        <v>0</v>
      </c>
      <c r="AD108" s="338">
        <f t="shared" si="49"/>
        <v>0</v>
      </c>
      <c r="AE108" s="338">
        <f t="shared" si="49"/>
        <v>0</v>
      </c>
      <c r="AF108" s="339">
        <f t="shared" si="49"/>
        <v>0</v>
      </c>
      <c r="AG108" s="392">
        <f t="shared" si="47"/>
        <v>0</v>
      </c>
    </row>
    <row r="109" spans="1:33" ht="14.4" x14ac:dyDescent="0.3">
      <c r="A109" s="402"/>
      <c r="B109" s="403"/>
      <c r="C109" s="363"/>
      <c r="D109" s="748"/>
      <c r="E109" s="735"/>
      <c r="F109" s="405"/>
      <c r="H109" s="402"/>
      <c r="I109" s="363"/>
      <c r="J109" s="363"/>
      <c r="K109" s="363"/>
      <c r="L109" s="363"/>
      <c r="M109" s="405"/>
      <c r="N109" s="363"/>
      <c r="O109" s="363"/>
      <c r="P109" s="363"/>
      <c r="Q109" s="363"/>
      <c r="R109" s="363"/>
      <c r="S109" s="363"/>
      <c r="T109" s="363"/>
      <c r="AB109" s="337">
        <f t="shared" si="49"/>
        <v>0</v>
      </c>
      <c r="AC109" s="338">
        <f t="shared" si="49"/>
        <v>0</v>
      </c>
      <c r="AD109" s="338">
        <f t="shared" si="49"/>
        <v>0</v>
      </c>
      <c r="AE109" s="338">
        <f t="shared" si="49"/>
        <v>0</v>
      </c>
      <c r="AF109" s="339">
        <f t="shared" si="49"/>
        <v>0</v>
      </c>
      <c r="AG109" s="392">
        <f t="shared" si="47"/>
        <v>0</v>
      </c>
    </row>
    <row r="110" spans="1:33" ht="14.4" x14ac:dyDescent="0.3">
      <c r="A110" s="402"/>
      <c r="B110" s="403"/>
      <c r="C110" s="363"/>
      <c r="D110" s="748"/>
      <c r="E110" s="735"/>
      <c r="F110" s="405"/>
      <c r="H110" s="402"/>
      <c r="I110" s="363"/>
      <c r="J110" s="363"/>
      <c r="K110" s="363"/>
      <c r="L110" s="363"/>
      <c r="M110" s="405"/>
      <c r="N110" s="363"/>
      <c r="O110" s="363"/>
      <c r="P110" s="363"/>
      <c r="Q110" s="363"/>
      <c r="R110" s="363"/>
      <c r="S110" s="363"/>
      <c r="T110" s="363"/>
      <c r="AB110" s="337">
        <f t="shared" si="49"/>
        <v>0</v>
      </c>
      <c r="AC110" s="338">
        <f t="shared" si="49"/>
        <v>0</v>
      </c>
      <c r="AD110" s="338">
        <f t="shared" si="49"/>
        <v>0</v>
      </c>
      <c r="AE110" s="338">
        <f t="shared" si="49"/>
        <v>0</v>
      </c>
      <c r="AF110" s="339">
        <f t="shared" si="49"/>
        <v>0</v>
      </c>
      <c r="AG110" s="392">
        <f t="shared" si="47"/>
        <v>0</v>
      </c>
    </row>
    <row r="111" spans="1:33" ht="14.4" x14ac:dyDescent="0.3">
      <c r="A111" s="402"/>
      <c r="B111" s="403"/>
      <c r="C111" s="363"/>
      <c r="D111" s="748"/>
      <c r="E111" s="735"/>
      <c r="F111" s="405"/>
      <c r="H111" s="402"/>
      <c r="I111" s="363"/>
      <c r="J111" s="363"/>
      <c r="K111" s="363"/>
      <c r="L111" s="363"/>
      <c r="M111" s="405"/>
      <c r="N111" s="363"/>
      <c r="O111" s="363"/>
      <c r="P111" s="363"/>
      <c r="Q111" s="363"/>
      <c r="R111" s="363"/>
      <c r="S111" s="363"/>
      <c r="T111" s="363"/>
      <c r="AB111" s="337">
        <f t="shared" ref="AB111:AF119" si="50">IF($K111=AB$41,1,0)</f>
        <v>0</v>
      </c>
      <c r="AC111" s="338">
        <f t="shared" si="50"/>
        <v>0</v>
      </c>
      <c r="AD111" s="338">
        <f t="shared" si="50"/>
        <v>0</v>
      </c>
      <c r="AE111" s="338">
        <f t="shared" si="50"/>
        <v>0</v>
      </c>
      <c r="AF111" s="339">
        <f t="shared" si="50"/>
        <v>0</v>
      </c>
      <c r="AG111" s="392">
        <f t="shared" si="47"/>
        <v>0</v>
      </c>
    </row>
    <row r="112" spans="1:33" ht="14.4" x14ac:dyDescent="0.3">
      <c r="A112" s="406"/>
      <c r="B112" s="297"/>
      <c r="D112" s="728"/>
      <c r="E112" s="730"/>
      <c r="F112" s="407"/>
      <c r="H112" s="402"/>
      <c r="I112" s="363"/>
      <c r="J112" s="363"/>
      <c r="K112" s="363"/>
      <c r="L112" s="363"/>
      <c r="M112" s="405"/>
      <c r="N112" s="363"/>
      <c r="O112" s="363"/>
      <c r="P112" s="363"/>
      <c r="Q112" s="363"/>
      <c r="R112" s="363"/>
      <c r="S112" s="363"/>
      <c r="T112" s="363"/>
      <c r="AB112" s="337">
        <f t="shared" si="50"/>
        <v>0</v>
      </c>
      <c r="AC112" s="338">
        <f t="shared" si="50"/>
        <v>0</v>
      </c>
      <c r="AD112" s="338">
        <f t="shared" si="50"/>
        <v>0</v>
      </c>
      <c r="AE112" s="338">
        <f t="shared" si="50"/>
        <v>0</v>
      </c>
      <c r="AF112" s="339">
        <f t="shared" si="50"/>
        <v>0</v>
      </c>
      <c r="AG112" s="392">
        <f t="shared" si="47"/>
        <v>0</v>
      </c>
    </row>
    <row r="113" spans="1:33" ht="14.4" x14ac:dyDescent="0.3">
      <c r="A113" s="406"/>
      <c r="B113" s="297"/>
      <c r="D113" s="728"/>
      <c r="E113" s="730"/>
      <c r="F113" s="407"/>
      <c r="H113" s="402"/>
      <c r="I113" s="363"/>
      <c r="J113" s="363"/>
      <c r="K113" s="363"/>
      <c r="L113" s="363"/>
      <c r="M113" s="405"/>
      <c r="N113" s="363"/>
      <c r="O113" s="363"/>
      <c r="P113" s="363"/>
      <c r="Q113" s="363"/>
      <c r="R113" s="363"/>
      <c r="S113" s="363"/>
      <c r="T113" s="363"/>
      <c r="AB113" s="337">
        <f t="shared" si="50"/>
        <v>0</v>
      </c>
      <c r="AC113" s="338">
        <f t="shared" si="50"/>
        <v>0</v>
      </c>
      <c r="AD113" s="338">
        <f t="shared" si="50"/>
        <v>0</v>
      </c>
      <c r="AE113" s="338">
        <f t="shared" si="50"/>
        <v>0</v>
      </c>
      <c r="AF113" s="339">
        <f t="shared" si="50"/>
        <v>0</v>
      </c>
      <c r="AG113" s="392">
        <f t="shared" si="47"/>
        <v>0</v>
      </c>
    </row>
    <row r="114" spans="1:33" ht="14.4" x14ac:dyDescent="0.3">
      <c r="A114" s="406"/>
      <c r="B114" s="297"/>
      <c r="D114" s="728"/>
      <c r="E114" s="730"/>
      <c r="F114" s="407"/>
      <c r="H114" s="402"/>
      <c r="I114" s="363"/>
      <c r="J114" s="363"/>
      <c r="K114" s="363"/>
      <c r="L114" s="363"/>
      <c r="M114" s="405"/>
      <c r="N114" s="363"/>
      <c r="O114" s="363"/>
      <c r="P114" s="363"/>
      <c r="Q114" s="363"/>
      <c r="R114" s="363"/>
      <c r="S114" s="363"/>
      <c r="T114" s="363"/>
      <c r="AB114" s="337">
        <f t="shared" si="50"/>
        <v>0</v>
      </c>
      <c r="AC114" s="338">
        <f t="shared" si="50"/>
        <v>0</v>
      </c>
      <c r="AD114" s="338">
        <f t="shared" si="50"/>
        <v>0</v>
      </c>
      <c r="AE114" s="338">
        <f t="shared" si="50"/>
        <v>0</v>
      </c>
      <c r="AF114" s="339">
        <f t="shared" si="50"/>
        <v>0</v>
      </c>
      <c r="AG114" s="392">
        <f t="shared" si="47"/>
        <v>0</v>
      </c>
    </row>
    <row r="115" spans="1:33" ht="14.4" x14ac:dyDescent="0.3">
      <c r="A115" s="406"/>
      <c r="B115" s="297"/>
      <c r="D115" s="728"/>
      <c r="E115" s="730"/>
      <c r="F115" s="407"/>
      <c r="H115" s="402"/>
      <c r="I115" s="363"/>
      <c r="J115" s="363"/>
      <c r="K115" s="363"/>
      <c r="L115" s="363"/>
      <c r="M115" s="405"/>
      <c r="N115" s="363"/>
      <c r="O115" s="363"/>
      <c r="P115" s="363"/>
      <c r="Q115" s="363"/>
      <c r="R115" s="363"/>
      <c r="S115" s="363"/>
      <c r="T115" s="363"/>
      <c r="AB115" s="337">
        <f t="shared" si="50"/>
        <v>0</v>
      </c>
      <c r="AC115" s="338">
        <f t="shared" si="50"/>
        <v>0</v>
      </c>
      <c r="AD115" s="338">
        <f t="shared" si="50"/>
        <v>0</v>
      </c>
      <c r="AE115" s="338">
        <f t="shared" si="50"/>
        <v>0</v>
      </c>
      <c r="AF115" s="339">
        <f t="shared" si="50"/>
        <v>0</v>
      </c>
      <c r="AG115" s="392">
        <f t="shared" si="47"/>
        <v>0</v>
      </c>
    </row>
    <row r="116" spans="1:33" ht="14.4" x14ac:dyDescent="0.3">
      <c r="A116" s="406"/>
      <c r="B116" s="297"/>
      <c r="D116" s="728"/>
      <c r="E116" s="730"/>
      <c r="F116" s="407"/>
      <c r="H116" s="402"/>
      <c r="I116" s="363"/>
      <c r="J116" s="363"/>
      <c r="K116" s="363"/>
      <c r="L116" s="363"/>
      <c r="M116" s="405"/>
      <c r="N116" s="363"/>
      <c r="O116" s="363"/>
      <c r="P116" s="363"/>
      <c r="Q116" s="363"/>
      <c r="R116" s="363"/>
      <c r="S116" s="363"/>
      <c r="T116" s="363"/>
      <c r="AB116" s="337">
        <f t="shared" si="50"/>
        <v>0</v>
      </c>
      <c r="AC116" s="338">
        <f t="shared" si="50"/>
        <v>0</v>
      </c>
      <c r="AD116" s="338">
        <f t="shared" si="50"/>
        <v>0</v>
      </c>
      <c r="AE116" s="338">
        <f t="shared" si="50"/>
        <v>0</v>
      </c>
      <c r="AF116" s="339">
        <f t="shared" si="50"/>
        <v>0</v>
      </c>
      <c r="AG116" s="392">
        <f t="shared" si="47"/>
        <v>0</v>
      </c>
    </row>
    <row r="117" spans="1:33" ht="14.4" x14ac:dyDescent="0.3">
      <c r="A117" s="406"/>
      <c r="B117" s="297"/>
      <c r="D117" s="728"/>
      <c r="E117" s="730"/>
      <c r="F117" s="407"/>
      <c r="H117" s="402"/>
      <c r="I117" s="363"/>
      <c r="J117" s="363"/>
      <c r="K117" s="363"/>
      <c r="L117" s="363"/>
      <c r="M117" s="405"/>
      <c r="N117" s="363"/>
      <c r="O117" s="363"/>
      <c r="P117" s="363"/>
      <c r="Q117" s="363"/>
      <c r="R117" s="363"/>
      <c r="S117" s="363"/>
      <c r="T117" s="363"/>
      <c r="AB117" s="337">
        <f t="shared" si="50"/>
        <v>0</v>
      </c>
      <c r="AC117" s="338">
        <f t="shared" si="50"/>
        <v>0</v>
      </c>
      <c r="AD117" s="338">
        <f t="shared" si="50"/>
        <v>0</v>
      </c>
      <c r="AE117" s="338">
        <f t="shared" si="50"/>
        <v>0</v>
      </c>
      <c r="AF117" s="339">
        <f t="shared" si="50"/>
        <v>0</v>
      </c>
      <c r="AG117" s="392">
        <f t="shared" si="47"/>
        <v>0</v>
      </c>
    </row>
    <row r="118" spans="1:33" ht="14.4" x14ac:dyDescent="0.3">
      <c r="A118" s="406"/>
      <c r="B118" s="297"/>
      <c r="D118" s="728"/>
      <c r="E118" s="730"/>
      <c r="F118" s="407"/>
      <c r="H118" s="402"/>
      <c r="I118" s="363"/>
      <c r="J118" s="363"/>
      <c r="K118" s="363"/>
      <c r="L118" s="363"/>
      <c r="M118" s="405"/>
      <c r="N118" s="363"/>
      <c r="O118" s="363"/>
      <c r="P118" s="363"/>
      <c r="Q118" s="363"/>
      <c r="R118" s="363"/>
      <c r="S118" s="363"/>
      <c r="T118" s="363"/>
      <c r="AB118" s="337">
        <f t="shared" si="50"/>
        <v>0</v>
      </c>
      <c r="AC118" s="338">
        <f t="shared" si="50"/>
        <v>0</v>
      </c>
      <c r="AD118" s="338">
        <f t="shared" si="50"/>
        <v>0</v>
      </c>
      <c r="AE118" s="338">
        <f t="shared" si="50"/>
        <v>0</v>
      </c>
      <c r="AF118" s="339">
        <f t="shared" si="50"/>
        <v>0</v>
      </c>
      <c r="AG118" s="392">
        <f t="shared" si="47"/>
        <v>0</v>
      </c>
    </row>
    <row r="119" spans="1:33" ht="15" thickBot="1" x14ac:dyDescent="0.35">
      <c r="A119" s="408"/>
      <c r="B119" s="409"/>
      <c r="C119" s="410"/>
      <c r="D119" s="749"/>
      <c r="E119" s="736"/>
      <c r="F119" s="413"/>
      <c r="H119" s="414"/>
      <c r="I119" s="415"/>
      <c r="J119" s="415"/>
      <c r="K119" s="415"/>
      <c r="L119" s="415"/>
      <c r="M119" s="416"/>
      <c r="N119" s="363"/>
      <c r="O119" s="363"/>
      <c r="P119" s="363"/>
      <c r="Q119" s="363"/>
      <c r="R119" s="363"/>
      <c r="S119" s="363"/>
      <c r="T119" s="363"/>
      <c r="AB119" s="337">
        <f t="shared" si="50"/>
        <v>0</v>
      </c>
      <c r="AC119" s="338">
        <f t="shared" si="50"/>
        <v>0</v>
      </c>
      <c r="AD119" s="338">
        <f t="shared" si="50"/>
        <v>0</v>
      </c>
      <c r="AE119" s="338">
        <f t="shared" si="50"/>
        <v>0</v>
      </c>
      <c r="AF119" s="339">
        <f t="shared" si="50"/>
        <v>0</v>
      </c>
      <c r="AG119" s="392">
        <f t="shared" si="47"/>
        <v>0</v>
      </c>
    </row>
    <row r="120" spans="1:33" ht="15" thickBot="1" x14ac:dyDescent="0.35">
      <c r="B120" s="297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AB120" s="360">
        <f t="shared" ref="AB120:AF120" si="51">IF($K120=AB$41,1,0)</f>
        <v>0</v>
      </c>
      <c r="AC120" s="358">
        <f t="shared" si="51"/>
        <v>0</v>
      </c>
      <c r="AD120" s="358">
        <f t="shared" si="51"/>
        <v>0</v>
      </c>
      <c r="AE120" s="358">
        <f t="shared" si="51"/>
        <v>0</v>
      </c>
      <c r="AF120" s="359">
        <f t="shared" si="51"/>
        <v>0</v>
      </c>
      <c r="AG120" s="392">
        <f t="shared" ref="AG120" si="52">SUM(AB120:AF120)</f>
        <v>0</v>
      </c>
    </row>
    <row r="121" spans="1:33" ht="15" thickBot="1" x14ac:dyDescent="0.35">
      <c r="B121" s="297"/>
      <c r="H121" s="363"/>
      <c r="Z121" s="289">
        <f>SUM(AB121:AF121)</f>
        <v>33</v>
      </c>
      <c r="AB121" s="308">
        <f>SUM(AB42:AB120)</f>
        <v>6</v>
      </c>
      <c r="AC121" s="309">
        <f t="shared" ref="AC121:AF121" si="53">SUM(AC42:AC120)</f>
        <v>7</v>
      </c>
      <c r="AD121" s="309">
        <f t="shared" si="53"/>
        <v>15</v>
      </c>
      <c r="AE121" s="309">
        <f t="shared" si="53"/>
        <v>0</v>
      </c>
      <c r="AF121" s="310">
        <f t="shared" si="53"/>
        <v>5</v>
      </c>
    </row>
    <row r="122" spans="1:33" ht="13.8" thickBot="1" x14ac:dyDescent="0.3">
      <c r="B122" s="297"/>
      <c r="H122" s="417"/>
    </row>
    <row r="123" spans="1:33" s="420" customFormat="1" ht="21.6" thickBot="1" x14ac:dyDescent="0.45">
      <c r="A123" s="418" t="s">
        <v>115</v>
      </c>
      <c r="B123" s="419"/>
      <c r="D123" s="421"/>
      <c r="E123" s="422"/>
      <c r="H123" s="423"/>
    </row>
    <row r="124" spans="1:33" s="391" customFormat="1" x14ac:dyDescent="0.25">
      <c r="A124" s="391" t="s">
        <v>30</v>
      </c>
      <c r="B124" s="424" t="s">
        <v>76</v>
      </c>
      <c r="C124" s="391" t="s">
        <v>31</v>
      </c>
      <c r="D124" s="424" t="s">
        <v>26</v>
      </c>
      <c r="E124" s="391" t="s">
        <v>77</v>
      </c>
      <c r="F124" s="391" t="s">
        <v>78</v>
      </c>
      <c r="G124" s="391" t="s">
        <v>79</v>
      </c>
    </row>
    <row r="125" spans="1:33" outlineLevel="1" x14ac:dyDescent="0.25">
      <c r="A125" s="289">
        <v>1</v>
      </c>
      <c r="B125" s="297"/>
      <c r="C125" s="112" t="s">
        <v>155</v>
      </c>
      <c r="D125" s="760">
        <v>10.3</v>
      </c>
      <c r="E125" s="428" t="s">
        <v>176</v>
      </c>
      <c r="F125" s="289">
        <v>30</v>
      </c>
      <c r="G125" s="289">
        <v>30</v>
      </c>
      <c r="H125" s="392"/>
      <c r="J125" s="427"/>
      <c r="K125" s="392"/>
      <c r="L125" s="760"/>
      <c r="X125" s="289"/>
    </row>
    <row r="126" spans="1:33" outlineLevel="1" x14ac:dyDescent="0.25">
      <c r="A126" s="289">
        <v>2</v>
      </c>
      <c r="B126" s="297"/>
      <c r="C126" s="112" t="s">
        <v>158</v>
      </c>
      <c r="D126" s="298">
        <v>15.1</v>
      </c>
      <c r="E126" s="428" t="s">
        <v>70</v>
      </c>
      <c r="F126" s="289">
        <v>23</v>
      </c>
      <c r="G126" s="289">
        <v>23</v>
      </c>
      <c r="H126" s="392"/>
      <c r="J126" s="427"/>
      <c r="K126" s="392"/>
      <c r="L126" s="760"/>
      <c r="X126" s="289"/>
    </row>
    <row r="127" spans="1:33" outlineLevel="1" x14ac:dyDescent="0.25">
      <c r="A127" s="289">
        <v>3</v>
      </c>
      <c r="B127" s="297"/>
      <c r="C127" s="112" t="s">
        <v>209</v>
      </c>
      <c r="D127" s="298">
        <v>16.100000000000001</v>
      </c>
      <c r="E127" s="428" t="s">
        <v>69</v>
      </c>
      <c r="F127" s="289">
        <v>22</v>
      </c>
      <c r="G127" s="289">
        <v>22</v>
      </c>
      <c r="H127" s="392"/>
      <c r="J127" s="427"/>
      <c r="K127" s="392"/>
      <c r="L127" s="760"/>
      <c r="X127" s="289"/>
    </row>
    <row r="128" spans="1:33" outlineLevel="1" x14ac:dyDescent="0.25">
      <c r="A128" s="289">
        <v>4</v>
      </c>
      <c r="B128" s="297"/>
      <c r="C128" s="112" t="s">
        <v>342</v>
      </c>
      <c r="D128" s="298">
        <v>14</v>
      </c>
      <c r="E128" s="428"/>
      <c r="F128" s="289">
        <v>21</v>
      </c>
      <c r="G128" s="289">
        <v>21</v>
      </c>
      <c r="H128" s="392"/>
      <c r="J128" s="427"/>
      <c r="K128" s="392"/>
      <c r="L128" s="760"/>
      <c r="X128" s="289"/>
    </row>
    <row r="129" spans="1:24" outlineLevel="1" x14ac:dyDescent="0.25">
      <c r="A129" s="289">
        <v>5</v>
      </c>
      <c r="B129" s="297"/>
      <c r="C129" s="112" t="s">
        <v>245</v>
      </c>
      <c r="D129" s="298">
        <v>18</v>
      </c>
      <c r="E129" s="428" t="s">
        <v>69</v>
      </c>
      <c r="F129" s="289">
        <v>20</v>
      </c>
      <c r="G129" s="289">
        <v>20</v>
      </c>
      <c r="H129" s="392"/>
      <c r="J129" s="427"/>
      <c r="K129" s="392"/>
      <c r="L129" s="760"/>
      <c r="X129" s="289"/>
    </row>
    <row r="130" spans="1:24" outlineLevel="1" x14ac:dyDescent="0.25">
      <c r="A130" s="289">
        <v>6</v>
      </c>
      <c r="B130" s="297"/>
      <c r="C130" s="112" t="s">
        <v>151</v>
      </c>
      <c r="D130" s="298">
        <v>24.3</v>
      </c>
      <c r="E130" s="428" t="s">
        <v>69</v>
      </c>
      <c r="F130" s="289">
        <v>17</v>
      </c>
      <c r="G130" s="289">
        <v>17</v>
      </c>
      <c r="H130" s="392"/>
      <c r="J130" s="427"/>
      <c r="K130" s="392"/>
      <c r="L130" s="760"/>
      <c r="X130" s="289"/>
    </row>
    <row r="131" spans="1:24" ht="12" customHeight="1" outlineLevel="1" x14ac:dyDescent="0.25">
      <c r="A131" s="289">
        <v>7</v>
      </c>
      <c r="B131" s="297"/>
      <c r="C131" s="112" t="s">
        <v>280</v>
      </c>
      <c r="D131" s="298">
        <v>24.9</v>
      </c>
      <c r="E131" s="428" t="s">
        <v>70</v>
      </c>
      <c r="F131" s="289">
        <v>16</v>
      </c>
      <c r="G131" s="289">
        <v>16</v>
      </c>
      <c r="H131" s="392"/>
      <c r="J131" s="427"/>
      <c r="K131" s="392"/>
      <c r="L131" s="760"/>
      <c r="X131" s="289"/>
    </row>
    <row r="132" spans="1:24" outlineLevel="1" x14ac:dyDescent="0.25">
      <c r="A132" s="289">
        <v>8</v>
      </c>
      <c r="B132" s="297"/>
      <c r="C132" s="112" t="s">
        <v>352</v>
      </c>
      <c r="D132" s="298">
        <v>17.2</v>
      </c>
      <c r="E132" s="428"/>
      <c r="F132" s="289">
        <v>16</v>
      </c>
      <c r="G132" s="289">
        <v>16</v>
      </c>
      <c r="H132" s="392"/>
      <c r="J132" s="427"/>
      <c r="K132" s="392"/>
      <c r="L132" s="760"/>
      <c r="X132" s="289"/>
    </row>
    <row r="133" spans="1:24" outlineLevel="1" x14ac:dyDescent="0.25">
      <c r="A133" s="289">
        <v>9</v>
      </c>
      <c r="B133" s="297"/>
      <c r="C133" s="112" t="s">
        <v>365</v>
      </c>
      <c r="D133" s="298">
        <v>19</v>
      </c>
      <c r="E133" s="428"/>
      <c r="F133" s="289">
        <v>16</v>
      </c>
      <c r="G133" s="289">
        <v>16</v>
      </c>
      <c r="H133" s="392"/>
      <c r="J133" s="427"/>
      <c r="K133" s="392"/>
      <c r="L133" s="760"/>
      <c r="X133" s="289"/>
    </row>
    <row r="134" spans="1:24" outlineLevel="1" x14ac:dyDescent="0.25">
      <c r="A134" s="289">
        <v>10</v>
      </c>
      <c r="B134" s="297"/>
      <c r="C134" s="112" t="s">
        <v>157</v>
      </c>
      <c r="D134" s="298">
        <v>14.9</v>
      </c>
      <c r="E134" s="428" t="s">
        <v>176</v>
      </c>
      <c r="F134" s="289">
        <v>16</v>
      </c>
      <c r="G134" s="289">
        <v>16</v>
      </c>
      <c r="H134" s="392"/>
      <c r="J134" s="427"/>
      <c r="K134" s="392"/>
      <c r="L134" s="760"/>
      <c r="X134" s="289"/>
    </row>
    <row r="135" spans="1:24" outlineLevel="1" x14ac:dyDescent="0.25">
      <c r="A135" s="289">
        <v>11</v>
      </c>
      <c r="B135" s="297"/>
      <c r="C135" s="112" t="s">
        <v>241</v>
      </c>
      <c r="D135" s="298">
        <v>20.9</v>
      </c>
      <c r="E135" s="428" t="s">
        <v>75</v>
      </c>
      <c r="F135" s="289">
        <v>15</v>
      </c>
      <c r="G135" s="289">
        <v>15</v>
      </c>
      <c r="H135" s="392"/>
      <c r="J135" s="427"/>
      <c r="K135" s="392"/>
      <c r="L135" s="760"/>
      <c r="X135" s="289"/>
    </row>
    <row r="136" spans="1:24" outlineLevel="1" x14ac:dyDescent="0.25">
      <c r="A136" s="289">
        <v>12</v>
      </c>
      <c r="B136" s="297"/>
      <c r="C136" s="112" t="s">
        <v>262</v>
      </c>
      <c r="D136" s="298">
        <v>33.299999999999997</v>
      </c>
      <c r="E136" s="428" t="s">
        <v>69</v>
      </c>
      <c r="F136" s="289">
        <v>15</v>
      </c>
      <c r="G136" s="289">
        <v>15</v>
      </c>
      <c r="H136" s="392"/>
      <c r="J136" s="427"/>
      <c r="K136" s="392"/>
      <c r="L136" s="760"/>
      <c r="X136" s="289"/>
    </row>
    <row r="137" spans="1:24" outlineLevel="1" x14ac:dyDescent="0.25">
      <c r="A137" s="289">
        <v>13</v>
      </c>
      <c r="B137" s="297"/>
      <c r="C137" s="112" t="s">
        <v>141</v>
      </c>
      <c r="D137" s="298">
        <v>18.399999999999999</v>
      </c>
      <c r="E137" s="428" t="s">
        <v>70</v>
      </c>
      <c r="F137" s="289">
        <v>15</v>
      </c>
      <c r="G137" s="289">
        <v>15</v>
      </c>
      <c r="H137" s="392"/>
      <c r="J137" s="427"/>
      <c r="K137" s="392"/>
      <c r="L137" s="760"/>
      <c r="X137" s="289"/>
    </row>
    <row r="138" spans="1:24" outlineLevel="1" x14ac:dyDescent="0.25">
      <c r="A138" s="289">
        <v>14</v>
      </c>
      <c r="B138" s="297"/>
      <c r="C138" s="112" t="s">
        <v>435</v>
      </c>
      <c r="D138" s="298">
        <v>13.3</v>
      </c>
      <c r="E138" s="428" t="s">
        <v>70</v>
      </c>
      <c r="F138" s="289">
        <v>15</v>
      </c>
      <c r="G138" s="289">
        <v>15</v>
      </c>
      <c r="H138" s="392"/>
      <c r="J138" s="427"/>
      <c r="K138" s="392"/>
      <c r="L138" s="760"/>
      <c r="X138" s="289"/>
    </row>
    <row r="139" spans="1:24" outlineLevel="1" x14ac:dyDescent="0.25">
      <c r="A139" s="289">
        <v>15</v>
      </c>
      <c r="B139" s="297"/>
      <c r="C139" s="112" t="s">
        <v>160</v>
      </c>
      <c r="D139" s="298">
        <v>20.399999999999999</v>
      </c>
      <c r="E139" s="428" t="s">
        <v>69</v>
      </c>
      <c r="F139" s="289">
        <v>14</v>
      </c>
      <c r="G139" s="289">
        <v>14</v>
      </c>
      <c r="H139" s="392"/>
      <c r="J139" s="427"/>
      <c r="K139" s="392"/>
      <c r="L139" s="760"/>
      <c r="X139" s="289"/>
    </row>
    <row r="140" spans="1:24" outlineLevel="1" x14ac:dyDescent="0.25">
      <c r="A140" s="289">
        <v>16</v>
      </c>
      <c r="B140" s="297"/>
      <c r="C140" s="112" t="s">
        <v>146</v>
      </c>
      <c r="D140" s="298">
        <v>22.1</v>
      </c>
      <c r="E140" s="428" t="s">
        <v>69</v>
      </c>
      <c r="F140" s="289">
        <v>13</v>
      </c>
      <c r="G140" s="289">
        <v>13</v>
      </c>
      <c r="H140" s="392"/>
      <c r="J140" s="427"/>
      <c r="K140" s="392"/>
      <c r="L140" s="760"/>
      <c r="X140" s="289"/>
    </row>
    <row r="141" spans="1:24" outlineLevel="1" x14ac:dyDescent="0.25">
      <c r="A141" s="289">
        <v>17</v>
      </c>
      <c r="B141" s="297"/>
      <c r="C141" s="112" t="s">
        <v>148</v>
      </c>
      <c r="D141" s="298">
        <v>11</v>
      </c>
      <c r="E141" s="428" t="s">
        <v>70</v>
      </c>
      <c r="F141" s="289">
        <v>13</v>
      </c>
      <c r="G141" s="289">
        <v>13</v>
      </c>
      <c r="H141" s="392"/>
      <c r="J141" s="427"/>
      <c r="K141" s="392"/>
      <c r="L141" s="760"/>
      <c r="X141" s="289"/>
    </row>
    <row r="142" spans="1:24" outlineLevel="1" x14ac:dyDescent="0.25">
      <c r="A142" s="289">
        <v>18</v>
      </c>
      <c r="B142" s="297"/>
      <c r="C142" s="112" t="s">
        <v>272</v>
      </c>
      <c r="D142" s="298">
        <v>26.6</v>
      </c>
      <c r="E142" s="428" t="s">
        <v>69</v>
      </c>
      <c r="F142" s="289">
        <v>13</v>
      </c>
      <c r="G142" s="289">
        <v>13</v>
      </c>
      <c r="H142" s="392"/>
      <c r="J142" s="427"/>
      <c r="K142" s="392"/>
      <c r="L142" s="760"/>
      <c r="X142" s="289"/>
    </row>
    <row r="143" spans="1:24" outlineLevel="1" x14ac:dyDescent="0.25">
      <c r="A143" s="289">
        <v>19</v>
      </c>
      <c r="B143" s="297"/>
      <c r="C143" s="112" t="s">
        <v>448</v>
      </c>
      <c r="D143" s="298">
        <v>35</v>
      </c>
      <c r="E143" s="428" t="s">
        <v>69</v>
      </c>
      <c r="F143" s="289">
        <v>11</v>
      </c>
      <c r="G143" s="289">
        <v>11</v>
      </c>
      <c r="H143" s="392"/>
      <c r="J143" s="427"/>
      <c r="K143" s="392"/>
      <c r="L143" s="760"/>
      <c r="X143" s="289"/>
    </row>
    <row r="144" spans="1:24" outlineLevel="1" x14ac:dyDescent="0.25">
      <c r="A144" s="289">
        <v>20</v>
      </c>
      <c r="B144" s="297"/>
      <c r="C144" s="112" t="s">
        <v>450</v>
      </c>
      <c r="D144" s="298">
        <v>37.700000000000003</v>
      </c>
      <c r="E144" s="428" t="s">
        <v>69</v>
      </c>
      <c r="F144" s="289">
        <v>11</v>
      </c>
      <c r="G144" s="289">
        <v>11</v>
      </c>
      <c r="H144" s="392"/>
      <c r="J144" s="427"/>
      <c r="K144" s="392"/>
      <c r="L144" s="760"/>
      <c r="X144" s="289"/>
    </row>
    <row r="145" spans="1:24" outlineLevel="1" x14ac:dyDescent="0.25">
      <c r="A145" s="289">
        <v>21</v>
      </c>
      <c r="B145" s="297"/>
      <c r="C145" s="112" t="s">
        <v>271</v>
      </c>
      <c r="D145" s="298">
        <v>23.9</v>
      </c>
      <c r="E145" s="428" t="s">
        <v>69</v>
      </c>
      <c r="F145" s="289">
        <v>11</v>
      </c>
      <c r="G145" s="289">
        <v>11</v>
      </c>
      <c r="H145" s="392"/>
      <c r="J145" s="427"/>
      <c r="K145" s="392"/>
      <c r="L145" s="760"/>
      <c r="X145" s="289"/>
    </row>
    <row r="146" spans="1:24" outlineLevel="1" x14ac:dyDescent="0.25">
      <c r="A146" s="289">
        <v>22</v>
      </c>
      <c r="B146" s="297"/>
      <c r="C146" s="112" t="s">
        <v>349</v>
      </c>
      <c r="D146" s="298">
        <v>30.1</v>
      </c>
      <c r="E146" s="428"/>
      <c r="F146" s="289">
        <v>9</v>
      </c>
      <c r="G146" s="289">
        <v>9</v>
      </c>
      <c r="H146" s="392"/>
      <c r="J146" s="427"/>
      <c r="K146" s="392"/>
      <c r="L146" s="760"/>
      <c r="X146" s="289"/>
    </row>
    <row r="147" spans="1:24" outlineLevel="1" x14ac:dyDescent="0.25">
      <c r="A147" s="289">
        <v>23</v>
      </c>
      <c r="B147" s="297"/>
      <c r="C147" s="112" t="s">
        <v>428</v>
      </c>
      <c r="D147" s="298">
        <v>33.6</v>
      </c>
      <c r="E147" s="428" t="s">
        <v>176</v>
      </c>
      <c r="F147" s="289">
        <v>9</v>
      </c>
      <c r="G147" s="289">
        <v>9</v>
      </c>
      <c r="H147" s="392"/>
      <c r="J147" s="427"/>
      <c r="K147" s="392"/>
      <c r="L147" s="760"/>
      <c r="X147" s="289"/>
    </row>
    <row r="148" spans="1:24" outlineLevel="1" x14ac:dyDescent="0.25">
      <c r="A148" s="289">
        <v>24</v>
      </c>
      <c r="B148" s="297"/>
      <c r="C148" s="112" t="s">
        <v>452</v>
      </c>
      <c r="D148" s="298">
        <v>29.3</v>
      </c>
      <c r="E148" s="428" t="s">
        <v>176</v>
      </c>
      <c r="F148" s="289">
        <v>9</v>
      </c>
      <c r="G148" s="289">
        <v>9</v>
      </c>
      <c r="H148" s="392"/>
      <c r="J148" s="427"/>
      <c r="K148" s="392"/>
      <c r="L148" s="760"/>
      <c r="X148" s="289"/>
    </row>
    <row r="149" spans="1:24" outlineLevel="1" x14ac:dyDescent="0.25">
      <c r="A149" s="289">
        <v>25</v>
      </c>
      <c r="B149" s="297"/>
      <c r="C149" s="112" t="s">
        <v>159</v>
      </c>
      <c r="D149" s="298">
        <v>22.2</v>
      </c>
      <c r="E149" s="428" t="s">
        <v>176</v>
      </c>
      <c r="F149" s="289">
        <v>9</v>
      </c>
      <c r="G149" s="289">
        <v>9</v>
      </c>
      <c r="H149" s="392"/>
      <c r="J149" s="427"/>
      <c r="K149" s="392"/>
      <c r="L149" s="760"/>
      <c r="X149" s="289"/>
    </row>
    <row r="150" spans="1:24" outlineLevel="1" x14ac:dyDescent="0.25">
      <c r="A150" s="289">
        <v>26</v>
      </c>
      <c r="B150" s="297"/>
      <c r="C150" s="112" t="s">
        <v>438</v>
      </c>
      <c r="D150" s="298">
        <v>25.1</v>
      </c>
      <c r="E150" s="428" t="s">
        <v>176</v>
      </c>
      <c r="F150" s="289">
        <v>7</v>
      </c>
      <c r="G150" s="289">
        <v>7</v>
      </c>
      <c r="H150" s="392"/>
      <c r="J150" s="427"/>
      <c r="K150" s="392"/>
      <c r="L150" s="760"/>
      <c r="X150" s="289"/>
    </row>
    <row r="151" spans="1:24" outlineLevel="1" x14ac:dyDescent="0.25">
      <c r="A151" s="289">
        <v>27</v>
      </c>
      <c r="B151" s="297"/>
      <c r="C151" s="112" t="s">
        <v>432</v>
      </c>
      <c r="D151" s="298">
        <v>34.700000000000003</v>
      </c>
      <c r="E151" s="428" t="s">
        <v>69</v>
      </c>
      <c r="F151" s="289">
        <v>7</v>
      </c>
      <c r="G151" s="289">
        <v>7</v>
      </c>
      <c r="H151" s="392"/>
      <c r="J151" s="427"/>
      <c r="K151" s="392"/>
      <c r="L151" s="760"/>
      <c r="X151" s="289"/>
    </row>
    <row r="152" spans="1:24" outlineLevel="1" x14ac:dyDescent="0.25">
      <c r="A152" s="289">
        <v>28</v>
      </c>
      <c r="B152" s="297"/>
      <c r="C152" s="112" t="s">
        <v>454</v>
      </c>
      <c r="D152" s="298">
        <v>48</v>
      </c>
      <c r="E152" s="428"/>
      <c r="F152" s="289">
        <v>7</v>
      </c>
      <c r="G152" s="289">
        <v>7</v>
      </c>
      <c r="H152" s="392"/>
      <c r="J152" s="427"/>
      <c r="K152" s="392"/>
      <c r="L152" s="760"/>
      <c r="X152" s="289"/>
    </row>
    <row r="153" spans="1:24" outlineLevel="1" x14ac:dyDescent="0.25">
      <c r="A153" s="289">
        <v>29</v>
      </c>
      <c r="B153" s="297"/>
      <c r="C153" s="112" t="s">
        <v>203</v>
      </c>
      <c r="D153" s="298">
        <v>34.1</v>
      </c>
      <c r="E153" s="428" t="s">
        <v>72</v>
      </c>
      <c r="F153" s="289">
        <v>6</v>
      </c>
      <c r="G153" s="289">
        <v>6</v>
      </c>
      <c r="H153" s="392"/>
      <c r="J153" s="427"/>
      <c r="K153" s="392"/>
      <c r="L153" s="760"/>
      <c r="X153" s="289"/>
    </row>
    <row r="154" spans="1:24" outlineLevel="1" x14ac:dyDescent="0.25">
      <c r="A154" s="289">
        <v>30</v>
      </c>
      <c r="B154" s="297"/>
      <c r="C154" s="112" t="s">
        <v>273</v>
      </c>
      <c r="D154" s="298">
        <v>44.3</v>
      </c>
      <c r="E154" s="428" t="s">
        <v>69</v>
      </c>
      <c r="F154" s="289">
        <v>5</v>
      </c>
      <c r="G154" s="289">
        <v>5</v>
      </c>
      <c r="H154" s="392"/>
      <c r="J154" s="427"/>
      <c r="K154" s="392"/>
      <c r="L154" s="760"/>
      <c r="X154" s="289"/>
    </row>
    <row r="155" spans="1:24" outlineLevel="1" x14ac:dyDescent="0.25">
      <c r="A155" s="289">
        <v>31</v>
      </c>
      <c r="B155" s="297"/>
      <c r="C155" s="112" t="s">
        <v>161</v>
      </c>
      <c r="D155" s="298">
        <v>28</v>
      </c>
      <c r="E155" s="428" t="s">
        <v>176</v>
      </c>
      <c r="F155" s="289">
        <v>5</v>
      </c>
      <c r="G155" s="289">
        <v>5</v>
      </c>
      <c r="H155" s="392"/>
      <c r="J155" s="427"/>
      <c r="K155" s="392"/>
      <c r="L155" s="760"/>
      <c r="X155" s="289"/>
    </row>
    <row r="156" spans="1:24" outlineLevel="1" x14ac:dyDescent="0.25">
      <c r="A156" s="289">
        <v>32</v>
      </c>
      <c r="B156" s="297"/>
      <c r="C156" s="112"/>
      <c r="E156" s="428"/>
      <c r="H156" s="392"/>
      <c r="J156" s="427"/>
      <c r="K156" s="392"/>
      <c r="X156" s="289"/>
    </row>
    <row r="157" spans="1:24" outlineLevel="1" x14ac:dyDescent="0.25">
      <c r="A157" s="289">
        <v>33</v>
      </c>
      <c r="B157" s="297"/>
      <c r="C157" s="112"/>
      <c r="E157" s="428"/>
      <c r="H157" s="392"/>
      <c r="J157" s="427"/>
      <c r="K157" s="392"/>
      <c r="X157" s="289"/>
    </row>
    <row r="158" spans="1:24" outlineLevel="1" x14ac:dyDescent="0.25">
      <c r="A158" s="289">
        <v>34</v>
      </c>
      <c r="B158" s="297"/>
      <c r="C158" s="112"/>
      <c r="E158" s="428"/>
      <c r="H158" s="392"/>
      <c r="J158" s="427"/>
      <c r="K158" s="392"/>
      <c r="X158" s="289"/>
    </row>
    <row r="159" spans="1:24" outlineLevel="1" x14ac:dyDescent="0.25">
      <c r="A159" s="289">
        <v>35</v>
      </c>
      <c r="B159" s="297"/>
      <c r="C159" s="112"/>
      <c r="E159" s="428"/>
      <c r="H159" s="392"/>
      <c r="J159" s="427"/>
      <c r="K159" s="392"/>
      <c r="X159" s="289"/>
    </row>
    <row r="160" spans="1:24" outlineLevel="1" x14ac:dyDescent="0.25">
      <c r="A160" s="289">
        <v>36</v>
      </c>
      <c r="B160" s="297"/>
      <c r="C160" s="112"/>
      <c r="E160" s="428"/>
      <c r="H160" s="392"/>
      <c r="K160" s="392"/>
      <c r="X160" s="289"/>
    </row>
    <row r="161" spans="1:24" outlineLevel="1" x14ac:dyDescent="0.25">
      <c r="A161" s="289">
        <v>37</v>
      </c>
      <c r="B161" s="297"/>
      <c r="C161" s="112"/>
      <c r="E161" s="428"/>
      <c r="H161" s="392"/>
      <c r="K161" s="392"/>
      <c r="X161" s="289"/>
    </row>
    <row r="162" spans="1:24" outlineLevel="1" x14ac:dyDescent="0.25">
      <c r="A162" s="289">
        <v>38</v>
      </c>
      <c r="B162" s="297"/>
      <c r="C162" s="112"/>
      <c r="E162" s="428"/>
      <c r="H162" s="392"/>
      <c r="K162" s="392"/>
      <c r="X162" s="289"/>
    </row>
    <row r="163" spans="1:24" outlineLevel="1" x14ac:dyDescent="0.25">
      <c r="A163" s="289">
        <v>39</v>
      </c>
      <c r="B163" s="297"/>
      <c r="C163" s="112"/>
      <c r="E163" s="428"/>
      <c r="H163" s="392"/>
      <c r="K163" s="392"/>
      <c r="X163" s="289"/>
    </row>
    <row r="164" spans="1:24" outlineLevel="1" x14ac:dyDescent="0.25">
      <c r="A164" s="289">
        <v>40</v>
      </c>
      <c r="B164" s="297"/>
      <c r="C164" s="112"/>
      <c r="E164" s="428"/>
      <c r="H164" s="392"/>
      <c r="K164" s="392"/>
      <c r="X164" s="289"/>
    </row>
    <row r="165" spans="1:24" outlineLevel="1" x14ac:dyDescent="0.25">
      <c r="A165" s="289">
        <v>41</v>
      </c>
      <c r="B165" s="297"/>
      <c r="C165" s="112"/>
      <c r="E165" s="428"/>
      <c r="H165" s="392"/>
      <c r="K165" s="392"/>
      <c r="X165" s="289"/>
    </row>
    <row r="166" spans="1:24" outlineLevel="1" x14ac:dyDescent="0.25">
      <c r="A166" s="289">
        <v>42</v>
      </c>
      <c r="B166" s="297"/>
      <c r="C166" s="112"/>
      <c r="E166" s="428"/>
      <c r="H166" s="392"/>
      <c r="K166" s="392"/>
      <c r="X166" s="289"/>
    </row>
    <row r="167" spans="1:24" outlineLevel="1" x14ac:dyDescent="0.25">
      <c r="A167" s="289">
        <v>43</v>
      </c>
      <c r="B167" s="297"/>
      <c r="C167" s="112"/>
      <c r="E167" s="428"/>
      <c r="H167" s="392"/>
      <c r="K167" s="392"/>
      <c r="X167" s="289"/>
    </row>
    <row r="168" spans="1:24" outlineLevel="1" x14ac:dyDescent="0.25">
      <c r="A168" s="289">
        <v>44</v>
      </c>
      <c r="B168" s="297"/>
      <c r="C168" s="112"/>
      <c r="E168" s="428"/>
      <c r="H168" s="392"/>
      <c r="K168" s="392"/>
      <c r="X168" s="289"/>
    </row>
    <row r="169" spans="1:24" outlineLevel="1" x14ac:dyDescent="0.25">
      <c r="A169" s="289">
        <v>45</v>
      </c>
      <c r="B169" s="297"/>
      <c r="C169" s="112"/>
      <c r="E169" s="428"/>
      <c r="H169" s="392"/>
      <c r="K169" s="392"/>
      <c r="X169" s="289"/>
    </row>
    <row r="170" spans="1:24" outlineLevel="1" x14ac:dyDescent="0.25">
      <c r="A170" s="289">
        <v>46</v>
      </c>
      <c r="B170" s="297"/>
      <c r="C170" s="112"/>
      <c r="E170" s="428"/>
      <c r="H170" s="392"/>
      <c r="K170" s="392"/>
      <c r="X170" s="289"/>
    </row>
    <row r="171" spans="1:24" outlineLevel="1" x14ac:dyDescent="0.25">
      <c r="A171" s="289">
        <v>47</v>
      </c>
      <c r="B171" s="297"/>
      <c r="C171" s="112"/>
      <c r="E171" s="428"/>
      <c r="H171" s="392"/>
      <c r="K171" s="392"/>
      <c r="X171" s="289"/>
    </row>
    <row r="172" spans="1:24" outlineLevel="1" x14ac:dyDescent="0.25">
      <c r="A172" s="289">
        <v>48</v>
      </c>
      <c r="B172" s="297"/>
      <c r="C172" s="112"/>
      <c r="E172" s="428"/>
      <c r="H172" s="392"/>
      <c r="K172" s="392"/>
      <c r="X172" s="289"/>
    </row>
    <row r="173" spans="1:24" outlineLevel="1" x14ac:dyDescent="0.25">
      <c r="A173" s="289">
        <v>49</v>
      </c>
      <c r="B173" s="297"/>
      <c r="C173" s="112"/>
      <c r="E173" s="428"/>
      <c r="H173" s="392"/>
      <c r="K173" s="392"/>
      <c r="X173" s="289"/>
    </row>
    <row r="174" spans="1:24" outlineLevel="1" x14ac:dyDescent="0.25">
      <c r="A174" s="289">
        <v>50</v>
      </c>
      <c r="B174" s="297"/>
      <c r="G174" s="289">
        <v>3</v>
      </c>
      <c r="H174" s="392"/>
      <c r="K174" s="392"/>
      <c r="X174" s="289"/>
    </row>
    <row r="175" spans="1:24" outlineLevel="1" x14ac:dyDescent="0.25">
      <c r="A175" s="289">
        <v>51</v>
      </c>
      <c r="B175" s="297"/>
      <c r="H175" s="392"/>
      <c r="K175" s="392"/>
      <c r="X175" s="289"/>
    </row>
    <row r="176" spans="1:24" outlineLevel="1" x14ac:dyDescent="0.25">
      <c r="B176" s="297"/>
      <c r="H176" s="392"/>
      <c r="K176" s="392"/>
      <c r="X176" s="289"/>
    </row>
    <row r="177" spans="2:24" outlineLevel="1" x14ac:dyDescent="0.25">
      <c r="B177" s="297"/>
      <c r="G177" s="289">
        <v>9</v>
      </c>
      <c r="H177" s="392"/>
      <c r="K177" s="392"/>
      <c r="X177" s="289"/>
    </row>
    <row r="178" spans="2:24" outlineLevel="1" x14ac:dyDescent="0.25">
      <c r="B178" s="297"/>
      <c r="H178" s="392"/>
      <c r="K178" s="392"/>
      <c r="X178" s="289"/>
    </row>
    <row r="179" spans="2:24" outlineLevel="1" x14ac:dyDescent="0.25">
      <c r="B179" s="297"/>
      <c r="H179" s="392"/>
      <c r="K179" s="392"/>
      <c r="X179" s="289"/>
    </row>
    <row r="180" spans="2:24" outlineLevel="1" x14ac:dyDescent="0.25">
      <c r="B180" s="297"/>
      <c r="H180" s="392"/>
      <c r="K180" s="392"/>
      <c r="X180" s="289"/>
    </row>
    <row r="181" spans="2:24" outlineLevel="1" x14ac:dyDescent="0.25">
      <c r="B181" s="297"/>
      <c r="H181" s="392"/>
      <c r="K181" s="392"/>
      <c r="X181" s="289"/>
    </row>
    <row r="182" spans="2:24" outlineLevel="1" x14ac:dyDescent="0.25">
      <c r="B182" s="297"/>
      <c r="H182" s="392"/>
      <c r="K182" s="392"/>
      <c r="X182" s="289"/>
    </row>
    <row r="183" spans="2:24" outlineLevel="1" x14ac:dyDescent="0.25">
      <c r="B183" s="297"/>
      <c r="H183" s="392"/>
      <c r="K183" s="392"/>
      <c r="X183" s="289"/>
    </row>
    <row r="184" spans="2:24" outlineLevel="1" x14ac:dyDescent="0.25">
      <c r="B184" s="297"/>
      <c r="H184" s="392"/>
      <c r="K184" s="392"/>
      <c r="X184" s="289"/>
    </row>
    <row r="185" spans="2:24" outlineLevel="1" x14ac:dyDescent="0.25">
      <c r="B185" s="297"/>
      <c r="H185" s="392"/>
      <c r="K185" s="392"/>
      <c r="X185" s="289"/>
    </row>
    <row r="186" spans="2:24" outlineLevel="1" x14ac:dyDescent="0.25">
      <c r="B186" s="297"/>
      <c r="H186" s="392"/>
      <c r="K186" s="392"/>
      <c r="X186" s="289"/>
    </row>
    <row r="187" spans="2:24" outlineLevel="1" x14ac:dyDescent="0.25">
      <c r="B187" s="297"/>
      <c r="H187" s="392"/>
      <c r="K187" s="392"/>
      <c r="X187" s="289"/>
    </row>
    <row r="188" spans="2:24" outlineLevel="1" x14ac:dyDescent="0.25">
      <c r="B188" s="297"/>
      <c r="H188" s="392"/>
      <c r="X188" s="289"/>
    </row>
    <row r="189" spans="2:24" outlineLevel="1" x14ac:dyDescent="0.25">
      <c r="B189" s="297"/>
      <c r="H189" s="392"/>
      <c r="X189" s="289"/>
    </row>
    <row r="190" spans="2:24" outlineLevel="1" x14ac:dyDescent="0.25">
      <c r="B190" s="297"/>
      <c r="H190" s="392"/>
      <c r="X190" s="289"/>
    </row>
    <row r="191" spans="2:24" outlineLevel="1" x14ac:dyDescent="0.25">
      <c r="B191" s="297"/>
      <c r="H191" s="392"/>
      <c r="X191" s="289"/>
    </row>
    <row r="192" spans="2:24" outlineLevel="1" x14ac:dyDescent="0.25">
      <c r="B192" s="297"/>
      <c r="H192" s="392"/>
      <c r="X192" s="289"/>
    </row>
    <row r="193" spans="2:24" outlineLevel="1" x14ac:dyDescent="0.25">
      <c r="B193" s="297"/>
      <c r="H193" s="392"/>
      <c r="X193" s="289"/>
    </row>
    <row r="194" spans="2:24" outlineLevel="1" x14ac:dyDescent="0.25">
      <c r="B194" s="297"/>
      <c r="H194" s="392"/>
      <c r="X194" s="289"/>
    </row>
    <row r="195" spans="2:24" outlineLevel="1" x14ac:dyDescent="0.25">
      <c r="B195" s="297"/>
      <c r="H195" s="392"/>
      <c r="K195" s="392"/>
      <c r="X195" s="289"/>
    </row>
    <row r="196" spans="2:24" outlineLevel="1" x14ac:dyDescent="0.25">
      <c r="B196" s="297"/>
      <c r="H196" s="392"/>
      <c r="K196" s="392"/>
      <c r="X196" s="289"/>
    </row>
    <row r="197" spans="2:24" outlineLevel="1" x14ac:dyDescent="0.25">
      <c r="B197" s="297"/>
      <c r="H197" s="392"/>
      <c r="K197" s="392"/>
      <c r="X197" s="289"/>
    </row>
    <row r="198" spans="2:24" outlineLevel="1" x14ac:dyDescent="0.25">
      <c r="B198" s="297"/>
      <c r="H198" s="392"/>
      <c r="K198" s="392"/>
      <c r="X198" s="289"/>
    </row>
    <row r="199" spans="2:24" outlineLevel="1" x14ac:dyDescent="0.25">
      <c r="B199" s="297"/>
      <c r="H199" s="392"/>
      <c r="K199" s="392"/>
      <c r="X199" s="289"/>
    </row>
    <row r="200" spans="2:24" outlineLevel="1" x14ac:dyDescent="0.25">
      <c r="B200" s="297"/>
      <c r="H200" s="392"/>
      <c r="K200" s="392"/>
      <c r="X200" s="289"/>
    </row>
    <row r="201" spans="2:24" outlineLevel="1" x14ac:dyDescent="0.25">
      <c r="B201" s="297"/>
      <c r="H201" s="392"/>
      <c r="K201" s="392"/>
      <c r="X201" s="289"/>
    </row>
    <row r="202" spans="2:24" outlineLevel="1" x14ac:dyDescent="0.25">
      <c r="B202" s="297"/>
      <c r="H202" s="392"/>
      <c r="K202" s="392"/>
      <c r="X202" s="289"/>
    </row>
    <row r="203" spans="2:24" outlineLevel="1" x14ac:dyDescent="0.25">
      <c r="B203" s="297"/>
      <c r="H203" s="392"/>
      <c r="K203" s="392"/>
      <c r="X203" s="289"/>
    </row>
    <row r="204" spans="2:24" outlineLevel="1" x14ac:dyDescent="0.25">
      <c r="B204" s="297"/>
      <c r="H204" s="392"/>
      <c r="K204" s="392"/>
      <c r="X204" s="289"/>
    </row>
    <row r="205" spans="2:24" outlineLevel="1" x14ac:dyDescent="0.25">
      <c r="B205" s="297"/>
      <c r="H205" s="392"/>
      <c r="K205" s="392"/>
      <c r="X205" s="289"/>
    </row>
    <row r="206" spans="2:24" outlineLevel="1" x14ac:dyDescent="0.25">
      <c r="B206" s="297"/>
      <c r="H206" s="392"/>
      <c r="K206" s="392"/>
      <c r="X206" s="289"/>
    </row>
    <row r="207" spans="2:24" outlineLevel="1" x14ac:dyDescent="0.25">
      <c r="B207" s="297"/>
      <c r="H207" s="392"/>
      <c r="K207" s="392"/>
      <c r="X207" s="289"/>
    </row>
    <row r="208" spans="2:24" outlineLevel="1" x14ac:dyDescent="0.25">
      <c r="B208" s="297"/>
      <c r="H208" s="392"/>
      <c r="K208" s="392"/>
      <c r="X208" s="289"/>
    </row>
    <row r="209" spans="1:24" outlineLevel="1" x14ac:dyDescent="0.25">
      <c r="B209" s="297"/>
      <c r="H209" s="392"/>
      <c r="K209" s="392"/>
      <c r="X209" s="289"/>
    </row>
    <row r="210" spans="1:24" outlineLevel="1" x14ac:dyDescent="0.25">
      <c r="B210" s="297"/>
      <c r="H210" s="392"/>
      <c r="K210" s="392"/>
      <c r="X210" s="289"/>
    </row>
    <row r="211" spans="1:24" outlineLevel="1" x14ac:dyDescent="0.25">
      <c r="B211" s="297"/>
      <c r="H211" s="392"/>
      <c r="K211" s="392"/>
      <c r="X211" s="289"/>
    </row>
    <row r="212" spans="1:24" outlineLevel="1" x14ac:dyDescent="0.25">
      <c r="B212" s="297"/>
      <c r="H212" s="392"/>
      <c r="K212" s="392"/>
      <c r="X212" s="289"/>
    </row>
    <row r="213" spans="1:24" outlineLevel="1" x14ac:dyDescent="0.25">
      <c r="B213" s="297"/>
      <c r="H213" s="392"/>
      <c r="K213" s="392"/>
      <c r="X213" s="289"/>
    </row>
    <row r="214" spans="1:24" outlineLevel="1" x14ac:dyDescent="0.25">
      <c r="B214" s="297"/>
      <c r="H214" s="392"/>
      <c r="K214" s="392"/>
      <c r="X214" s="289"/>
    </row>
    <row r="215" spans="1:24" outlineLevel="1" x14ac:dyDescent="0.25">
      <c r="B215" s="297"/>
      <c r="H215" s="392"/>
      <c r="K215" s="392"/>
      <c r="X215" s="289"/>
    </row>
    <row r="216" spans="1:24" outlineLevel="1" x14ac:dyDescent="0.25">
      <c r="B216" s="297"/>
      <c r="H216" s="392"/>
      <c r="K216" s="392"/>
      <c r="X216" s="289"/>
    </row>
    <row r="217" spans="1:24" outlineLevel="1" x14ac:dyDescent="0.25">
      <c r="B217" s="297"/>
      <c r="H217" s="392"/>
      <c r="K217" s="392"/>
      <c r="X217" s="289"/>
    </row>
    <row r="218" spans="1:24" outlineLevel="1" x14ac:dyDescent="0.25">
      <c r="B218" s="297"/>
      <c r="H218" s="392"/>
      <c r="K218" s="392"/>
      <c r="X218" s="289"/>
    </row>
    <row r="219" spans="1:24" outlineLevel="1" x14ac:dyDescent="0.25">
      <c r="B219" s="297"/>
      <c r="H219" s="392"/>
      <c r="K219" s="392"/>
      <c r="X219" s="289"/>
    </row>
    <row r="220" spans="1:24" outlineLevel="1" x14ac:dyDescent="0.25">
      <c r="B220" s="297"/>
      <c r="H220" s="392"/>
      <c r="K220" s="392"/>
      <c r="X220" s="289"/>
    </row>
    <row r="221" spans="1:24" ht="13.8" outlineLevel="1" thickBot="1" x14ac:dyDescent="0.3">
      <c r="B221" s="297"/>
      <c r="K221" s="392"/>
      <c r="X221" s="289"/>
    </row>
    <row r="222" spans="1:24" s="420" customFormat="1" ht="21.6" thickBot="1" x14ac:dyDescent="0.45">
      <c r="A222" s="418" t="s">
        <v>91</v>
      </c>
      <c r="B222" s="419"/>
      <c r="D222" s="421"/>
      <c r="E222" s="422"/>
      <c r="H222" s="423"/>
    </row>
    <row r="223" spans="1:24" s="391" customFormat="1" x14ac:dyDescent="0.25">
      <c r="A223" s="391" t="s">
        <v>30</v>
      </c>
      <c r="B223" s="424" t="s">
        <v>76</v>
      </c>
      <c r="C223" s="391" t="s">
        <v>31</v>
      </c>
      <c r="D223" s="424" t="s">
        <v>26</v>
      </c>
      <c r="E223" s="391" t="s">
        <v>77</v>
      </c>
      <c r="F223" s="391" t="s">
        <v>78</v>
      </c>
    </row>
    <row r="224" spans="1:24" ht="13.5" customHeight="1" outlineLevel="1" x14ac:dyDescent="0.25">
      <c r="A224" s="289">
        <v>1</v>
      </c>
      <c r="B224" s="297"/>
      <c r="C224" s="112" t="s">
        <v>262</v>
      </c>
      <c r="D224" s="298">
        <v>33.299999999999997</v>
      </c>
      <c r="E224" s="428" t="s">
        <v>69</v>
      </c>
      <c r="F224" s="289">
        <v>45</v>
      </c>
      <c r="G224" s="297">
        <v>35</v>
      </c>
      <c r="H224" s="392"/>
      <c r="K224" s="392"/>
      <c r="X224" s="289"/>
    </row>
    <row r="225" spans="1:24" ht="13.5" customHeight="1" outlineLevel="1" x14ac:dyDescent="0.25">
      <c r="A225" s="289">
        <v>2</v>
      </c>
      <c r="B225" s="297"/>
      <c r="C225" s="112" t="s">
        <v>450</v>
      </c>
      <c r="D225" s="298">
        <v>37.700000000000003</v>
      </c>
      <c r="E225" s="428" t="s">
        <v>69</v>
      </c>
      <c r="F225" s="289">
        <v>43</v>
      </c>
      <c r="G225" s="289">
        <v>34</v>
      </c>
      <c r="H225" s="392"/>
      <c r="K225" s="392"/>
      <c r="X225" s="289"/>
    </row>
    <row r="226" spans="1:24" ht="13.5" customHeight="1" outlineLevel="1" x14ac:dyDescent="0.25">
      <c r="A226" s="289">
        <v>3</v>
      </c>
      <c r="B226" s="297"/>
      <c r="C226" s="112" t="s">
        <v>454</v>
      </c>
      <c r="D226" s="298">
        <v>48</v>
      </c>
      <c r="E226" s="428"/>
      <c r="F226" s="289">
        <v>40</v>
      </c>
      <c r="G226" s="289">
        <v>34</v>
      </c>
      <c r="H226" s="392"/>
      <c r="K226" s="392"/>
      <c r="X226" s="289"/>
    </row>
    <row r="227" spans="1:24" ht="13.5" customHeight="1" outlineLevel="1" x14ac:dyDescent="0.25">
      <c r="A227" s="289">
        <v>1</v>
      </c>
      <c r="B227" s="297"/>
      <c r="C227" s="112" t="s">
        <v>448</v>
      </c>
      <c r="D227" s="298">
        <v>35</v>
      </c>
      <c r="E227" s="428" t="s">
        <v>69</v>
      </c>
      <c r="F227" s="289">
        <v>40</v>
      </c>
      <c r="G227" s="289">
        <v>45</v>
      </c>
      <c r="H227" s="392"/>
      <c r="K227" s="392"/>
      <c r="X227" s="289"/>
    </row>
    <row r="228" spans="1:24" ht="13.5" customHeight="1" outlineLevel="1" x14ac:dyDescent="0.25">
      <c r="A228" s="289">
        <v>2</v>
      </c>
      <c r="B228" s="297"/>
      <c r="C228" s="112" t="s">
        <v>155</v>
      </c>
      <c r="D228" s="298">
        <v>10.3</v>
      </c>
      <c r="E228" s="428" t="s">
        <v>176</v>
      </c>
      <c r="F228" s="289">
        <v>40</v>
      </c>
      <c r="G228" s="289">
        <v>43</v>
      </c>
      <c r="H228" s="392"/>
      <c r="I228" s="429"/>
      <c r="K228" s="392"/>
      <c r="X228" s="289"/>
    </row>
    <row r="229" spans="1:24" ht="13.5" customHeight="1" outlineLevel="1" x14ac:dyDescent="0.25">
      <c r="A229" s="289">
        <v>3</v>
      </c>
      <c r="B229" s="297"/>
      <c r="C229" s="297" t="s">
        <v>273</v>
      </c>
      <c r="D229" s="297">
        <v>44.3</v>
      </c>
      <c r="E229" s="297" t="s">
        <v>69</v>
      </c>
      <c r="F229" s="297">
        <v>39</v>
      </c>
      <c r="G229" s="289">
        <v>40</v>
      </c>
      <c r="H229" s="392"/>
      <c r="K229" s="392"/>
      <c r="X229" s="289"/>
    </row>
    <row r="230" spans="1:24" ht="13.5" customHeight="1" outlineLevel="1" x14ac:dyDescent="0.25">
      <c r="A230" s="289">
        <v>4</v>
      </c>
      <c r="B230" s="297"/>
      <c r="C230" s="112" t="s">
        <v>432</v>
      </c>
      <c r="D230" s="298">
        <v>34.700000000000003</v>
      </c>
      <c r="E230" s="428" t="s">
        <v>69</v>
      </c>
      <c r="F230" s="289">
        <v>39</v>
      </c>
      <c r="G230" s="289">
        <v>40</v>
      </c>
      <c r="H230" s="392"/>
      <c r="K230" s="392"/>
      <c r="X230" s="289"/>
    </row>
    <row r="231" spans="1:24" ht="13.5" customHeight="1" outlineLevel="1" x14ac:dyDescent="0.25">
      <c r="A231" s="289">
        <v>5</v>
      </c>
      <c r="B231" s="297"/>
      <c r="C231" s="112" t="s">
        <v>151</v>
      </c>
      <c r="D231" s="298">
        <v>24.3</v>
      </c>
      <c r="E231" s="428" t="s">
        <v>69</v>
      </c>
      <c r="F231" s="289">
        <v>39</v>
      </c>
      <c r="G231" s="289">
        <v>40</v>
      </c>
      <c r="H231" s="392"/>
      <c r="K231" s="392"/>
      <c r="X231" s="289"/>
    </row>
    <row r="232" spans="1:24" ht="13.5" customHeight="1" outlineLevel="1" x14ac:dyDescent="0.25">
      <c r="A232" s="289">
        <v>6</v>
      </c>
      <c r="B232" s="297"/>
      <c r="C232" s="112" t="s">
        <v>245</v>
      </c>
      <c r="D232" s="298">
        <v>18</v>
      </c>
      <c r="E232" s="428" t="s">
        <v>69</v>
      </c>
      <c r="F232" s="289">
        <v>38</v>
      </c>
      <c r="G232" s="297">
        <v>39</v>
      </c>
      <c r="H232" s="297"/>
      <c r="K232" s="392"/>
      <c r="X232" s="289"/>
    </row>
    <row r="233" spans="1:24" ht="13.5" customHeight="1" outlineLevel="1" x14ac:dyDescent="0.25">
      <c r="A233" s="289">
        <v>7</v>
      </c>
      <c r="B233" s="297"/>
      <c r="C233" s="112" t="s">
        <v>158</v>
      </c>
      <c r="D233" s="298">
        <v>15.1</v>
      </c>
      <c r="E233" s="428" t="s">
        <v>70</v>
      </c>
      <c r="F233" s="289">
        <v>38</v>
      </c>
      <c r="G233" s="289">
        <v>39</v>
      </c>
      <c r="H233" s="392"/>
      <c r="K233" s="392"/>
      <c r="X233" s="289"/>
    </row>
    <row r="234" spans="1:24" ht="13.5" customHeight="1" outlineLevel="1" x14ac:dyDescent="0.25">
      <c r="A234" s="289">
        <v>8</v>
      </c>
      <c r="B234" s="297"/>
      <c r="C234" s="112" t="s">
        <v>280</v>
      </c>
      <c r="D234" s="298">
        <v>24.9</v>
      </c>
      <c r="E234" s="428" t="s">
        <v>70</v>
      </c>
      <c r="F234" s="289">
        <v>37</v>
      </c>
      <c r="G234" s="289">
        <v>39</v>
      </c>
      <c r="H234" s="392"/>
      <c r="K234" s="392"/>
      <c r="X234" s="289"/>
    </row>
    <row r="235" spans="1:24" ht="13.5" customHeight="1" outlineLevel="1" x14ac:dyDescent="0.25">
      <c r="A235" s="289">
        <v>9</v>
      </c>
      <c r="B235" s="297"/>
      <c r="C235" s="112" t="s">
        <v>452</v>
      </c>
      <c r="D235" s="298">
        <v>29.3</v>
      </c>
      <c r="E235" s="428" t="s">
        <v>176</v>
      </c>
      <c r="F235" s="289">
        <v>37</v>
      </c>
      <c r="G235" s="289">
        <v>38</v>
      </c>
      <c r="H235" s="392"/>
      <c r="K235" s="392"/>
      <c r="X235" s="289"/>
    </row>
    <row r="236" spans="1:24" ht="13.5" customHeight="1" outlineLevel="1" x14ac:dyDescent="0.25">
      <c r="A236" s="289">
        <v>10</v>
      </c>
      <c r="B236" s="297"/>
      <c r="C236" s="112" t="s">
        <v>241</v>
      </c>
      <c r="D236" s="298">
        <v>20.9</v>
      </c>
      <c r="E236" s="428" t="s">
        <v>75</v>
      </c>
      <c r="F236" s="289">
        <v>36</v>
      </c>
      <c r="G236" s="289">
        <v>38</v>
      </c>
      <c r="H236" s="392"/>
      <c r="K236" s="392"/>
      <c r="X236" s="289"/>
    </row>
    <row r="237" spans="1:24" ht="13.5" customHeight="1" outlineLevel="1" x14ac:dyDescent="0.25">
      <c r="A237" s="289">
        <v>11</v>
      </c>
      <c r="B237" s="297"/>
      <c r="C237" s="297" t="s">
        <v>187</v>
      </c>
      <c r="D237" s="297">
        <v>24.6</v>
      </c>
      <c r="E237" s="297" t="s">
        <v>69</v>
      </c>
      <c r="F237" s="297">
        <v>35</v>
      </c>
      <c r="G237" s="289">
        <v>37</v>
      </c>
      <c r="H237" s="392"/>
      <c r="K237" s="392"/>
      <c r="X237" s="289"/>
    </row>
    <row r="238" spans="1:24" ht="13.5" customHeight="1" outlineLevel="1" x14ac:dyDescent="0.25">
      <c r="A238" s="289">
        <v>12</v>
      </c>
      <c r="B238" s="297"/>
      <c r="C238" s="112" t="s">
        <v>349</v>
      </c>
      <c r="D238" s="298">
        <v>30.1</v>
      </c>
      <c r="E238" s="428"/>
      <c r="F238" s="289">
        <v>35</v>
      </c>
      <c r="G238" s="289">
        <v>37</v>
      </c>
      <c r="H238" s="392"/>
      <c r="K238" s="392"/>
      <c r="X238" s="289"/>
    </row>
    <row r="239" spans="1:24" ht="13.5" customHeight="1" outlineLevel="1" x14ac:dyDescent="0.25">
      <c r="A239" s="289">
        <v>13</v>
      </c>
      <c r="B239" s="297"/>
      <c r="C239" s="112" t="s">
        <v>209</v>
      </c>
      <c r="D239" s="298">
        <v>16.100000000000001</v>
      </c>
      <c r="E239" s="428" t="s">
        <v>69</v>
      </c>
      <c r="F239" s="289">
        <v>35</v>
      </c>
      <c r="G239" s="289">
        <v>36</v>
      </c>
      <c r="H239" s="392"/>
      <c r="K239" s="392"/>
      <c r="X239" s="289"/>
    </row>
    <row r="240" spans="1:24" ht="13.5" customHeight="1" outlineLevel="1" x14ac:dyDescent="0.25">
      <c r="A240" s="289">
        <v>14</v>
      </c>
      <c r="B240" s="297"/>
      <c r="C240" s="112" t="s">
        <v>426</v>
      </c>
      <c r="D240" s="298">
        <v>24.8</v>
      </c>
      <c r="E240" s="428"/>
      <c r="F240" s="289">
        <v>34</v>
      </c>
      <c r="G240" s="289">
        <v>35</v>
      </c>
      <c r="H240" s="392"/>
      <c r="K240" s="392"/>
      <c r="X240" s="289"/>
    </row>
    <row r="241" spans="1:24" ht="13.5" customHeight="1" outlineLevel="1" x14ac:dyDescent="0.25">
      <c r="A241" s="289">
        <v>15</v>
      </c>
      <c r="B241" s="297"/>
      <c r="C241" s="112" t="s">
        <v>456</v>
      </c>
      <c r="D241" s="298">
        <v>28.6</v>
      </c>
      <c r="E241" s="428" t="s">
        <v>69</v>
      </c>
      <c r="F241" s="289">
        <v>34</v>
      </c>
      <c r="G241" s="289">
        <v>35</v>
      </c>
      <c r="H241" s="392"/>
      <c r="K241" s="392"/>
      <c r="X241" s="289"/>
    </row>
    <row r="242" spans="1:24" ht="13.5" customHeight="1" outlineLevel="1" x14ac:dyDescent="0.25">
      <c r="A242" s="289">
        <v>16</v>
      </c>
      <c r="B242" s="297"/>
      <c r="C242" s="112" t="s">
        <v>160</v>
      </c>
      <c r="D242" s="298">
        <v>20.399999999999999</v>
      </c>
      <c r="E242" s="428" t="s">
        <v>69</v>
      </c>
      <c r="F242" s="289">
        <v>34</v>
      </c>
      <c r="G242" s="289">
        <v>34</v>
      </c>
      <c r="H242" s="392"/>
      <c r="K242" s="392"/>
      <c r="X242" s="289"/>
    </row>
    <row r="243" spans="1:24" ht="13.5" customHeight="1" outlineLevel="1" x14ac:dyDescent="0.25">
      <c r="A243" s="289">
        <v>17</v>
      </c>
      <c r="B243" s="297"/>
      <c r="C243" s="112" t="s">
        <v>342</v>
      </c>
      <c r="D243" s="298">
        <v>14</v>
      </c>
      <c r="E243" s="428"/>
      <c r="F243" s="289">
        <v>34</v>
      </c>
      <c r="G243" s="289">
        <v>34</v>
      </c>
      <c r="H243" s="392"/>
      <c r="K243" s="392"/>
      <c r="X243" s="289"/>
    </row>
    <row r="244" spans="1:24" ht="13.5" customHeight="1" outlineLevel="1" x14ac:dyDescent="0.25">
      <c r="A244" s="289">
        <v>18</v>
      </c>
      <c r="B244" s="297"/>
      <c r="C244" s="112" t="s">
        <v>352</v>
      </c>
      <c r="D244" s="298">
        <v>17.2</v>
      </c>
      <c r="E244" s="428"/>
      <c r="F244" s="289">
        <v>33</v>
      </c>
      <c r="G244" s="289">
        <v>33</v>
      </c>
      <c r="H244" s="392"/>
      <c r="K244" s="392"/>
      <c r="X244" s="289"/>
    </row>
    <row r="245" spans="1:24" ht="13.5" customHeight="1" outlineLevel="1" x14ac:dyDescent="0.25">
      <c r="A245" s="289">
        <v>19</v>
      </c>
      <c r="B245" s="297"/>
      <c r="C245" s="112" t="s">
        <v>428</v>
      </c>
      <c r="D245" s="298">
        <v>33.6</v>
      </c>
      <c r="E245" s="428" t="s">
        <v>176</v>
      </c>
      <c r="F245" s="289">
        <v>33</v>
      </c>
      <c r="G245" s="289">
        <v>33</v>
      </c>
      <c r="H245" s="392"/>
      <c r="K245" s="392"/>
      <c r="X245" s="289"/>
    </row>
    <row r="246" spans="1:24" ht="13.5" customHeight="1" outlineLevel="1" x14ac:dyDescent="0.25">
      <c r="A246" s="289">
        <v>20</v>
      </c>
      <c r="B246" s="297"/>
      <c r="C246" s="112" t="s">
        <v>272</v>
      </c>
      <c r="D246" s="298">
        <v>26.6</v>
      </c>
      <c r="E246" s="428" t="s">
        <v>69</v>
      </c>
      <c r="F246" s="289">
        <v>33</v>
      </c>
      <c r="G246" s="289">
        <v>33</v>
      </c>
      <c r="H246" s="392"/>
      <c r="K246" s="392"/>
      <c r="X246" s="289"/>
    </row>
    <row r="247" spans="1:24" ht="13.5" customHeight="1" outlineLevel="1" x14ac:dyDescent="0.25">
      <c r="A247" s="289">
        <v>21</v>
      </c>
      <c r="B247" s="297"/>
      <c r="C247" s="112" t="s">
        <v>141</v>
      </c>
      <c r="D247" s="298">
        <v>18.399999999999999</v>
      </c>
      <c r="E247" s="428" t="s">
        <v>70</v>
      </c>
      <c r="F247" s="289">
        <v>32</v>
      </c>
      <c r="G247" s="289">
        <v>32</v>
      </c>
      <c r="H247" s="392"/>
      <c r="K247" s="392"/>
      <c r="X247" s="289"/>
    </row>
    <row r="248" spans="1:24" ht="13.5" customHeight="1" outlineLevel="1" x14ac:dyDescent="0.25">
      <c r="A248" s="289">
        <v>22</v>
      </c>
      <c r="B248" s="297"/>
      <c r="C248" s="112" t="s">
        <v>271</v>
      </c>
      <c r="D248" s="298">
        <v>23.9</v>
      </c>
      <c r="E248" s="428" t="s">
        <v>69</v>
      </c>
      <c r="F248" s="289">
        <v>32</v>
      </c>
      <c r="G248" s="289">
        <v>32</v>
      </c>
      <c r="H248" s="392"/>
      <c r="K248" s="392"/>
      <c r="X248" s="289"/>
    </row>
    <row r="249" spans="1:24" ht="13.5" customHeight="1" outlineLevel="1" x14ac:dyDescent="0.25">
      <c r="A249" s="289">
        <v>23</v>
      </c>
      <c r="B249" s="297"/>
      <c r="C249" s="112" t="s">
        <v>365</v>
      </c>
      <c r="D249" s="298">
        <v>19</v>
      </c>
      <c r="E249" s="428"/>
      <c r="F249" s="289">
        <v>32</v>
      </c>
      <c r="G249" s="289">
        <v>32</v>
      </c>
      <c r="H249" s="392"/>
      <c r="K249" s="392"/>
      <c r="X249" s="289"/>
    </row>
    <row r="250" spans="1:24" ht="13.5" customHeight="1" outlineLevel="1" x14ac:dyDescent="0.25">
      <c r="A250" s="289">
        <v>24</v>
      </c>
      <c r="B250" s="297"/>
      <c r="C250" s="112" t="s">
        <v>203</v>
      </c>
      <c r="D250" s="298">
        <v>34.1</v>
      </c>
      <c r="E250" s="428" t="s">
        <v>72</v>
      </c>
      <c r="F250" s="289">
        <v>30</v>
      </c>
      <c r="G250" s="289">
        <v>30</v>
      </c>
      <c r="H250" s="392"/>
      <c r="K250" s="392"/>
      <c r="X250" s="289"/>
    </row>
    <row r="251" spans="1:24" ht="13.5" customHeight="1" outlineLevel="1" x14ac:dyDescent="0.25">
      <c r="A251" s="289">
        <v>25</v>
      </c>
      <c r="B251" s="297"/>
      <c r="C251" s="112" t="s">
        <v>146</v>
      </c>
      <c r="D251" s="298">
        <v>22.1</v>
      </c>
      <c r="E251" s="428" t="s">
        <v>69</v>
      </c>
      <c r="F251" s="289">
        <v>28</v>
      </c>
      <c r="G251" s="289">
        <v>28</v>
      </c>
      <c r="H251" s="392"/>
      <c r="K251" s="392"/>
      <c r="X251" s="289"/>
    </row>
    <row r="252" spans="1:24" ht="13.5" customHeight="1" outlineLevel="1" x14ac:dyDescent="0.25">
      <c r="A252" s="289">
        <v>26</v>
      </c>
      <c r="B252" s="297"/>
      <c r="C252" s="112" t="s">
        <v>157</v>
      </c>
      <c r="D252" s="298">
        <v>14.9</v>
      </c>
      <c r="E252" s="428" t="s">
        <v>176</v>
      </c>
      <c r="F252" s="289">
        <v>27</v>
      </c>
      <c r="G252" s="289">
        <v>27</v>
      </c>
      <c r="H252" s="392"/>
      <c r="K252" s="392"/>
      <c r="X252" s="289"/>
    </row>
    <row r="253" spans="1:24" ht="13.5" customHeight="1" outlineLevel="1" x14ac:dyDescent="0.25">
      <c r="A253" s="289">
        <v>27</v>
      </c>
      <c r="B253" s="297"/>
      <c r="C253" s="112" t="s">
        <v>435</v>
      </c>
      <c r="D253" s="298">
        <v>13.3</v>
      </c>
      <c r="E253" s="428" t="s">
        <v>70</v>
      </c>
      <c r="F253" s="289">
        <v>26</v>
      </c>
      <c r="G253" s="289">
        <v>26</v>
      </c>
      <c r="H253" s="392"/>
      <c r="K253" s="392"/>
      <c r="X253" s="289"/>
    </row>
    <row r="254" spans="1:24" ht="13.5" customHeight="1" outlineLevel="1" x14ac:dyDescent="0.25">
      <c r="A254" s="289">
        <v>28</v>
      </c>
      <c r="B254" s="297"/>
      <c r="C254" s="112" t="s">
        <v>159</v>
      </c>
      <c r="D254" s="298">
        <v>22.2</v>
      </c>
      <c r="E254" s="428" t="s">
        <v>176</v>
      </c>
      <c r="F254" s="289">
        <v>25</v>
      </c>
      <c r="G254" s="289">
        <v>25</v>
      </c>
      <c r="H254" s="392"/>
      <c r="K254" s="392"/>
      <c r="X254" s="289"/>
    </row>
    <row r="255" spans="1:24" ht="13.5" customHeight="1" outlineLevel="1" x14ac:dyDescent="0.25">
      <c r="A255" s="289">
        <v>29</v>
      </c>
      <c r="B255" s="297"/>
      <c r="C255" s="112" t="s">
        <v>161</v>
      </c>
      <c r="D255" s="298">
        <v>28</v>
      </c>
      <c r="E255" s="428" t="s">
        <v>176</v>
      </c>
      <c r="F255" s="289">
        <v>25</v>
      </c>
      <c r="G255" s="289">
        <v>25</v>
      </c>
      <c r="H255" s="392"/>
      <c r="K255" s="392"/>
      <c r="X255" s="289"/>
    </row>
    <row r="256" spans="1:24" ht="13.5" customHeight="1" outlineLevel="1" x14ac:dyDescent="0.25">
      <c r="A256" s="289">
        <v>30</v>
      </c>
      <c r="B256" s="297"/>
      <c r="C256" s="112" t="s">
        <v>148</v>
      </c>
      <c r="D256" s="298">
        <v>11</v>
      </c>
      <c r="E256" s="428" t="s">
        <v>70</v>
      </c>
      <c r="F256" s="289">
        <v>24</v>
      </c>
      <c r="G256" s="289">
        <v>24</v>
      </c>
      <c r="H256" s="392"/>
      <c r="K256" s="392"/>
      <c r="X256" s="289"/>
    </row>
    <row r="257" spans="1:24" ht="13.5" customHeight="1" outlineLevel="1" x14ac:dyDescent="0.25">
      <c r="A257" s="289">
        <v>31</v>
      </c>
      <c r="B257" s="297"/>
      <c r="C257" s="112" t="s">
        <v>438</v>
      </c>
      <c r="D257" s="298">
        <v>25.1</v>
      </c>
      <c r="E257" s="428" t="s">
        <v>176</v>
      </c>
      <c r="F257" s="289">
        <v>22</v>
      </c>
      <c r="G257" s="289">
        <v>22</v>
      </c>
      <c r="H257" s="392"/>
      <c r="K257" s="392"/>
      <c r="X257" s="289"/>
    </row>
    <row r="258" spans="1:24" ht="13.5" customHeight="1" outlineLevel="1" x14ac:dyDescent="0.25">
      <c r="A258" s="289">
        <v>35</v>
      </c>
      <c r="B258" s="297"/>
      <c r="C258" s="112"/>
      <c r="E258" s="428"/>
      <c r="H258" s="392"/>
      <c r="K258" s="392"/>
      <c r="X258" s="289"/>
    </row>
    <row r="259" spans="1:24" ht="13.5" customHeight="1" outlineLevel="1" x14ac:dyDescent="0.25">
      <c r="A259" s="289">
        <v>36</v>
      </c>
      <c r="B259" s="297"/>
      <c r="C259" s="112"/>
      <c r="E259" s="428"/>
      <c r="H259" s="392"/>
      <c r="K259" s="392"/>
      <c r="X259" s="289"/>
    </row>
    <row r="260" spans="1:24" ht="13.5" customHeight="1" outlineLevel="1" x14ac:dyDescent="0.25">
      <c r="A260" s="289">
        <v>37</v>
      </c>
      <c r="B260" s="297"/>
      <c r="C260" s="112"/>
      <c r="E260" s="428"/>
      <c r="H260" s="392"/>
      <c r="K260" s="392"/>
      <c r="X260" s="289"/>
    </row>
    <row r="261" spans="1:24" ht="13.5" customHeight="1" outlineLevel="1" x14ac:dyDescent="0.25">
      <c r="A261" s="289">
        <v>38</v>
      </c>
      <c r="B261" s="297"/>
      <c r="C261" s="112"/>
      <c r="E261" s="428"/>
      <c r="H261" s="392"/>
      <c r="K261" s="392"/>
      <c r="X261" s="289"/>
    </row>
    <row r="262" spans="1:24" ht="13.5" customHeight="1" outlineLevel="1" x14ac:dyDescent="0.25">
      <c r="A262" s="289">
        <v>39</v>
      </c>
      <c r="B262" s="297"/>
      <c r="C262" s="112"/>
      <c r="E262" s="428"/>
      <c r="H262" s="392"/>
      <c r="K262" s="392"/>
      <c r="X262" s="289"/>
    </row>
    <row r="263" spans="1:24" ht="13.5" customHeight="1" outlineLevel="1" x14ac:dyDescent="0.25">
      <c r="A263" s="289">
        <v>40</v>
      </c>
      <c r="B263" s="297"/>
      <c r="C263" s="112"/>
      <c r="E263" s="428"/>
      <c r="H263" s="392"/>
      <c r="K263" s="392"/>
      <c r="X263" s="289"/>
    </row>
    <row r="264" spans="1:24" ht="13.5" customHeight="1" outlineLevel="1" x14ac:dyDescent="0.25">
      <c r="A264" s="289">
        <v>41</v>
      </c>
      <c r="B264" s="297"/>
      <c r="C264" s="112"/>
      <c r="E264" s="428"/>
      <c r="H264" s="392"/>
      <c r="K264" s="392"/>
      <c r="X264" s="289"/>
    </row>
    <row r="265" spans="1:24" ht="13.5" customHeight="1" outlineLevel="1" x14ac:dyDescent="0.25">
      <c r="A265" s="289">
        <v>42</v>
      </c>
      <c r="B265" s="297"/>
      <c r="C265" s="112"/>
      <c r="E265" s="428"/>
      <c r="H265" s="392"/>
      <c r="K265" s="392"/>
      <c r="X265" s="289"/>
    </row>
    <row r="266" spans="1:24" ht="13.5" customHeight="1" outlineLevel="1" x14ac:dyDescent="0.25">
      <c r="A266" s="289">
        <v>43</v>
      </c>
      <c r="B266" s="297"/>
      <c r="C266" s="112"/>
      <c r="E266" s="428"/>
      <c r="H266" s="392"/>
      <c r="K266" s="392"/>
      <c r="X266" s="289"/>
    </row>
    <row r="267" spans="1:24" ht="13.5" customHeight="1" outlineLevel="1" x14ac:dyDescent="0.25">
      <c r="A267" s="289">
        <v>44</v>
      </c>
      <c r="B267" s="297"/>
      <c r="C267" s="112"/>
      <c r="E267" s="428"/>
      <c r="H267" s="392"/>
      <c r="K267" s="392"/>
      <c r="X267" s="289"/>
    </row>
    <row r="268" spans="1:24" ht="13.5" customHeight="1" outlineLevel="1" x14ac:dyDescent="0.25">
      <c r="A268" s="289">
        <v>45</v>
      </c>
      <c r="B268" s="297"/>
      <c r="C268" s="112"/>
      <c r="E268" s="428"/>
      <c r="H268" s="392"/>
      <c r="K268" s="392"/>
      <c r="X268" s="289"/>
    </row>
    <row r="269" spans="1:24" ht="13.5" customHeight="1" outlineLevel="1" x14ac:dyDescent="0.25">
      <c r="A269" s="289">
        <v>46</v>
      </c>
      <c r="B269" s="297"/>
      <c r="C269" s="112"/>
      <c r="E269" s="428"/>
      <c r="H269" s="392"/>
      <c r="K269" s="392"/>
      <c r="X269" s="289"/>
    </row>
    <row r="270" spans="1:24" ht="13.5" customHeight="1" outlineLevel="1" x14ac:dyDescent="0.25">
      <c r="A270" s="289">
        <v>47</v>
      </c>
      <c r="B270" s="297"/>
      <c r="C270" s="112"/>
      <c r="E270" s="428"/>
      <c r="H270" s="392"/>
      <c r="K270" s="392"/>
      <c r="X270" s="289"/>
    </row>
    <row r="271" spans="1:24" ht="13.5" customHeight="1" outlineLevel="1" x14ac:dyDescent="0.25">
      <c r="A271" s="289">
        <v>48</v>
      </c>
      <c r="B271" s="297"/>
      <c r="C271" s="112"/>
      <c r="E271" s="428"/>
      <c r="H271" s="392"/>
      <c r="K271" s="392"/>
      <c r="X271" s="289"/>
    </row>
    <row r="272" spans="1:24" ht="13.5" customHeight="1" outlineLevel="1" x14ac:dyDescent="0.25">
      <c r="A272" s="289">
        <v>49</v>
      </c>
      <c r="B272" s="297"/>
      <c r="C272" s="112"/>
      <c r="E272" s="428"/>
      <c r="H272" s="392"/>
      <c r="K272" s="392"/>
      <c r="X272" s="289"/>
    </row>
    <row r="273" spans="1:24" ht="13.5" customHeight="1" outlineLevel="1" x14ac:dyDescent="0.25">
      <c r="A273" s="289">
        <v>50</v>
      </c>
      <c r="B273" s="297"/>
      <c r="C273" s="112"/>
      <c r="E273" s="428"/>
      <c r="H273" s="392"/>
      <c r="K273" s="392"/>
      <c r="X273" s="289"/>
    </row>
    <row r="274" spans="1:24" ht="13.5" customHeight="1" outlineLevel="1" x14ac:dyDescent="0.25">
      <c r="A274" s="289">
        <v>51</v>
      </c>
      <c r="B274" s="297"/>
      <c r="C274" s="112"/>
      <c r="E274" s="428"/>
      <c r="H274" s="392"/>
      <c r="K274" s="392"/>
      <c r="X274" s="289"/>
    </row>
    <row r="275" spans="1:24" ht="13.5" customHeight="1" outlineLevel="1" x14ac:dyDescent="0.25">
      <c r="A275" s="289">
        <v>52</v>
      </c>
      <c r="B275" s="297"/>
      <c r="G275" s="289">
        <v>39</v>
      </c>
      <c r="H275" s="392"/>
      <c r="K275" s="392"/>
      <c r="X275" s="289"/>
    </row>
    <row r="276" spans="1:24" ht="13.5" customHeight="1" outlineLevel="1" x14ac:dyDescent="0.25">
      <c r="A276" s="289">
        <v>53</v>
      </c>
      <c r="B276" s="297"/>
      <c r="H276" s="392"/>
      <c r="K276" s="392"/>
      <c r="X276" s="289"/>
    </row>
    <row r="277" spans="1:24" ht="13.5" customHeight="1" outlineLevel="1" x14ac:dyDescent="0.25">
      <c r="A277" s="289">
        <v>54</v>
      </c>
      <c r="B277" s="297"/>
      <c r="G277" s="289">
        <v>19</v>
      </c>
      <c r="H277" s="392"/>
      <c r="K277" s="392"/>
      <c r="X277" s="289"/>
    </row>
    <row r="278" spans="1:24" ht="13.5" customHeight="1" outlineLevel="1" x14ac:dyDescent="0.25">
      <c r="A278" s="289">
        <v>55</v>
      </c>
      <c r="B278" s="297"/>
      <c r="G278" s="289">
        <v>38</v>
      </c>
      <c r="H278" s="392"/>
      <c r="K278" s="392"/>
      <c r="X278" s="289"/>
    </row>
    <row r="279" spans="1:24" ht="13.5" customHeight="1" outlineLevel="1" x14ac:dyDescent="0.25">
      <c r="A279" s="289">
        <v>56</v>
      </c>
      <c r="B279" s="297"/>
      <c r="G279" s="289">
        <v>20</v>
      </c>
      <c r="H279" s="392"/>
      <c r="K279" s="392"/>
      <c r="X279" s="289"/>
    </row>
    <row r="280" spans="1:24" ht="13.5" customHeight="1" outlineLevel="1" x14ac:dyDescent="0.25">
      <c r="A280" s="289">
        <v>57</v>
      </c>
      <c r="B280" s="297"/>
      <c r="G280" s="289">
        <v>40</v>
      </c>
      <c r="H280" s="392"/>
      <c r="K280" s="392"/>
      <c r="X280" s="289"/>
    </row>
    <row r="281" spans="1:24" ht="13.5" customHeight="1" outlineLevel="1" x14ac:dyDescent="0.25">
      <c r="A281" s="289">
        <v>58</v>
      </c>
      <c r="B281" s="297"/>
      <c r="G281" s="289">
        <v>18</v>
      </c>
      <c r="H281" s="392"/>
      <c r="K281" s="392"/>
      <c r="X281" s="289"/>
    </row>
    <row r="282" spans="1:24" ht="13.5" customHeight="1" outlineLevel="1" x14ac:dyDescent="0.25">
      <c r="A282" s="289">
        <v>59</v>
      </c>
      <c r="B282" s="297"/>
      <c r="G282" s="289">
        <v>47</v>
      </c>
      <c r="H282" s="392"/>
      <c r="K282" s="392"/>
      <c r="X282" s="289"/>
    </row>
    <row r="283" spans="1:24" ht="13.5" customHeight="1" outlineLevel="1" x14ac:dyDescent="0.25">
      <c r="A283" s="289">
        <v>60</v>
      </c>
      <c r="B283" s="297"/>
      <c r="G283" s="289">
        <v>60</v>
      </c>
      <c r="H283" s="392"/>
      <c r="K283" s="392"/>
      <c r="X283" s="289"/>
    </row>
    <row r="284" spans="1:24" ht="13.5" customHeight="1" outlineLevel="1" x14ac:dyDescent="0.25">
      <c r="A284" s="289">
        <v>61</v>
      </c>
      <c r="B284" s="297"/>
      <c r="G284" s="289">
        <v>23</v>
      </c>
      <c r="H284" s="392"/>
      <c r="K284" s="392"/>
    </row>
    <row r="285" spans="1:24" ht="13.5" customHeight="1" outlineLevel="1" x14ac:dyDescent="0.25">
      <c r="A285" s="289">
        <v>62</v>
      </c>
      <c r="B285" s="297"/>
      <c r="H285" s="392"/>
      <c r="K285" s="392"/>
    </row>
    <row r="286" spans="1:24" ht="13.5" customHeight="1" outlineLevel="1" x14ac:dyDescent="0.25">
      <c r="A286" s="289">
        <v>63</v>
      </c>
      <c r="B286" s="297"/>
      <c r="H286" s="392"/>
      <c r="K286" s="392"/>
    </row>
    <row r="287" spans="1:24" ht="13.5" customHeight="1" outlineLevel="1" x14ac:dyDescent="0.25">
      <c r="A287" s="289">
        <v>64</v>
      </c>
      <c r="B287" s="297"/>
      <c r="G287" s="289">
        <v>21</v>
      </c>
      <c r="H287" s="392"/>
      <c r="K287" s="392"/>
    </row>
    <row r="288" spans="1:24" ht="13.5" customHeight="1" outlineLevel="1" x14ac:dyDescent="0.25">
      <c r="B288" s="297"/>
      <c r="H288" s="392"/>
      <c r="K288" s="392"/>
    </row>
    <row r="289" spans="2:11" ht="13.5" customHeight="1" outlineLevel="1" x14ac:dyDescent="0.25">
      <c r="B289" s="297"/>
      <c r="H289" s="392"/>
      <c r="K289" s="392"/>
    </row>
    <row r="290" spans="2:11" ht="13.5" customHeight="1" outlineLevel="1" x14ac:dyDescent="0.25">
      <c r="B290" s="297"/>
      <c r="H290" s="392"/>
      <c r="K290" s="392"/>
    </row>
    <row r="291" spans="2:11" ht="13.5" customHeight="1" outlineLevel="1" x14ac:dyDescent="0.25">
      <c r="B291" s="297"/>
      <c r="H291" s="392"/>
      <c r="K291" s="392"/>
    </row>
    <row r="292" spans="2:11" ht="13.5" customHeight="1" outlineLevel="1" x14ac:dyDescent="0.25">
      <c r="B292" s="297"/>
      <c r="H292" s="392"/>
      <c r="K292" s="392"/>
    </row>
    <row r="293" spans="2:11" ht="13.5" customHeight="1" outlineLevel="1" x14ac:dyDescent="0.25">
      <c r="B293" s="297"/>
      <c r="H293" s="392"/>
      <c r="K293" s="392"/>
    </row>
    <row r="294" spans="2:11" ht="13.5" customHeight="1" outlineLevel="1" x14ac:dyDescent="0.25">
      <c r="B294" s="297"/>
      <c r="H294" s="392"/>
      <c r="K294" s="392"/>
    </row>
    <row r="295" spans="2:11" ht="13.5" customHeight="1" outlineLevel="1" x14ac:dyDescent="0.25">
      <c r="B295" s="297"/>
      <c r="H295" s="392"/>
      <c r="K295" s="392"/>
    </row>
    <row r="296" spans="2:11" ht="13.5" customHeight="1" outlineLevel="1" x14ac:dyDescent="0.25">
      <c r="B296" s="297"/>
      <c r="H296" s="392"/>
      <c r="K296" s="392"/>
    </row>
    <row r="297" spans="2:11" ht="13.5" customHeight="1" outlineLevel="1" x14ac:dyDescent="0.25">
      <c r="B297" s="297"/>
      <c r="H297" s="392"/>
      <c r="K297" s="392"/>
    </row>
    <row r="298" spans="2:11" ht="13.5" customHeight="1" outlineLevel="1" x14ac:dyDescent="0.25">
      <c r="B298" s="297"/>
      <c r="H298" s="392"/>
      <c r="K298" s="392"/>
    </row>
    <row r="299" spans="2:11" ht="13.5" customHeight="1" outlineLevel="1" x14ac:dyDescent="0.25">
      <c r="B299" s="297"/>
      <c r="H299" s="392"/>
      <c r="K299" s="392"/>
    </row>
    <row r="300" spans="2:11" ht="13.5" customHeight="1" outlineLevel="1" x14ac:dyDescent="0.25">
      <c r="B300" s="297"/>
      <c r="H300" s="392"/>
      <c r="K300" s="392"/>
    </row>
    <row r="301" spans="2:11" ht="13.5" customHeight="1" outlineLevel="1" x14ac:dyDescent="0.25">
      <c r="B301" s="297"/>
      <c r="H301" s="392"/>
      <c r="K301" s="392"/>
    </row>
    <row r="302" spans="2:11" ht="13.5" customHeight="1" outlineLevel="1" x14ac:dyDescent="0.25">
      <c r="B302" s="297"/>
      <c r="H302" s="392"/>
      <c r="K302" s="392"/>
    </row>
    <row r="303" spans="2:11" ht="13.5" customHeight="1" outlineLevel="1" x14ac:dyDescent="0.25">
      <c r="B303" s="297"/>
      <c r="K303" s="392"/>
    </row>
    <row r="304" spans="2:11" ht="13.5" customHeight="1" outlineLevel="1" x14ac:dyDescent="0.25">
      <c r="B304" s="297"/>
      <c r="K304" s="392"/>
    </row>
    <row r="305" spans="2:11" ht="13.5" customHeight="1" outlineLevel="1" x14ac:dyDescent="0.25">
      <c r="B305" s="297"/>
      <c r="K305" s="392"/>
    </row>
    <row r="306" spans="2:11" ht="13.5" customHeight="1" outlineLevel="1" x14ac:dyDescent="0.25">
      <c r="B306" s="297"/>
      <c r="K306" s="392"/>
    </row>
    <row r="307" spans="2:11" ht="13.5" customHeight="1" outlineLevel="1" x14ac:dyDescent="0.25">
      <c r="B307" s="297"/>
      <c r="K307" s="392"/>
    </row>
    <row r="308" spans="2:11" ht="13.5" customHeight="1" outlineLevel="1" x14ac:dyDescent="0.25">
      <c r="B308" s="297"/>
      <c r="K308" s="392"/>
    </row>
    <row r="309" spans="2:11" ht="13.5" customHeight="1" outlineLevel="1" x14ac:dyDescent="0.25">
      <c r="B309" s="297"/>
      <c r="K309" s="392"/>
    </row>
    <row r="310" spans="2:11" ht="13.5" customHeight="1" outlineLevel="1" x14ac:dyDescent="0.25">
      <c r="B310" s="297"/>
      <c r="K310" s="392"/>
    </row>
    <row r="311" spans="2:11" ht="13.5" customHeight="1" outlineLevel="1" x14ac:dyDescent="0.25">
      <c r="B311" s="297"/>
      <c r="K311" s="392"/>
    </row>
    <row r="312" spans="2:11" ht="13.5" customHeight="1" outlineLevel="1" x14ac:dyDescent="0.25">
      <c r="B312" s="297"/>
      <c r="K312" s="392"/>
    </row>
    <row r="313" spans="2:11" ht="13.5" customHeight="1" outlineLevel="1" x14ac:dyDescent="0.25">
      <c r="B313" s="297"/>
      <c r="K313" s="392"/>
    </row>
    <row r="314" spans="2:11" ht="13.5" customHeight="1" outlineLevel="1" x14ac:dyDescent="0.25">
      <c r="B314" s="297"/>
      <c r="K314" s="392"/>
    </row>
    <row r="315" spans="2:11" ht="13.5" customHeight="1" outlineLevel="1" x14ac:dyDescent="0.25">
      <c r="B315" s="297"/>
      <c r="K315" s="392"/>
    </row>
    <row r="316" spans="2:11" ht="13.5" customHeight="1" outlineLevel="1" x14ac:dyDescent="0.25">
      <c r="B316" s="297"/>
      <c r="K316" s="392"/>
    </row>
    <row r="317" spans="2:11" ht="13.5" customHeight="1" outlineLevel="1" x14ac:dyDescent="0.25">
      <c r="B317" s="297"/>
      <c r="K317" s="392"/>
    </row>
    <row r="318" spans="2:11" ht="13.5" customHeight="1" outlineLevel="1" x14ac:dyDescent="0.25">
      <c r="B318" s="297"/>
      <c r="K318" s="392"/>
    </row>
    <row r="319" spans="2:11" ht="13.5" customHeight="1" outlineLevel="1" x14ac:dyDescent="0.25">
      <c r="B319" s="297"/>
      <c r="K319" s="392"/>
    </row>
    <row r="320" spans="2:11" ht="13.5" customHeight="1" outlineLevel="1" x14ac:dyDescent="0.25">
      <c r="B320" s="297"/>
      <c r="K320" s="392"/>
    </row>
    <row r="321" spans="1:24" ht="13.5" customHeight="1" outlineLevel="1" thickBot="1" x14ac:dyDescent="0.3">
      <c r="B321" s="297"/>
      <c r="K321" s="392"/>
    </row>
    <row r="322" spans="1:24" s="420" customFormat="1" ht="21.6" thickBot="1" x14ac:dyDescent="0.45">
      <c r="A322" s="418" t="s">
        <v>350</v>
      </c>
      <c r="B322" s="419"/>
      <c r="D322" s="421"/>
      <c r="E322" s="422"/>
      <c r="H322" s="423"/>
      <c r="X322" s="430"/>
    </row>
    <row r="323" spans="1:24" s="391" customFormat="1" x14ac:dyDescent="0.25">
      <c r="A323" s="391" t="s">
        <v>30</v>
      </c>
      <c r="B323" s="424" t="s">
        <v>76</v>
      </c>
      <c r="C323" s="391" t="s">
        <v>31</v>
      </c>
      <c r="D323" s="424" t="s">
        <v>26</v>
      </c>
      <c r="E323" s="391" t="s">
        <v>77</v>
      </c>
      <c r="F323" s="391" t="s">
        <v>78</v>
      </c>
      <c r="X323" s="431"/>
    </row>
    <row r="324" spans="1:24" ht="13.5" customHeight="1" outlineLevel="2" x14ac:dyDescent="0.25">
      <c r="A324" s="289">
        <v>1</v>
      </c>
      <c r="B324" s="297"/>
      <c r="C324" s="112"/>
      <c r="E324" s="428"/>
      <c r="H324" s="392"/>
      <c r="K324" s="392"/>
    </row>
    <row r="325" spans="1:24" ht="13.5" customHeight="1" outlineLevel="2" x14ac:dyDescent="0.25">
      <c r="A325" s="289">
        <v>2</v>
      </c>
      <c r="B325" s="297"/>
      <c r="C325" s="112"/>
      <c r="E325" s="428"/>
      <c r="H325" s="392"/>
      <c r="K325" s="392"/>
    </row>
    <row r="326" spans="1:24" ht="13.5" customHeight="1" outlineLevel="2" x14ac:dyDescent="0.25">
      <c r="A326" s="289">
        <v>3</v>
      </c>
      <c r="B326" s="297"/>
      <c r="C326" s="112"/>
      <c r="E326" s="428"/>
      <c r="H326" s="392"/>
      <c r="K326" s="392"/>
    </row>
    <row r="327" spans="1:24" ht="13.5" customHeight="1" outlineLevel="2" x14ac:dyDescent="0.25">
      <c r="A327" s="289">
        <v>4</v>
      </c>
      <c r="B327" s="297"/>
      <c r="C327" s="112"/>
      <c r="E327" s="428"/>
      <c r="H327" s="392"/>
      <c r="K327" s="392"/>
    </row>
    <row r="328" spans="1:24" ht="13.5" customHeight="1" outlineLevel="2" x14ac:dyDescent="0.25">
      <c r="A328" s="289">
        <v>5</v>
      </c>
      <c r="B328" s="297"/>
      <c r="C328" s="112"/>
      <c r="E328" s="428"/>
      <c r="H328" s="392"/>
      <c r="K328" s="392"/>
    </row>
    <row r="329" spans="1:24" ht="13.5" customHeight="1" outlineLevel="2" x14ac:dyDescent="0.25">
      <c r="A329" s="289">
        <v>6</v>
      </c>
      <c r="B329" s="297"/>
      <c r="C329" s="112"/>
      <c r="E329" s="428"/>
      <c r="H329" s="392"/>
      <c r="K329" s="392"/>
    </row>
    <row r="330" spans="1:24" ht="13.5" customHeight="1" outlineLevel="2" x14ac:dyDescent="0.25">
      <c r="A330" s="289">
        <v>7</v>
      </c>
      <c r="B330" s="297"/>
      <c r="C330" s="112"/>
      <c r="E330" s="428"/>
      <c r="H330" s="392"/>
      <c r="K330" s="392"/>
    </row>
    <row r="331" spans="1:24" ht="13.5" customHeight="1" outlineLevel="2" x14ac:dyDescent="0.25">
      <c r="A331" s="289">
        <v>8</v>
      </c>
      <c r="B331" s="297"/>
      <c r="C331" s="112"/>
      <c r="E331" s="428"/>
      <c r="H331" s="392"/>
      <c r="K331" s="392"/>
    </row>
    <row r="332" spans="1:24" ht="13.5" customHeight="1" outlineLevel="2" x14ac:dyDescent="0.25">
      <c r="A332" s="289">
        <v>9</v>
      </c>
      <c r="B332" s="297"/>
      <c r="C332" s="112"/>
      <c r="E332" s="428"/>
      <c r="H332" s="392"/>
      <c r="K332" s="392"/>
    </row>
    <row r="333" spans="1:24" ht="13.5" customHeight="1" outlineLevel="2" x14ac:dyDescent="0.25">
      <c r="A333" s="289">
        <v>10</v>
      </c>
      <c r="B333" s="297"/>
      <c r="C333" s="112"/>
      <c r="E333" s="428"/>
      <c r="H333" s="392"/>
      <c r="K333" s="392"/>
    </row>
    <row r="334" spans="1:24" ht="13.5" customHeight="1" outlineLevel="2" x14ac:dyDescent="0.25">
      <c r="A334" s="289">
        <v>11</v>
      </c>
      <c r="B334" s="297"/>
      <c r="C334" s="112"/>
      <c r="E334" s="428"/>
      <c r="H334" s="392"/>
      <c r="K334" s="392"/>
    </row>
    <row r="335" spans="1:24" ht="13.5" customHeight="1" outlineLevel="2" x14ac:dyDescent="0.25">
      <c r="A335" s="289">
        <v>12</v>
      </c>
      <c r="B335" s="297"/>
      <c r="C335" s="112"/>
      <c r="E335" s="428"/>
      <c r="H335" s="392"/>
      <c r="K335" s="392"/>
    </row>
    <row r="336" spans="1:24" ht="13.5" customHeight="1" outlineLevel="2" x14ac:dyDescent="0.25">
      <c r="A336" s="289">
        <v>13</v>
      </c>
      <c r="B336" s="297"/>
      <c r="C336" s="112"/>
      <c r="E336" s="428"/>
      <c r="H336" s="392"/>
      <c r="K336" s="392"/>
    </row>
    <row r="337" spans="1:11" ht="13.5" customHeight="1" outlineLevel="2" x14ac:dyDescent="0.25">
      <c r="A337" s="289">
        <v>14</v>
      </c>
      <c r="B337" s="297"/>
      <c r="C337" s="112"/>
      <c r="E337" s="428"/>
      <c r="H337" s="392"/>
      <c r="K337" s="392"/>
    </row>
    <row r="338" spans="1:11" ht="13.5" customHeight="1" outlineLevel="2" x14ac:dyDescent="0.25">
      <c r="A338" s="289">
        <v>15</v>
      </c>
      <c r="B338" s="297"/>
      <c r="C338" s="112"/>
      <c r="E338" s="428"/>
      <c r="H338" s="392"/>
      <c r="K338" s="392"/>
    </row>
    <row r="339" spans="1:11" ht="13.5" customHeight="1" outlineLevel="2" x14ac:dyDescent="0.25">
      <c r="A339" s="289">
        <v>16</v>
      </c>
      <c r="B339" s="297"/>
      <c r="C339" s="112"/>
      <c r="E339" s="428"/>
      <c r="H339" s="392"/>
      <c r="K339" s="392"/>
    </row>
    <row r="340" spans="1:11" ht="13.5" customHeight="1" outlineLevel="2" x14ac:dyDescent="0.25">
      <c r="A340" s="289">
        <v>17</v>
      </c>
      <c r="B340" s="297"/>
      <c r="C340" s="112"/>
      <c r="E340" s="428"/>
      <c r="H340" s="392"/>
      <c r="K340" s="392"/>
    </row>
    <row r="341" spans="1:11" ht="13.5" customHeight="1" outlineLevel="2" x14ac:dyDescent="0.25">
      <c r="A341" s="289">
        <v>18</v>
      </c>
      <c r="B341" s="297"/>
      <c r="C341" s="112"/>
      <c r="E341" s="428"/>
      <c r="H341" s="392"/>
      <c r="K341" s="392"/>
    </row>
    <row r="342" spans="1:11" ht="13.5" customHeight="1" outlineLevel="2" x14ac:dyDescent="0.25">
      <c r="A342" s="289">
        <v>19</v>
      </c>
      <c r="B342" s="297"/>
      <c r="C342" s="112"/>
      <c r="E342" s="428"/>
      <c r="H342" s="392"/>
      <c r="K342" s="392"/>
    </row>
    <row r="343" spans="1:11" ht="13.5" customHeight="1" outlineLevel="2" x14ac:dyDescent="0.25">
      <c r="A343" s="289">
        <v>20</v>
      </c>
      <c r="B343" s="297"/>
      <c r="C343" s="112"/>
      <c r="E343" s="428"/>
      <c r="H343" s="392"/>
      <c r="K343" s="392"/>
    </row>
    <row r="344" spans="1:11" ht="13.5" customHeight="1" outlineLevel="2" x14ac:dyDescent="0.25">
      <c r="A344" s="289">
        <v>21</v>
      </c>
      <c r="B344" s="297"/>
      <c r="C344" s="112"/>
      <c r="E344" s="428"/>
      <c r="H344" s="392"/>
      <c r="K344" s="392"/>
    </row>
    <row r="345" spans="1:11" ht="13.5" customHeight="1" outlineLevel="2" x14ac:dyDescent="0.25">
      <c r="A345" s="289">
        <v>22</v>
      </c>
      <c r="B345" s="297"/>
      <c r="C345" s="112"/>
      <c r="E345" s="428"/>
      <c r="H345" s="392"/>
      <c r="K345" s="392"/>
    </row>
    <row r="346" spans="1:11" ht="13.5" customHeight="1" outlineLevel="2" x14ac:dyDescent="0.25">
      <c r="A346" s="289">
        <v>23</v>
      </c>
      <c r="B346" s="297"/>
      <c r="C346" s="112"/>
      <c r="E346" s="428"/>
      <c r="H346" s="392"/>
      <c r="K346" s="392"/>
    </row>
    <row r="347" spans="1:11" ht="13.5" customHeight="1" outlineLevel="2" x14ac:dyDescent="0.25">
      <c r="A347" s="289">
        <v>24</v>
      </c>
      <c r="B347" s="297"/>
      <c r="C347" s="112"/>
      <c r="E347" s="428"/>
      <c r="H347" s="392"/>
      <c r="K347" s="392"/>
    </row>
    <row r="348" spans="1:11" ht="13.5" customHeight="1" outlineLevel="2" x14ac:dyDescent="0.25">
      <c r="A348" s="289">
        <v>25</v>
      </c>
      <c r="B348" s="297"/>
      <c r="C348" s="112"/>
      <c r="E348" s="428"/>
      <c r="H348" s="392"/>
      <c r="K348" s="392"/>
    </row>
    <row r="349" spans="1:11" ht="13.5" customHeight="1" outlineLevel="2" x14ac:dyDescent="0.25">
      <c r="A349" s="289">
        <v>26</v>
      </c>
      <c r="B349" s="297"/>
      <c r="C349" s="112"/>
      <c r="E349" s="428"/>
      <c r="H349" s="392"/>
      <c r="K349" s="392"/>
    </row>
    <row r="350" spans="1:11" ht="13.5" customHeight="1" outlineLevel="2" x14ac:dyDescent="0.25">
      <c r="A350" s="289">
        <v>27</v>
      </c>
      <c r="B350" s="297"/>
      <c r="C350" s="112"/>
      <c r="E350" s="428"/>
      <c r="H350" s="392"/>
      <c r="K350" s="392"/>
    </row>
    <row r="351" spans="1:11" ht="13.5" customHeight="1" outlineLevel="2" x14ac:dyDescent="0.25">
      <c r="A351" s="289">
        <v>28</v>
      </c>
      <c r="B351" s="297"/>
      <c r="C351" s="112"/>
      <c r="E351" s="428"/>
      <c r="H351" s="392"/>
      <c r="K351" s="392"/>
    </row>
    <row r="352" spans="1:11" ht="13.5" customHeight="1" outlineLevel="2" x14ac:dyDescent="0.25">
      <c r="A352" s="289">
        <v>29</v>
      </c>
      <c r="B352" s="297"/>
      <c r="C352" s="432"/>
      <c r="D352" s="433"/>
      <c r="E352" s="434"/>
      <c r="F352" s="429"/>
      <c r="G352" s="429"/>
      <c r="H352" s="429"/>
      <c r="K352" s="392"/>
    </row>
    <row r="353" spans="1:11" ht="13.5" customHeight="1" outlineLevel="2" x14ac:dyDescent="0.25">
      <c r="A353" s="289">
        <v>30</v>
      </c>
      <c r="B353" s="297"/>
      <c r="H353" s="392"/>
      <c r="K353" s="392"/>
    </row>
    <row r="354" spans="1:11" ht="13.5" customHeight="1" outlineLevel="2" x14ac:dyDescent="0.25">
      <c r="A354" s="289">
        <v>31</v>
      </c>
      <c r="B354" s="297"/>
      <c r="H354" s="392"/>
      <c r="K354" s="392"/>
    </row>
    <row r="355" spans="1:11" ht="13.5" customHeight="1" outlineLevel="2" x14ac:dyDescent="0.25">
      <c r="A355" s="289">
        <v>32</v>
      </c>
      <c r="B355" s="297"/>
      <c r="H355" s="392"/>
      <c r="K355" s="392"/>
    </row>
    <row r="356" spans="1:11" ht="13.5" customHeight="1" outlineLevel="2" x14ac:dyDescent="0.25">
      <c r="A356" s="289">
        <v>33</v>
      </c>
      <c r="B356" s="297"/>
      <c r="H356" s="392"/>
      <c r="K356" s="392"/>
    </row>
    <row r="357" spans="1:11" ht="13.5" customHeight="1" outlineLevel="2" x14ac:dyDescent="0.25">
      <c r="A357" s="289">
        <v>34</v>
      </c>
      <c r="B357" s="297"/>
      <c r="H357" s="392"/>
      <c r="K357" s="392"/>
    </row>
    <row r="358" spans="1:11" ht="13.5" customHeight="1" outlineLevel="2" x14ac:dyDescent="0.25">
      <c r="A358" s="289">
        <v>35</v>
      </c>
      <c r="B358" s="297"/>
      <c r="H358" s="392"/>
      <c r="K358" s="392"/>
    </row>
    <row r="359" spans="1:11" ht="13.5" customHeight="1" outlineLevel="2" x14ac:dyDescent="0.25">
      <c r="A359" s="289">
        <v>36</v>
      </c>
      <c r="B359" s="297"/>
      <c r="H359" s="392"/>
      <c r="K359" s="392"/>
    </row>
    <row r="360" spans="1:11" ht="13.5" customHeight="1" outlineLevel="2" x14ac:dyDescent="0.25">
      <c r="A360" s="289">
        <v>37</v>
      </c>
      <c r="B360" s="297"/>
      <c r="H360" s="392"/>
      <c r="K360" s="392"/>
    </row>
    <row r="361" spans="1:11" ht="13.5" customHeight="1" outlineLevel="2" x14ac:dyDescent="0.25">
      <c r="A361" s="289">
        <v>38</v>
      </c>
      <c r="B361" s="297"/>
      <c r="H361" s="392"/>
      <c r="K361" s="392"/>
    </row>
    <row r="362" spans="1:11" ht="13.5" customHeight="1" outlineLevel="2" x14ac:dyDescent="0.25">
      <c r="A362" s="289">
        <v>39</v>
      </c>
      <c r="B362" s="297"/>
      <c r="H362" s="392"/>
      <c r="K362" s="392"/>
    </row>
    <row r="363" spans="1:11" ht="13.5" customHeight="1" outlineLevel="2" x14ac:dyDescent="0.25">
      <c r="A363" s="289">
        <v>40</v>
      </c>
      <c r="B363" s="297"/>
      <c r="H363" s="392"/>
      <c r="K363" s="392"/>
    </row>
    <row r="364" spans="1:11" ht="13.5" customHeight="1" outlineLevel="2" x14ac:dyDescent="0.25">
      <c r="A364" s="289">
        <v>41</v>
      </c>
      <c r="B364" s="297"/>
      <c r="H364" s="392"/>
      <c r="K364" s="392"/>
    </row>
    <row r="365" spans="1:11" ht="13.5" customHeight="1" outlineLevel="2" x14ac:dyDescent="0.25">
      <c r="A365" s="289">
        <v>42</v>
      </c>
      <c r="B365" s="297"/>
      <c r="H365" s="392"/>
      <c r="K365" s="392"/>
    </row>
    <row r="366" spans="1:11" ht="13.5" customHeight="1" outlineLevel="2" x14ac:dyDescent="0.25">
      <c r="A366" s="289">
        <v>43</v>
      </c>
      <c r="B366" s="297"/>
      <c r="H366" s="392"/>
      <c r="K366" s="392"/>
    </row>
    <row r="367" spans="1:11" ht="13.5" customHeight="1" outlineLevel="2" x14ac:dyDescent="0.25">
      <c r="A367" s="289">
        <v>44</v>
      </c>
      <c r="B367" s="297"/>
      <c r="H367" s="392"/>
      <c r="K367" s="392"/>
    </row>
    <row r="368" spans="1:11" ht="13.5" customHeight="1" outlineLevel="2" x14ac:dyDescent="0.25">
      <c r="A368" s="289">
        <v>45</v>
      </c>
      <c r="B368" s="297"/>
      <c r="H368" s="392"/>
      <c r="K368" s="392"/>
    </row>
    <row r="369" spans="1:8" ht="13.5" customHeight="1" outlineLevel="2" x14ac:dyDescent="0.25">
      <c r="A369" s="289">
        <v>46</v>
      </c>
      <c r="B369" s="297"/>
      <c r="H369" s="392"/>
    </row>
    <row r="370" spans="1:8" ht="13.5" customHeight="1" outlineLevel="2" x14ac:dyDescent="0.25">
      <c r="A370" s="289">
        <v>47</v>
      </c>
      <c r="B370" s="297"/>
      <c r="G370" s="429"/>
      <c r="H370" s="392"/>
    </row>
    <row r="371" spans="1:8" ht="13.5" customHeight="1" outlineLevel="2" x14ac:dyDescent="0.25">
      <c r="A371" s="289">
        <v>48</v>
      </c>
      <c r="B371" s="297"/>
      <c r="H371" s="392"/>
    </row>
    <row r="372" spans="1:8" ht="13.5" customHeight="1" outlineLevel="2" x14ac:dyDescent="0.25">
      <c r="A372" s="289">
        <v>49</v>
      </c>
      <c r="B372" s="297"/>
      <c r="H372" s="392"/>
    </row>
    <row r="373" spans="1:8" ht="13.5" customHeight="1" outlineLevel="2" x14ac:dyDescent="0.25">
      <c r="A373" s="289">
        <v>50</v>
      </c>
      <c r="B373" s="297"/>
      <c r="H373" s="392"/>
    </row>
    <row r="374" spans="1:8" ht="13.5" customHeight="1" outlineLevel="2" x14ac:dyDescent="0.25">
      <c r="A374" s="289">
        <v>51</v>
      </c>
      <c r="B374" s="297"/>
      <c r="H374" s="392"/>
    </row>
    <row r="375" spans="1:8" ht="13.5" customHeight="1" outlineLevel="2" x14ac:dyDescent="0.25">
      <c r="B375" s="297"/>
      <c r="G375" s="289">
        <v>16</v>
      </c>
      <c r="H375" s="392"/>
    </row>
    <row r="376" spans="1:8" ht="13.5" customHeight="1" outlineLevel="2" x14ac:dyDescent="0.25">
      <c r="B376" s="297"/>
      <c r="G376" s="289">
        <v>4</v>
      </c>
      <c r="H376" s="392"/>
    </row>
    <row r="377" spans="1:8" ht="13.5" customHeight="1" outlineLevel="2" x14ac:dyDescent="0.25">
      <c r="D377" s="297"/>
      <c r="E377" s="289"/>
    </row>
    <row r="378" spans="1:8" ht="13.5" customHeight="1" outlineLevel="2" x14ac:dyDescent="0.25">
      <c r="D378" s="297"/>
      <c r="E378" s="289"/>
    </row>
    <row r="379" spans="1:8" ht="13.5" customHeight="1" outlineLevel="2" x14ac:dyDescent="0.25">
      <c r="D379" s="297"/>
      <c r="E379" s="289"/>
    </row>
    <row r="380" spans="1:8" ht="13.5" customHeight="1" outlineLevel="2" x14ac:dyDescent="0.25">
      <c r="D380" s="297"/>
      <c r="E380" s="289"/>
    </row>
    <row r="381" spans="1:8" ht="13.5" customHeight="1" outlineLevel="2" x14ac:dyDescent="0.25">
      <c r="D381" s="297"/>
      <c r="E381" s="289"/>
    </row>
    <row r="382" spans="1:8" ht="13.5" customHeight="1" outlineLevel="2" x14ac:dyDescent="0.25">
      <c r="D382" s="297"/>
      <c r="E382" s="289"/>
    </row>
    <row r="383" spans="1:8" ht="13.5" customHeight="1" outlineLevel="2" x14ac:dyDescent="0.25">
      <c r="D383" s="297"/>
      <c r="E383" s="289"/>
    </row>
    <row r="384" spans="1:8" ht="13.5" customHeight="1" outlineLevel="2" x14ac:dyDescent="0.25">
      <c r="D384" s="297"/>
      <c r="E384" s="289"/>
    </row>
    <row r="385" spans="4:5" ht="13.5" customHeight="1" outlineLevel="2" x14ac:dyDescent="0.25">
      <c r="D385" s="297"/>
      <c r="E385" s="289"/>
    </row>
    <row r="386" spans="4:5" ht="13.5" customHeight="1" outlineLevel="2" x14ac:dyDescent="0.25">
      <c r="D386" s="297"/>
      <c r="E386" s="289"/>
    </row>
    <row r="387" spans="4:5" ht="13.5" customHeight="1" outlineLevel="2" x14ac:dyDescent="0.25">
      <c r="D387" s="297"/>
      <c r="E387" s="289"/>
    </row>
    <row r="388" spans="4:5" ht="13.5" customHeight="1" outlineLevel="2" x14ac:dyDescent="0.25">
      <c r="D388" s="297"/>
      <c r="E388" s="289"/>
    </row>
    <row r="389" spans="4:5" ht="13.5" customHeight="1" outlineLevel="2" x14ac:dyDescent="0.25">
      <c r="D389" s="297"/>
      <c r="E389" s="289"/>
    </row>
    <row r="390" spans="4:5" ht="13.5" customHeight="1" outlineLevel="2" x14ac:dyDescent="0.25">
      <c r="D390" s="297"/>
      <c r="E390" s="289"/>
    </row>
    <row r="391" spans="4:5" ht="13.5" customHeight="1" outlineLevel="2" x14ac:dyDescent="0.25">
      <c r="D391" s="297"/>
      <c r="E391" s="289"/>
    </row>
    <row r="392" spans="4:5" ht="13.5" customHeight="1" outlineLevel="2" x14ac:dyDescent="0.25">
      <c r="D392" s="297"/>
      <c r="E392" s="289"/>
    </row>
    <row r="393" spans="4:5" ht="13.5" customHeight="1" outlineLevel="2" x14ac:dyDescent="0.25">
      <c r="D393" s="297"/>
      <c r="E393" s="289"/>
    </row>
    <row r="394" spans="4:5" ht="13.5" customHeight="1" outlineLevel="2" x14ac:dyDescent="0.25">
      <c r="D394" s="297"/>
      <c r="E394" s="289"/>
    </row>
    <row r="395" spans="4:5" ht="13.5" customHeight="1" outlineLevel="2" x14ac:dyDescent="0.25">
      <c r="D395" s="297"/>
      <c r="E395" s="289"/>
    </row>
    <row r="396" spans="4:5" ht="13.5" customHeight="1" outlineLevel="2" x14ac:dyDescent="0.25">
      <c r="D396" s="297"/>
      <c r="E396" s="289"/>
    </row>
    <row r="397" spans="4:5" ht="13.5" customHeight="1" outlineLevel="2" x14ac:dyDescent="0.25">
      <c r="D397" s="297"/>
      <c r="E397" s="289"/>
    </row>
    <row r="398" spans="4:5" ht="13.5" customHeight="1" outlineLevel="2" x14ac:dyDescent="0.25">
      <c r="D398" s="297"/>
      <c r="E398" s="289"/>
    </row>
    <row r="399" spans="4:5" ht="13.5" customHeight="1" outlineLevel="2" x14ac:dyDescent="0.25">
      <c r="D399" s="297"/>
      <c r="E399" s="289"/>
    </row>
    <row r="400" spans="4:5" ht="13.5" customHeight="1" outlineLevel="2" x14ac:dyDescent="0.25">
      <c r="D400" s="297"/>
      <c r="E400" s="289"/>
    </row>
    <row r="401" spans="2:5" ht="13.5" customHeight="1" outlineLevel="2" x14ac:dyDescent="0.25">
      <c r="D401" s="297"/>
      <c r="E401" s="289"/>
    </row>
    <row r="402" spans="2:5" ht="13.5" customHeight="1" outlineLevel="2" x14ac:dyDescent="0.25">
      <c r="B402" s="297"/>
    </row>
    <row r="403" spans="2:5" ht="13.5" customHeight="1" outlineLevel="2" x14ac:dyDescent="0.25">
      <c r="B403" s="297"/>
    </row>
    <row r="404" spans="2:5" ht="13.5" customHeight="1" outlineLevel="2" x14ac:dyDescent="0.25">
      <c r="B404" s="297"/>
    </row>
    <row r="405" spans="2:5" ht="13.5" customHeight="1" outlineLevel="2" x14ac:dyDescent="0.25">
      <c r="B405" s="297"/>
    </row>
    <row r="406" spans="2:5" ht="13.5" customHeight="1" outlineLevel="2" x14ac:dyDescent="0.25">
      <c r="B406" s="297"/>
    </row>
    <row r="407" spans="2:5" ht="13.5" customHeight="1" outlineLevel="2" x14ac:dyDescent="0.25">
      <c r="B407" s="297"/>
    </row>
    <row r="408" spans="2:5" ht="13.5" customHeight="1" outlineLevel="2" x14ac:dyDescent="0.25">
      <c r="B408" s="297"/>
    </row>
    <row r="409" spans="2:5" ht="13.5" customHeight="1" outlineLevel="2" x14ac:dyDescent="0.25">
      <c r="B409" s="297"/>
    </row>
    <row r="410" spans="2:5" ht="13.5" customHeight="1" outlineLevel="2" x14ac:dyDescent="0.25">
      <c r="B410" s="297"/>
    </row>
    <row r="411" spans="2:5" ht="13.5" customHeight="1" outlineLevel="2" x14ac:dyDescent="0.25">
      <c r="B411" s="297"/>
    </row>
    <row r="412" spans="2:5" ht="13.5" customHeight="1" outlineLevel="2" x14ac:dyDescent="0.25">
      <c r="B412" s="297"/>
    </row>
    <row r="413" spans="2:5" ht="13.5" customHeight="1" outlineLevel="2" x14ac:dyDescent="0.25">
      <c r="B413" s="297"/>
    </row>
    <row r="414" spans="2:5" ht="13.5" customHeight="1" outlineLevel="2" x14ac:dyDescent="0.25">
      <c r="B414" s="297"/>
    </row>
    <row r="415" spans="2:5" ht="13.5" customHeight="1" outlineLevel="2" x14ac:dyDescent="0.25">
      <c r="B415" s="297"/>
    </row>
    <row r="416" spans="2:5" ht="13.5" customHeight="1" outlineLevel="2" x14ac:dyDescent="0.25">
      <c r="B416" s="297"/>
    </row>
    <row r="417" spans="1:24" ht="13.5" customHeight="1" outlineLevel="2" x14ac:dyDescent="0.25">
      <c r="B417" s="297"/>
    </row>
    <row r="418" spans="1:24" ht="13.5" customHeight="1" outlineLevel="2" x14ac:dyDescent="0.25">
      <c r="B418" s="297"/>
    </row>
    <row r="419" spans="1:24" ht="13.5" customHeight="1" outlineLevel="2" x14ac:dyDescent="0.25">
      <c r="B419" s="297"/>
    </row>
    <row r="420" spans="1:24" ht="13.5" customHeight="1" outlineLevel="2" thickBot="1" x14ac:dyDescent="0.3">
      <c r="B420" s="297"/>
    </row>
    <row r="421" spans="1:24" s="420" customFormat="1" ht="21" customHeight="1" outlineLevel="1" thickBot="1" x14ac:dyDescent="0.45">
      <c r="A421" s="418" t="s">
        <v>351</v>
      </c>
      <c r="B421" s="419"/>
      <c r="D421" s="421"/>
      <c r="E421" s="422"/>
      <c r="H421" s="423"/>
      <c r="X421" s="430"/>
    </row>
    <row r="422" spans="1:24" s="391" customFormat="1" ht="13.5" customHeight="1" outlineLevel="2" x14ac:dyDescent="0.25">
      <c r="A422" s="391" t="s">
        <v>30</v>
      </c>
      <c r="B422" s="424" t="s">
        <v>76</v>
      </c>
      <c r="C422" s="391" t="s">
        <v>31</v>
      </c>
      <c r="D422" s="424" t="s">
        <v>26</v>
      </c>
      <c r="E422" s="391" t="s">
        <v>77</v>
      </c>
      <c r="F422" s="391" t="s">
        <v>78</v>
      </c>
      <c r="X422" s="431"/>
    </row>
    <row r="423" spans="1:24" ht="13.5" customHeight="1" outlineLevel="2" x14ac:dyDescent="0.25">
      <c r="A423" s="289">
        <v>1</v>
      </c>
      <c r="B423" s="297"/>
      <c r="C423" s="112"/>
      <c r="E423" s="428"/>
      <c r="H423" s="392"/>
      <c r="K423" s="392"/>
    </row>
    <row r="424" spans="1:24" ht="13.5" customHeight="1" outlineLevel="2" x14ac:dyDescent="0.25">
      <c r="A424" s="289">
        <v>2</v>
      </c>
      <c r="B424" s="297"/>
      <c r="C424" s="112"/>
      <c r="E424" s="428"/>
      <c r="H424" s="392"/>
    </row>
    <row r="425" spans="1:24" ht="13.5" customHeight="1" outlineLevel="2" x14ac:dyDescent="0.25">
      <c r="A425" s="289">
        <v>3</v>
      </c>
      <c r="B425" s="297"/>
      <c r="C425" s="112"/>
      <c r="E425" s="428"/>
      <c r="H425" s="392"/>
      <c r="K425" s="392"/>
    </row>
    <row r="426" spans="1:24" ht="13.5" customHeight="1" outlineLevel="2" x14ac:dyDescent="0.25">
      <c r="A426" s="289">
        <v>4</v>
      </c>
      <c r="B426" s="297"/>
      <c r="C426" s="112"/>
      <c r="E426" s="428"/>
      <c r="H426" s="392"/>
    </row>
    <row r="427" spans="1:24" ht="13.5" customHeight="1" outlineLevel="2" x14ac:dyDescent="0.25">
      <c r="A427" s="289">
        <v>5</v>
      </c>
      <c r="B427" s="297"/>
      <c r="C427" s="112"/>
      <c r="E427" s="428"/>
      <c r="H427" s="392"/>
      <c r="K427" s="392"/>
    </row>
    <row r="428" spans="1:24" ht="13.5" customHeight="1" outlineLevel="2" x14ac:dyDescent="0.25">
      <c r="A428" s="289">
        <v>6</v>
      </c>
      <c r="B428" s="297"/>
      <c r="C428" s="435"/>
      <c r="E428" s="436"/>
      <c r="H428" s="392"/>
    </row>
    <row r="429" spans="1:24" ht="13.5" customHeight="1" outlineLevel="2" x14ac:dyDescent="0.25">
      <c r="A429" s="289">
        <v>7</v>
      </c>
      <c r="B429" s="297"/>
      <c r="C429" s="112"/>
      <c r="E429" s="428"/>
      <c r="H429" s="392"/>
      <c r="K429" s="392"/>
    </row>
    <row r="430" spans="1:24" ht="13.5" customHeight="1" outlineLevel="2" x14ac:dyDescent="0.25">
      <c r="A430" s="289">
        <v>8</v>
      </c>
      <c r="B430" s="297"/>
      <c r="C430" s="435"/>
      <c r="E430" s="436"/>
      <c r="H430" s="392"/>
      <c r="K430" s="392"/>
    </row>
    <row r="431" spans="1:24" ht="13.5" customHeight="1" outlineLevel="2" x14ac:dyDescent="0.25">
      <c r="A431" s="289">
        <v>9</v>
      </c>
      <c r="B431" s="297"/>
      <c r="C431" s="112"/>
      <c r="E431" s="428"/>
      <c r="H431" s="392"/>
      <c r="K431" s="392"/>
    </row>
    <row r="432" spans="1:24" ht="13.5" customHeight="1" outlineLevel="2" x14ac:dyDescent="0.25">
      <c r="A432" s="289">
        <v>10</v>
      </c>
      <c r="B432" s="297"/>
      <c r="C432" s="435"/>
      <c r="E432" s="436"/>
      <c r="H432" s="392"/>
    </row>
    <row r="433" spans="1:11" ht="13.5" customHeight="1" outlineLevel="2" x14ac:dyDescent="0.25">
      <c r="A433" s="289">
        <v>11</v>
      </c>
      <c r="B433" s="297"/>
      <c r="C433" s="112"/>
      <c r="E433" s="428"/>
      <c r="H433" s="392"/>
      <c r="K433" s="392"/>
    </row>
    <row r="434" spans="1:11" ht="13.5" customHeight="1" outlineLevel="2" x14ac:dyDescent="0.25">
      <c r="A434" s="289">
        <v>12</v>
      </c>
      <c r="B434" s="297"/>
      <c r="C434" s="435"/>
      <c r="E434" s="436"/>
      <c r="H434" s="392"/>
      <c r="K434" s="392"/>
    </row>
    <row r="435" spans="1:11" ht="13.5" customHeight="1" outlineLevel="2" x14ac:dyDescent="0.25">
      <c r="A435" s="289">
        <v>13</v>
      </c>
      <c r="B435" s="297"/>
      <c r="C435" s="112"/>
      <c r="E435" s="428"/>
      <c r="H435" s="392"/>
    </row>
    <row r="436" spans="1:11" ht="13.5" customHeight="1" outlineLevel="2" x14ac:dyDescent="0.25">
      <c r="A436" s="289">
        <v>14</v>
      </c>
      <c r="B436" s="297"/>
      <c r="C436" s="435"/>
      <c r="E436" s="436"/>
      <c r="H436" s="392"/>
      <c r="K436" s="392"/>
    </row>
    <row r="437" spans="1:11" ht="13.5" customHeight="1" outlineLevel="2" x14ac:dyDescent="0.25">
      <c r="A437" s="289">
        <v>15</v>
      </c>
      <c r="B437" s="297"/>
      <c r="C437" s="112"/>
      <c r="E437" s="428"/>
      <c r="H437" s="392"/>
      <c r="K437" s="392"/>
    </row>
    <row r="438" spans="1:11" ht="13.5" customHeight="1" outlineLevel="2" x14ac:dyDescent="0.25">
      <c r="A438" s="289">
        <v>16</v>
      </c>
      <c r="B438" s="297"/>
      <c r="C438" s="435"/>
      <c r="E438" s="436"/>
      <c r="H438" s="392"/>
      <c r="K438" s="392"/>
    </row>
    <row r="439" spans="1:11" ht="13.5" customHeight="1" outlineLevel="2" x14ac:dyDescent="0.25">
      <c r="A439" s="289">
        <v>17</v>
      </c>
      <c r="B439" s="297"/>
      <c r="C439" s="112"/>
      <c r="E439" s="428"/>
      <c r="H439" s="392"/>
    </row>
    <row r="440" spans="1:11" ht="13.5" customHeight="1" outlineLevel="2" x14ac:dyDescent="0.25">
      <c r="A440" s="289">
        <v>18</v>
      </c>
      <c r="B440" s="297"/>
      <c r="C440" s="435"/>
      <c r="E440" s="436"/>
      <c r="H440" s="392"/>
      <c r="K440" s="392"/>
    </row>
    <row r="441" spans="1:11" ht="13.5" customHeight="1" outlineLevel="2" x14ac:dyDescent="0.25">
      <c r="A441" s="289">
        <v>19</v>
      </c>
      <c r="B441" s="297"/>
      <c r="C441" s="112"/>
      <c r="E441" s="428"/>
      <c r="H441" s="392"/>
      <c r="K441" s="392"/>
    </row>
    <row r="442" spans="1:11" ht="13.5" customHeight="1" outlineLevel="2" x14ac:dyDescent="0.25">
      <c r="A442" s="289">
        <v>20</v>
      </c>
      <c r="B442" s="297"/>
      <c r="C442" s="435"/>
      <c r="E442" s="436"/>
      <c r="H442" s="392"/>
      <c r="K442" s="392"/>
    </row>
    <row r="443" spans="1:11" ht="13.5" customHeight="1" outlineLevel="2" x14ac:dyDescent="0.25">
      <c r="A443" s="289">
        <v>21</v>
      </c>
      <c r="B443" s="297"/>
      <c r="C443" s="112"/>
      <c r="E443" s="428"/>
      <c r="H443" s="392"/>
      <c r="K443" s="392"/>
    </row>
    <row r="444" spans="1:11" ht="13.5" customHeight="1" outlineLevel="2" x14ac:dyDescent="0.25">
      <c r="A444" s="289">
        <v>22</v>
      </c>
      <c r="B444" s="297"/>
      <c r="C444" s="435"/>
      <c r="E444" s="436"/>
      <c r="H444" s="392"/>
      <c r="K444" s="392"/>
    </row>
    <row r="445" spans="1:11" ht="13.5" customHeight="1" outlineLevel="2" x14ac:dyDescent="0.25">
      <c r="A445" s="289">
        <v>23</v>
      </c>
      <c r="B445" s="297"/>
      <c r="C445" s="112"/>
      <c r="E445" s="428"/>
      <c r="H445" s="392"/>
    </row>
    <row r="446" spans="1:11" ht="13.5" customHeight="1" outlineLevel="2" x14ac:dyDescent="0.25">
      <c r="A446" s="289">
        <v>24</v>
      </c>
      <c r="B446" s="297"/>
      <c r="C446" s="112"/>
      <c r="E446" s="428"/>
      <c r="H446" s="392"/>
      <c r="K446" s="392"/>
    </row>
    <row r="447" spans="1:11" ht="13.5" customHeight="1" outlineLevel="2" x14ac:dyDescent="0.25">
      <c r="A447" s="289">
        <v>25</v>
      </c>
      <c r="B447" s="297"/>
      <c r="C447" s="112"/>
      <c r="E447" s="428"/>
      <c r="H447" s="392"/>
    </row>
    <row r="448" spans="1:11" ht="13.5" customHeight="1" outlineLevel="2" x14ac:dyDescent="0.25">
      <c r="A448" s="289">
        <v>26</v>
      </c>
      <c r="B448" s="297"/>
      <c r="C448" s="112"/>
      <c r="E448" s="428"/>
      <c r="H448" s="392"/>
    </row>
    <row r="449" spans="1:11" ht="13.5" customHeight="1" outlineLevel="2" x14ac:dyDescent="0.25">
      <c r="A449" s="289">
        <v>27</v>
      </c>
      <c r="B449" s="297"/>
      <c r="C449" s="112"/>
      <c r="E449" s="428"/>
      <c r="H449" s="392"/>
      <c r="K449" s="392"/>
    </row>
    <row r="450" spans="1:11" ht="13.5" customHeight="1" outlineLevel="2" x14ac:dyDescent="0.25">
      <c r="A450" s="289">
        <v>28</v>
      </c>
      <c r="B450" s="297"/>
      <c r="C450" s="112"/>
      <c r="E450" s="428"/>
      <c r="H450" s="392"/>
      <c r="K450" s="392"/>
    </row>
    <row r="451" spans="1:11" ht="13.5" customHeight="1" outlineLevel="2" x14ac:dyDescent="0.25">
      <c r="A451" s="289">
        <v>29</v>
      </c>
      <c r="B451" s="297"/>
      <c r="C451" s="112"/>
      <c r="E451" s="428"/>
      <c r="H451" s="392"/>
    </row>
    <row r="452" spans="1:11" ht="13.5" customHeight="1" outlineLevel="2" x14ac:dyDescent="0.25">
      <c r="A452" s="289">
        <v>30</v>
      </c>
      <c r="B452" s="297"/>
      <c r="C452" s="112"/>
      <c r="E452" s="428"/>
      <c r="H452" s="392"/>
    </row>
    <row r="453" spans="1:11" ht="13.5" customHeight="1" outlineLevel="2" x14ac:dyDescent="0.25">
      <c r="A453" s="289">
        <v>31</v>
      </c>
      <c r="B453" s="297"/>
      <c r="C453" s="432"/>
      <c r="D453" s="433"/>
      <c r="E453" s="434"/>
      <c r="F453" s="429"/>
      <c r="G453" s="429"/>
      <c r="H453" s="429"/>
      <c r="K453" s="392"/>
    </row>
    <row r="454" spans="1:11" ht="13.5" customHeight="1" outlineLevel="2" x14ac:dyDescent="0.25">
      <c r="A454" s="289">
        <v>32</v>
      </c>
      <c r="B454" s="297"/>
      <c r="H454" s="392"/>
    </row>
    <row r="455" spans="1:11" ht="13.5" customHeight="1" outlineLevel="2" x14ac:dyDescent="0.25">
      <c r="A455" s="289">
        <v>33</v>
      </c>
      <c r="B455" s="297"/>
      <c r="H455" s="392"/>
    </row>
    <row r="456" spans="1:11" ht="13.5" customHeight="1" outlineLevel="2" x14ac:dyDescent="0.25">
      <c r="A456" s="289">
        <v>34</v>
      </c>
      <c r="B456" s="297"/>
      <c r="H456" s="392"/>
      <c r="K456" s="392"/>
    </row>
    <row r="457" spans="1:11" ht="13.5" customHeight="1" outlineLevel="2" x14ac:dyDescent="0.25">
      <c r="A457" s="289">
        <v>35</v>
      </c>
      <c r="B457" s="297"/>
      <c r="H457" s="392"/>
      <c r="K457" s="392"/>
    </row>
    <row r="458" spans="1:11" ht="13.5" customHeight="1" outlineLevel="2" x14ac:dyDescent="0.25">
      <c r="A458" s="289">
        <v>36</v>
      </c>
      <c r="B458" s="297"/>
      <c r="H458" s="392"/>
      <c r="K458" s="392"/>
    </row>
    <row r="459" spans="1:11" ht="13.5" customHeight="1" outlineLevel="2" x14ac:dyDescent="0.25">
      <c r="A459" s="289">
        <v>37</v>
      </c>
      <c r="B459" s="297"/>
      <c r="H459" s="392"/>
      <c r="K459" s="392"/>
    </row>
    <row r="460" spans="1:11" ht="13.5" customHeight="1" outlineLevel="2" x14ac:dyDescent="0.25">
      <c r="A460" s="289">
        <v>38</v>
      </c>
      <c r="B460" s="297"/>
      <c r="H460" s="392"/>
    </row>
    <row r="461" spans="1:11" ht="13.5" customHeight="1" outlineLevel="2" x14ac:dyDescent="0.25">
      <c r="A461" s="289">
        <v>39</v>
      </c>
      <c r="B461" s="297"/>
      <c r="H461" s="392"/>
    </row>
    <row r="462" spans="1:11" ht="13.5" customHeight="1" outlineLevel="2" x14ac:dyDescent="0.25">
      <c r="A462" s="289">
        <v>40</v>
      </c>
      <c r="B462" s="297"/>
      <c r="H462" s="392"/>
    </row>
    <row r="463" spans="1:11" ht="13.5" customHeight="1" outlineLevel="2" x14ac:dyDescent="0.25">
      <c r="A463" s="289">
        <v>41</v>
      </c>
      <c r="B463" s="297"/>
      <c r="H463" s="392"/>
    </row>
    <row r="464" spans="1:11" ht="13.5" customHeight="1" outlineLevel="2" x14ac:dyDescent="0.25">
      <c r="A464" s="289">
        <v>42</v>
      </c>
      <c r="B464" s="297"/>
      <c r="H464" s="392"/>
      <c r="K464" s="392"/>
    </row>
    <row r="465" spans="1:11" ht="13.5" customHeight="1" outlineLevel="2" x14ac:dyDescent="0.25">
      <c r="A465" s="289">
        <v>43</v>
      </c>
      <c r="B465" s="297"/>
      <c r="H465" s="392"/>
      <c r="K465" s="392"/>
    </row>
    <row r="466" spans="1:11" ht="13.5" customHeight="1" outlineLevel="2" x14ac:dyDescent="0.25">
      <c r="A466" s="289">
        <v>44</v>
      </c>
      <c r="B466" s="297"/>
      <c r="H466" s="392"/>
      <c r="K466" s="392"/>
    </row>
    <row r="467" spans="1:11" ht="13.5" customHeight="1" outlineLevel="2" x14ac:dyDescent="0.25">
      <c r="A467" s="289">
        <v>45</v>
      </c>
      <c r="B467" s="297"/>
      <c r="H467" s="392"/>
    </row>
    <row r="468" spans="1:11" ht="13.5" customHeight="1" outlineLevel="2" x14ac:dyDescent="0.25">
      <c r="A468" s="289">
        <v>46</v>
      </c>
      <c r="B468" s="297"/>
      <c r="H468" s="392"/>
      <c r="K468" s="392"/>
    </row>
    <row r="469" spans="1:11" ht="13.5" customHeight="1" outlineLevel="2" x14ac:dyDescent="0.25">
      <c r="A469" s="289">
        <v>47</v>
      </c>
      <c r="B469" s="297"/>
      <c r="H469" s="392"/>
      <c r="K469" s="392"/>
    </row>
    <row r="470" spans="1:11" ht="13.5" customHeight="1" outlineLevel="2" x14ac:dyDescent="0.25">
      <c r="A470" s="289">
        <v>48</v>
      </c>
      <c r="B470" s="297"/>
      <c r="H470" s="392"/>
    </row>
    <row r="471" spans="1:11" ht="13.5" customHeight="1" outlineLevel="2" x14ac:dyDescent="0.25">
      <c r="A471" s="289">
        <v>49</v>
      </c>
      <c r="B471" s="297"/>
      <c r="H471" s="392"/>
      <c r="K471" s="392"/>
    </row>
    <row r="472" spans="1:11" ht="13.5" customHeight="1" outlineLevel="2" x14ac:dyDescent="0.25">
      <c r="A472" s="289">
        <v>50</v>
      </c>
      <c r="B472" s="297"/>
      <c r="H472" s="392"/>
      <c r="K472" s="392"/>
    </row>
    <row r="473" spans="1:11" ht="13.5" customHeight="1" outlineLevel="2" x14ac:dyDescent="0.25">
      <c r="A473" s="289">
        <v>51</v>
      </c>
      <c r="B473" s="297"/>
      <c r="H473" s="392"/>
      <c r="K473" s="392"/>
    </row>
    <row r="474" spans="1:11" ht="13.5" customHeight="1" outlineLevel="2" x14ac:dyDescent="0.25">
      <c r="A474" s="289">
        <v>52</v>
      </c>
      <c r="B474" s="297"/>
      <c r="H474" s="392"/>
      <c r="K474" s="392"/>
    </row>
    <row r="475" spans="1:11" ht="13.5" customHeight="1" outlineLevel="2" x14ac:dyDescent="0.25">
      <c r="A475" s="289">
        <v>53</v>
      </c>
      <c r="B475" s="297"/>
      <c r="H475" s="392"/>
      <c r="K475" s="392"/>
    </row>
    <row r="476" spans="1:11" ht="13.5" customHeight="1" outlineLevel="2" x14ac:dyDescent="0.25">
      <c r="A476" s="289">
        <v>54</v>
      </c>
      <c r="B476" s="297"/>
      <c r="G476" s="289">
        <v>23</v>
      </c>
      <c r="H476" s="392"/>
    </row>
    <row r="477" spans="1:11" ht="13.5" customHeight="1" outlineLevel="2" x14ac:dyDescent="0.25">
      <c r="A477" s="289">
        <v>55</v>
      </c>
      <c r="B477" s="297"/>
      <c r="G477" s="289">
        <v>21</v>
      </c>
      <c r="H477" s="392"/>
    </row>
    <row r="478" spans="1:11" ht="13.5" customHeight="1" outlineLevel="2" x14ac:dyDescent="0.25">
      <c r="A478" s="289">
        <v>56</v>
      </c>
      <c r="B478" s="297"/>
      <c r="G478" s="289">
        <v>29</v>
      </c>
      <c r="H478" s="392"/>
    </row>
    <row r="479" spans="1:11" ht="13.5" customHeight="1" outlineLevel="2" x14ac:dyDescent="0.25">
      <c r="A479" s="289">
        <v>57</v>
      </c>
      <c r="B479" s="297"/>
      <c r="G479" s="289">
        <v>25</v>
      </c>
      <c r="H479" s="392"/>
      <c r="K479" s="392"/>
    </row>
    <row r="480" spans="1:11" ht="13.5" customHeight="1" outlineLevel="2" x14ac:dyDescent="0.25">
      <c r="A480" s="289">
        <v>58</v>
      </c>
      <c r="B480" s="297"/>
      <c r="G480" s="289">
        <v>24</v>
      </c>
      <c r="H480" s="392"/>
      <c r="K480" s="392"/>
    </row>
    <row r="481" spans="1:11" ht="13.5" customHeight="1" outlineLevel="2" x14ac:dyDescent="0.25">
      <c r="A481" s="289">
        <v>59</v>
      </c>
      <c r="B481" s="297"/>
      <c r="G481" s="289">
        <v>18</v>
      </c>
      <c r="H481" s="392"/>
    </row>
    <row r="482" spans="1:11" ht="13.5" customHeight="1" outlineLevel="2" x14ac:dyDescent="0.25">
      <c r="A482" s="289">
        <v>60</v>
      </c>
      <c r="B482" s="297"/>
      <c r="G482" s="289">
        <v>23</v>
      </c>
      <c r="H482" s="392"/>
      <c r="K482" s="392"/>
    </row>
    <row r="483" spans="1:11" ht="13.5" customHeight="1" outlineLevel="2" x14ac:dyDescent="0.25">
      <c r="D483" s="297"/>
      <c r="E483" s="289"/>
      <c r="K483" s="392"/>
    </row>
    <row r="484" spans="1:11" ht="13.5" customHeight="1" outlineLevel="2" x14ac:dyDescent="0.25">
      <c r="D484" s="297"/>
      <c r="E484" s="289"/>
    </row>
    <row r="485" spans="1:11" ht="13.5" customHeight="1" outlineLevel="2" x14ac:dyDescent="0.25">
      <c r="D485" s="297"/>
      <c r="E485" s="289"/>
    </row>
    <row r="486" spans="1:11" ht="13.5" customHeight="1" outlineLevel="2" x14ac:dyDescent="0.25">
      <c r="D486" s="297"/>
      <c r="E486" s="289"/>
    </row>
    <row r="487" spans="1:11" ht="13.5" customHeight="1" outlineLevel="2" x14ac:dyDescent="0.25">
      <c r="D487" s="297"/>
      <c r="E487" s="289"/>
      <c r="K487" s="392"/>
    </row>
    <row r="488" spans="1:11" ht="13.5" customHeight="1" outlineLevel="2" x14ac:dyDescent="0.25">
      <c r="D488" s="297"/>
      <c r="E488" s="289"/>
    </row>
    <row r="489" spans="1:11" ht="13.5" customHeight="1" outlineLevel="2" x14ac:dyDescent="0.25">
      <c r="D489" s="297"/>
      <c r="E489" s="289"/>
    </row>
    <row r="490" spans="1:11" ht="13.5" customHeight="1" outlineLevel="2" x14ac:dyDescent="0.25">
      <c r="D490" s="297"/>
      <c r="E490" s="289"/>
      <c r="K490" s="392"/>
    </row>
    <row r="491" spans="1:11" ht="13.5" customHeight="1" outlineLevel="2" x14ac:dyDescent="0.25">
      <c r="D491" s="297"/>
      <c r="E491" s="289"/>
    </row>
    <row r="492" spans="1:11" ht="13.5" customHeight="1" outlineLevel="2" x14ac:dyDescent="0.25">
      <c r="D492" s="297"/>
      <c r="E492" s="289"/>
      <c r="K492" s="392"/>
    </row>
    <row r="493" spans="1:11" ht="13.5" customHeight="1" outlineLevel="2" x14ac:dyDescent="0.25">
      <c r="D493" s="297"/>
      <c r="E493" s="289"/>
    </row>
    <row r="494" spans="1:11" ht="13.5" customHeight="1" outlineLevel="2" x14ac:dyDescent="0.25">
      <c r="D494" s="297"/>
      <c r="E494" s="289"/>
    </row>
    <row r="495" spans="1:11" ht="13.5" customHeight="1" outlineLevel="2" x14ac:dyDescent="0.25">
      <c r="D495" s="297"/>
      <c r="E495" s="289"/>
    </row>
    <row r="496" spans="1:11" ht="13.5" customHeight="1" outlineLevel="2" x14ac:dyDescent="0.25">
      <c r="D496" s="297"/>
      <c r="E496" s="289"/>
    </row>
    <row r="497" spans="4:5" ht="13.5" customHeight="1" outlineLevel="2" x14ac:dyDescent="0.25">
      <c r="D497" s="297"/>
      <c r="E497" s="289"/>
    </row>
    <row r="498" spans="4:5" ht="13.5" customHeight="1" outlineLevel="2" x14ac:dyDescent="0.25">
      <c r="D498" s="297"/>
      <c r="E498" s="289"/>
    </row>
    <row r="499" spans="4:5" ht="13.5" customHeight="1" outlineLevel="2" x14ac:dyDescent="0.25">
      <c r="D499" s="297"/>
      <c r="E499" s="289"/>
    </row>
    <row r="500" spans="4:5" ht="13.5" customHeight="1" outlineLevel="2" x14ac:dyDescent="0.25">
      <c r="D500" s="297"/>
      <c r="E500" s="289"/>
    </row>
    <row r="501" spans="4:5" ht="13.5" customHeight="1" outlineLevel="2" x14ac:dyDescent="0.25">
      <c r="D501" s="297"/>
      <c r="E501" s="289"/>
    </row>
    <row r="502" spans="4:5" ht="13.5" customHeight="1" outlineLevel="2" x14ac:dyDescent="0.25">
      <c r="D502" s="297"/>
      <c r="E502" s="289"/>
    </row>
    <row r="503" spans="4:5" ht="13.5" customHeight="1" outlineLevel="2" x14ac:dyDescent="0.25">
      <c r="D503" s="297"/>
      <c r="E503" s="289"/>
    </row>
    <row r="504" spans="4:5" ht="13.5" customHeight="1" outlineLevel="2" x14ac:dyDescent="0.25">
      <c r="D504" s="297"/>
      <c r="E504" s="289"/>
    </row>
    <row r="505" spans="4:5" ht="13.5" customHeight="1" outlineLevel="2" x14ac:dyDescent="0.25">
      <c r="D505" s="297"/>
      <c r="E505" s="289"/>
    </row>
    <row r="506" spans="4:5" ht="13.5" customHeight="1" outlineLevel="2" x14ac:dyDescent="0.25">
      <c r="D506" s="297"/>
      <c r="E506" s="289"/>
    </row>
    <row r="507" spans="4:5" ht="13.5" customHeight="1" outlineLevel="2" x14ac:dyDescent="0.25">
      <c r="D507" s="297"/>
      <c r="E507" s="289"/>
    </row>
    <row r="508" spans="4:5" ht="13.5" customHeight="1" outlineLevel="2" x14ac:dyDescent="0.25">
      <c r="D508" s="297"/>
      <c r="E508" s="289"/>
    </row>
    <row r="509" spans="4:5" ht="13.5" customHeight="1" outlineLevel="2" x14ac:dyDescent="0.25">
      <c r="D509" s="297"/>
      <c r="E509" s="289"/>
    </row>
    <row r="510" spans="4:5" ht="13.5" customHeight="1" outlineLevel="2" x14ac:dyDescent="0.25">
      <c r="D510" s="297"/>
      <c r="E510" s="289"/>
    </row>
    <row r="511" spans="4:5" ht="13.5" customHeight="1" outlineLevel="2" x14ac:dyDescent="0.25">
      <c r="D511" s="297"/>
      <c r="E511" s="289"/>
    </row>
    <row r="512" spans="4:5" ht="13.5" customHeight="1" outlineLevel="2" x14ac:dyDescent="0.25">
      <c r="D512" s="297"/>
      <c r="E512" s="289"/>
    </row>
    <row r="513" spans="1:24" ht="13.5" customHeight="1" outlineLevel="2" x14ac:dyDescent="0.25">
      <c r="D513" s="297"/>
      <c r="E513" s="289"/>
    </row>
    <row r="514" spans="1:24" ht="13.5" customHeight="1" outlineLevel="2" x14ac:dyDescent="0.25">
      <c r="D514" s="297"/>
      <c r="E514" s="289"/>
    </row>
    <row r="515" spans="1:24" ht="13.5" customHeight="1" outlineLevel="2" x14ac:dyDescent="0.25">
      <c r="D515" s="297"/>
      <c r="E515" s="289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20" customFormat="1" ht="21.6" thickBot="1" x14ac:dyDescent="0.45">
      <c r="A521" s="418">
        <f t="shared" ref="A521:F521" si="54">+A321</f>
        <v>0</v>
      </c>
      <c r="B521" s="419">
        <f t="shared" si="54"/>
        <v>0</v>
      </c>
      <c r="C521" s="420">
        <f t="shared" si="54"/>
        <v>0</v>
      </c>
      <c r="D521" s="421">
        <f t="shared" si="54"/>
        <v>0</v>
      </c>
      <c r="E521" s="422">
        <f t="shared" si="54"/>
        <v>0</v>
      </c>
      <c r="F521" s="420">
        <f t="shared" si="54"/>
        <v>0</v>
      </c>
      <c r="H521" s="423"/>
      <c r="X521" s="430"/>
    </row>
    <row r="522" spans="1:24" x14ac:dyDescent="0.25">
      <c r="B522" s="297"/>
      <c r="H522" s="417"/>
    </row>
  </sheetData>
  <sortState xmlns:xlrd2="http://schemas.microsoft.com/office/spreadsheetml/2017/richdata2" ref="C224:F257">
    <sortCondition descending="1" ref="F224:F257"/>
  </sortState>
  <mergeCells count="26">
    <mergeCell ref="AB4:AF4"/>
    <mergeCell ref="AH4:AL4"/>
    <mergeCell ref="AN4:AR4"/>
    <mergeCell ref="AT4:BB4"/>
    <mergeCell ref="O5:R5"/>
    <mergeCell ref="S5:T5"/>
    <mergeCell ref="AW5:AY5"/>
    <mergeCell ref="AZ5:BB5"/>
    <mergeCell ref="AT5:AV5"/>
    <mergeCell ref="W5:X5"/>
    <mergeCell ref="AB1:BB1"/>
    <mergeCell ref="O21:R21"/>
    <mergeCell ref="AN19:AR19"/>
    <mergeCell ref="AH37:AL37"/>
    <mergeCell ref="A40:F40"/>
    <mergeCell ref="H40:M40"/>
    <mergeCell ref="AB37:AF37"/>
    <mergeCell ref="A39:F39"/>
    <mergeCell ref="H39:M39"/>
    <mergeCell ref="AB39:AF39"/>
    <mergeCell ref="AB40:AF40"/>
    <mergeCell ref="W13:Z13"/>
    <mergeCell ref="B4:F4"/>
    <mergeCell ref="I4:M4"/>
    <mergeCell ref="A1:Z1"/>
    <mergeCell ref="AB2:AU2"/>
  </mergeCells>
  <conditionalFormatting sqref="B125:B173 D125:D173 F125:H173 B174:H174">
    <cfRule type="expression" dxfId="110" priority="14">
      <formula>($H125="F")</formula>
    </cfRule>
  </conditionalFormatting>
  <conditionalFormatting sqref="B324:B352">
    <cfRule type="expression" dxfId="109" priority="11">
      <formula>($H324="F")</formula>
    </cfRule>
  </conditionalFormatting>
  <conditionalFormatting sqref="B423:B453">
    <cfRule type="expression" dxfId="108" priority="10">
      <formula>($H423="F")</formula>
    </cfRule>
  </conditionalFormatting>
  <conditionalFormatting sqref="B353:F373">
    <cfRule type="expression" dxfId="107" priority="13">
      <formula>($H353="F")</formula>
    </cfRule>
  </conditionalFormatting>
  <conditionalFormatting sqref="B454:H482">
    <cfRule type="expression" dxfId="106" priority="12">
      <formula>($H454="F")</formula>
    </cfRule>
  </conditionalFormatting>
  <conditionalFormatting sqref="C6:C35">
    <cfRule type="cellIs" dxfId="105" priority="6" operator="equal">
      <formula>"F"</formula>
    </cfRule>
  </conditionalFormatting>
  <conditionalFormatting sqref="C224:H224 B224:B274 D225:D231 F225:H231 C232:H232 D233:D274 F233:H274 B275:H287">
    <cfRule type="expression" dxfId="104" priority="16">
      <formula>($H224="F")</formula>
    </cfRule>
  </conditionalFormatting>
  <conditionalFormatting sqref="D6:D35">
    <cfRule type="cellIs" dxfId="103" priority="3" operator="equal">
      <formula>"Inconnu"</formula>
    </cfRule>
  </conditionalFormatting>
  <conditionalFormatting sqref="D324:D352 F324:H352">
    <cfRule type="expression" dxfId="102" priority="9">
      <formula>($H324="F")</formula>
    </cfRule>
  </conditionalFormatting>
  <conditionalFormatting sqref="D423:D453 F423:H453">
    <cfRule type="expression" dxfId="101" priority="8">
      <formula>($H423="F")</formula>
    </cfRule>
  </conditionalFormatting>
  <conditionalFormatting sqref="E6:E35">
    <cfRule type="cellIs" dxfId="100" priority="2" operator="greaterThan">
      <formula>36</formula>
    </cfRule>
  </conditionalFormatting>
  <conditionalFormatting sqref="G353:G369 H353:H376">
    <cfRule type="expression" dxfId="99" priority="15">
      <formula>($H353="F")</formula>
    </cfRule>
  </conditionalFormatting>
  <conditionalFormatting sqref="J6:J35">
    <cfRule type="cellIs" dxfId="98" priority="7" operator="equal">
      <formula>"F"</formula>
    </cfRule>
  </conditionalFormatting>
  <conditionalFormatting sqref="K6:K35">
    <cfRule type="cellIs" dxfId="97" priority="4" operator="equal">
      <formula>"Inconnu"</formula>
    </cfRule>
  </conditionalFormatting>
  <conditionalFormatting sqref="L6:L35">
    <cfRule type="cellIs" dxfId="96" priority="5" operator="greaterThan">
      <formula>36</formula>
    </cfRule>
  </conditionalFormatting>
  <conditionalFormatting sqref="L125:L155">
    <cfRule type="expression" dxfId="95" priority="1">
      <formula>($H125="F")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87FC-1A4D-4946-ACBC-41E64423FF10}">
  <sheetPr codeName="Feuil13">
    <pageSetUpPr fitToPage="1"/>
  </sheetPr>
  <dimension ref="A1:BB522"/>
  <sheetViews>
    <sheetView showZeros="0" zoomScale="70" zoomScaleNormal="70" workbookViewId="0">
      <selection activeCell="P24" sqref="P24:P25"/>
    </sheetView>
  </sheetViews>
  <sheetFormatPr baseColWidth="10" defaultColWidth="11.5546875" defaultRowHeight="13.2" outlineLevelRow="2" x14ac:dyDescent="0.25"/>
  <cols>
    <col min="1" max="1" width="5.33203125" customWidth="1"/>
    <col min="2" max="2" width="23.109375" customWidth="1"/>
    <col min="3" max="3" width="21" customWidth="1"/>
    <col min="4" max="4" width="19.109375" style="48" customWidth="1"/>
    <col min="5" max="5" width="26.5546875" style="3" customWidth="1"/>
    <col min="6" max="6" width="5.44140625" customWidth="1"/>
    <col min="7" max="7" width="5.21875" customWidth="1"/>
    <col min="8" max="8" width="4.33203125" customWidth="1"/>
    <col min="9" max="9" width="20.5546875" customWidth="1"/>
    <col min="10" max="10" width="4.88671875" customWidth="1"/>
    <col min="11" max="12" width="15.6640625" customWidth="1"/>
    <col min="13" max="15" width="5.44140625" customWidth="1"/>
    <col min="16" max="16" width="16.44140625" customWidth="1"/>
    <col min="17" max="17" width="5.44140625" customWidth="1"/>
    <col min="18" max="18" width="18.21875" customWidth="1"/>
    <col min="19" max="20" width="5.44140625" customWidth="1"/>
    <col min="21" max="21" width="1" customWidth="1"/>
    <col min="22" max="22" width="3.44140625" customWidth="1"/>
    <col min="23" max="23" width="20.5546875" customWidth="1"/>
    <col min="24" max="24" width="9.21875" style="4" customWidth="1"/>
    <col min="25" max="25" width="11.77734375" customWidth="1"/>
    <col min="26" max="26" width="9.109375" customWidth="1"/>
    <col min="27" max="27" width="3.5546875" customWidth="1"/>
    <col min="28" max="28" width="8.109375" customWidth="1"/>
    <col min="29" max="29" width="7.88671875" customWidth="1"/>
    <col min="30" max="30" width="8.44140625" customWidth="1"/>
    <col min="31" max="33" width="5.44140625" customWidth="1"/>
    <col min="34" max="34" width="3.33203125" customWidth="1"/>
    <col min="35" max="35" width="8" customWidth="1"/>
    <col min="36" max="39" width="5.44140625" customWidth="1"/>
    <col min="40" max="40" width="8.88671875" customWidth="1"/>
    <col min="41" max="41" width="1.5546875" customWidth="1"/>
    <col min="42" max="42" width="5.44140625" customWidth="1"/>
    <col min="43" max="43" width="9.33203125" customWidth="1"/>
    <col min="44" max="46" width="5.44140625" customWidth="1"/>
    <col min="47" max="47" width="9.88671875" customWidth="1"/>
    <col min="62" max="62" width="12.109375" customWidth="1"/>
  </cols>
  <sheetData>
    <row r="1" spans="1:54" s="787" customFormat="1" ht="31.8" customHeight="1" thickBot="1" x14ac:dyDescent="0.3">
      <c r="A1" s="911" t="str">
        <f>+Explications!A1:R1</f>
        <v>CARRE D'AS 2025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3"/>
      <c r="AB1" s="911" t="s">
        <v>23</v>
      </c>
      <c r="AC1" s="912"/>
      <c r="AD1" s="912"/>
      <c r="AE1" s="912"/>
      <c r="AF1" s="912"/>
      <c r="AG1" s="912"/>
      <c r="AH1" s="912"/>
      <c r="AI1" s="912"/>
      <c r="AJ1" s="912"/>
      <c r="AK1" s="912"/>
      <c r="AL1" s="912"/>
      <c r="AM1" s="912"/>
      <c r="AN1" s="912"/>
      <c r="AO1" s="912"/>
      <c r="AP1" s="912"/>
      <c r="AQ1" s="912"/>
      <c r="AR1" s="912"/>
      <c r="AS1" s="912"/>
      <c r="AT1" s="912"/>
      <c r="AU1" s="912"/>
      <c r="AV1" s="912"/>
      <c r="AW1" s="912"/>
      <c r="AX1" s="912"/>
      <c r="AY1" s="912"/>
      <c r="AZ1" s="912"/>
      <c r="BA1" s="912"/>
      <c r="BB1" s="913"/>
    </row>
    <row r="2" spans="1:54" s="291" customFormat="1" ht="19.95" customHeight="1" x14ac:dyDescent="0.3">
      <c r="A2" s="437" t="s">
        <v>133</v>
      </c>
      <c r="B2" s="438">
        <f>+Explications!E35</f>
        <v>45803</v>
      </c>
      <c r="C2" s="439"/>
      <c r="D2" s="440" t="s">
        <v>131</v>
      </c>
      <c r="E2" s="437" t="str">
        <f>+Explications!E36</f>
        <v>Lésigny</v>
      </c>
      <c r="F2" s="437"/>
      <c r="G2" s="437"/>
      <c r="H2" s="439"/>
      <c r="I2" s="437" t="s">
        <v>226</v>
      </c>
      <c r="J2" s="437" t="str">
        <f>+Explications!E37</f>
        <v>ASPTT</v>
      </c>
      <c r="K2" s="437"/>
      <c r="L2" s="437"/>
      <c r="M2" s="437"/>
      <c r="N2" s="437"/>
      <c r="O2" s="437"/>
      <c r="P2" s="437" t="s">
        <v>402</v>
      </c>
      <c r="Q2" s="437"/>
      <c r="R2" s="437" t="str">
        <f>+Explications!E38</f>
        <v>Scramble</v>
      </c>
      <c r="S2" s="437"/>
      <c r="T2" s="437"/>
      <c r="U2" s="437" t="s">
        <v>25</v>
      </c>
      <c r="V2" s="437"/>
      <c r="W2" s="437"/>
      <c r="X2" s="441"/>
      <c r="Y2" s="437"/>
      <c r="AB2" s="920"/>
      <c r="AC2" s="920"/>
      <c r="AD2" s="920"/>
      <c r="AE2" s="920"/>
      <c r="AF2" s="920"/>
      <c r="AG2" s="920"/>
      <c r="AH2" s="920"/>
      <c r="AI2" s="920"/>
      <c r="AJ2" s="920"/>
      <c r="AK2" s="920"/>
      <c r="AL2" s="920"/>
      <c r="AM2" s="920"/>
      <c r="AN2" s="920"/>
      <c r="AO2" s="920"/>
      <c r="AP2" s="920"/>
      <c r="AQ2" s="920"/>
      <c r="AR2" s="920"/>
      <c r="AS2" s="920"/>
      <c r="AT2" s="920"/>
      <c r="AU2" s="920"/>
    </row>
    <row r="3" spans="1:54" s="291" customFormat="1" ht="13.8" thickBot="1" x14ac:dyDescent="0.3">
      <c r="B3" s="442"/>
      <c r="D3" s="443"/>
      <c r="E3" s="444"/>
      <c r="X3" s="445"/>
    </row>
    <row r="4" spans="1:54" s="291" customFormat="1" ht="16.5" customHeight="1" thickBot="1" x14ac:dyDescent="0.3">
      <c r="B4" s="918" t="s">
        <v>0</v>
      </c>
      <c r="C4" s="919"/>
      <c r="D4" s="919"/>
      <c r="E4" s="919"/>
      <c r="F4" s="921"/>
      <c r="G4" s="154"/>
      <c r="H4" s="154"/>
      <c r="I4" s="918" t="s">
        <v>3</v>
      </c>
      <c r="J4" s="919"/>
      <c r="K4" s="919"/>
      <c r="L4" s="919"/>
      <c r="M4" s="921"/>
      <c r="X4" s="445"/>
      <c r="AB4" s="918" t="s">
        <v>0</v>
      </c>
      <c r="AC4" s="919"/>
      <c r="AD4" s="919"/>
      <c r="AE4" s="919"/>
      <c r="AF4" s="919"/>
      <c r="AH4" s="918" t="s">
        <v>3</v>
      </c>
      <c r="AI4" s="919"/>
      <c r="AJ4" s="919"/>
      <c r="AK4" s="919"/>
      <c r="AL4" s="919"/>
      <c r="AN4" s="918" t="s">
        <v>18</v>
      </c>
      <c r="AO4" s="919"/>
      <c r="AP4" s="919"/>
      <c r="AQ4" s="919"/>
      <c r="AR4" s="919"/>
      <c r="AT4" s="914" t="s">
        <v>233</v>
      </c>
      <c r="AU4" s="915"/>
      <c r="AV4" s="915"/>
      <c r="AW4" s="915"/>
      <c r="AX4" s="915"/>
      <c r="AY4" s="915"/>
      <c r="AZ4" s="915"/>
      <c r="BA4" s="915"/>
      <c r="BB4" s="916"/>
    </row>
    <row r="5" spans="1:54" s="291" customFormat="1" ht="16.5" customHeight="1" thickBot="1" x14ac:dyDescent="0.3">
      <c r="B5" s="446" t="s">
        <v>85</v>
      </c>
      <c r="C5" s="447" t="s">
        <v>90</v>
      </c>
      <c r="D5" s="448" t="s">
        <v>24</v>
      </c>
      <c r="E5" s="449" t="s">
        <v>48</v>
      </c>
      <c r="F5" s="450" t="s">
        <v>21</v>
      </c>
      <c r="G5" s="154"/>
      <c r="H5" s="154"/>
      <c r="I5" s="451" t="str">
        <f>+B5</f>
        <v>Nom Prénom</v>
      </c>
      <c r="J5" s="452" t="s">
        <v>90</v>
      </c>
      <c r="K5" s="451" t="str">
        <f>+D5</f>
        <v>Club *</v>
      </c>
      <c r="L5" s="451" t="s">
        <v>48</v>
      </c>
      <c r="M5" s="453" t="s">
        <v>21</v>
      </c>
      <c r="O5" s="928" t="s">
        <v>18</v>
      </c>
      <c r="P5" s="929"/>
      <c r="Q5" s="929"/>
      <c r="R5" s="930"/>
      <c r="S5" s="931" t="s">
        <v>2</v>
      </c>
      <c r="T5" s="932"/>
      <c r="W5" s="918" t="s">
        <v>15</v>
      </c>
      <c r="X5" s="921"/>
      <c r="AB5" s="453" t="str">
        <f>+W6</f>
        <v>ASGAF</v>
      </c>
      <c r="AC5" s="453" t="str">
        <f>+W7</f>
        <v>Chevannes</v>
      </c>
      <c r="AD5" s="453" t="str">
        <f>+W8</f>
        <v>Chevry</v>
      </c>
      <c r="AE5" s="453" t="str">
        <f>+W9</f>
        <v>Corbuches</v>
      </c>
      <c r="AF5" s="453" t="str">
        <f>+W10</f>
        <v>Réveillon</v>
      </c>
      <c r="AH5" s="453" t="str">
        <f>+AB5</f>
        <v>ASGAF</v>
      </c>
      <c r="AI5" s="453" t="str">
        <f>+AC5</f>
        <v>Chevannes</v>
      </c>
      <c r="AJ5" s="453" t="str">
        <f>+AD5</f>
        <v>Chevry</v>
      </c>
      <c r="AK5" s="453" t="str">
        <f>+AE5</f>
        <v>Corbuches</v>
      </c>
      <c r="AL5" s="453" t="str">
        <f>+AF5</f>
        <v>Réveillon</v>
      </c>
      <c r="AN5" s="453" t="str">
        <f>+AH5</f>
        <v>ASGAF</v>
      </c>
      <c r="AO5" s="453" t="str">
        <f>+AI5</f>
        <v>Chevannes</v>
      </c>
      <c r="AP5" s="453" t="str">
        <f>+AJ5</f>
        <v>Chevry</v>
      </c>
      <c r="AQ5" s="453" t="str">
        <f>+AK5</f>
        <v>Corbuches</v>
      </c>
      <c r="AR5" s="453" t="str">
        <f>+AL5</f>
        <v>Réveillon</v>
      </c>
      <c r="AT5" s="918" t="s">
        <v>229</v>
      </c>
      <c r="AU5" s="919"/>
      <c r="AV5" s="921"/>
      <c r="AW5" s="918" t="s">
        <v>86</v>
      </c>
      <c r="AX5" s="919"/>
      <c r="AY5" s="921"/>
      <c r="AZ5" s="918" t="s">
        <v>87</v>
      </c>
      <c r="BA5" s="919"/>
      <c r="BB5" s="921"/>
    </row>
    <row r="6" spans="1:54" s="291" customFormat="1" ht="16.5" customHeight="1" thickBot="1" x14ac:dyDescent="0.3">
      <c r="A6" s="454">
        <v>1</v>
      </c>
      <c r="B6" s="455" t="str">
        <f t="shared" ref="B6:E21" si="0">+B42</f>
        <v>Bellanger Alain</v>
      </c>
      <c r="C6" s="456" t="str">
        <f>+C42</f>
        <v>H</v>
      </c>
      <c r="D6" s="457" t="str">
        <f t="shared" ref="D6:E14" si="1">+D42</f>
        <v>Chevannes</v>
      </c>
      <c r="E6" s="458">
        <f t="shared" si="1"/>
        <v>9.8000000000000007</v>
      </c>
      <c r="F6" s="459">
        <v>30</v>
      </c>
      <c r="H6" s="454">
        <v>1</v>
      </c>
      <c r="I6" s="455" t="str">
        <f t="shared" ref="I6:K21" si="2">+I42</f>
        <v>Lezervant Sophie</v>
      </c>
      <c r="J6" s="456" t="str">
        <f t="shared" si="2"/>
        <v>F</v>
      </c>
      <c r="K6" s="456" t="str">
        <f t="shared" si="2"/>
        <v>ASGAF</v>
      </c>
      <c r="L6" s="458">
        <f t="shared" ref="L6:L35" si="3">VALUE(+L42)</f>
        <v>23.7</v>
      </c>
      <c r="M6" s="459">
        <v>30</v>
      </c>
      <c r="O6" s="460" t="s">
        <v>230</v>
      </c>
      <c r="P6" s="461" t="str">
        <f>+I5</f>
        <v>Nom Prénom</v>
      </c>
      <c r="Q6" s="461" t="str">
        <f>+J5</f>
        <v>H/F</v>
      </c>
      <c r="R6" s="461" t="str">
        <f>+K5</f>
        <v>Club *</v>
      </c>
      <c r="S6" s="461" t="s">
        <v>230</v>
      </c>
      <c r="T6" s="462" t="s">
        <v>232</v>
      </c>
      <c r="W6" s="463" t="s">
        <v>313</v>
      </c>
      <c r="X6" s="464">
        <f>AB121</f>
        <v>14</v>
      </c>
      <c r="AB6" s="465" t="str">
        <f>IF(LEFT($D6,5)=AB$5,$F6,"")</f>
        <v/>
      </c>
      <c r="AC6" s="465">
        <f t="shared" ref="AC6:AC35" si="4">IF(LEFT($D6,9)=AC$5,$F6,"")</f>
        <v>30</v>
      </c>
      <c r="AD6" s="465" t="str">
        <f t="shared" ref="AD6:AD21" si="5">IF(LEFT($D6,5)=AD$5,$F6,"")</f>
        <v/>
      </c>
      <c r="AE6" s="465" t="str">
        <f>IF(LEFT($D6,9)=AE$5,$F6,"")</f>
        <v/>
      </c>
      <c r="AF6" s="465" t="str">
        <f>IF(LEFT($D6,9)=AF$5,$F6,"")</f>
        <v/>
      </c>
      <c r="AH6" s="466">
        <f t="shared" ref="AH6:AH21" si="6">IF(LEFT($K6,5)=AH$5,$M6,"")</f>
        <v>30</v>
      </c>
      <c r="AI6" s="466" t="str">
        <f>IF(LEFT($K6,9)=AI$5,$M6,"")</f>
        <v/>
      </c>
      <c r="AJ6" s="466" t="str">
        <f>IF(LEFT($K6,6)=AJ$5,$M6,"")</f>
        <v/>
      </c>
      <c r="AK6" s="466" t="str">
        <f>IF(LEFT($K6,9)=AK$5,$M6,"")</f>
        <v/>
      </c>
      <c r="AL6" s="466" t="str">
        <f>IF(LEFT($K6,9)=AL$5,$M6,"")</f>
        <v/>
      </c>
      <c r="AN6" s="465" t="str">
        <f t="shared" ref="AN6:AR17" si="7">IF(LEFT($R7,5)=AN$5,$S7,"")</f>
        <v/>
      </c>
      <c r="AO6" s="465" t="str">
        <f t="shared" si="7"/>
        <v/>
      </c>
      <c r="AP6" s="465" t="str">
        <f t="shared" si="7"/>
        <v/>
      </c>
      <c r="AQ6" s="465" t="str">
        <f t="shared" si="7"/>
        <v/>
      </c>
      <c r="AR6" s="465" t="str">
        <f t="shared" si="7"/>
        <v/>
      </c>
      <c r="AT6" s="453" t="s">
        <v>231</v>
      </c>
      <c r="AU6" s="453" t="s">
        <v>230</v>
      </c>
      <c r="AV6" s="453" t="s">
        <v>1</v>
      </c>
      <c r="AW6" s="453" t="s">
        <v>231</v>
      </c>
      <c r="AX6" s="453" t="s">
        <v>230</v>
      </c>
      <c r="AY6" s="453" t="s">
        <v>1</v>
      </c>
      <c r="AZ6" s="453" t="s">
        <v>231</v>
      </c>
      <c r="BA6" s="453" t="s">
        <v>230</v>
      </c>
      <c r="BB6" s="453" t="s">
        <v>1</v>
      </c>
    </row>
    <row r="7" spans="1:54" s="291" customFormat="1" ht="16.5" customHeight="1" x14ac:dyDescent="0.25">
      <c r="A7" s="467">
        <v>2</v>
      </c>
      <c r="B7" s="468" t="str">
        <f t="shared" si="0"/>
        <v>Foucault Lionel</v>
      </c>
      <c r="C7" s="469" t="str">
        <f t="shared" si="0"/>
        <v>H</v>
      </c>
      <c r="D7" s="470" t="str">
        <f t="shared" si="1"/>
        <v>Chevannes</v>
      </c>
      <c r="E7" s="458">
        <f t="shared" si="1"/>
        <v>14.9</v>
      </c>
      <c r="F7" s="471">
        <f>+F6</f>
        <v>30</v>
      </c>
      <c r="H7" s="467">
        <v>2</v>
      </c>
      <c r="I7" s="468" t="str">
        <f t="shared" si="2"/>
        <v>Lezervant Frédéric</v>
      </c>
      <c r="J7" s="469" t="str">
        <f t="shared" si="2"/>
        <v>H</v>
      </c>
      <c r="K7" s="469" t="str">
        <f t="shared" si="2"/>
        <v>ASGAF</v>
      </c>
      <c r="L7" s="458">
        <f t="shared" si="3"/>
        <v>19.399999999999999</v>
      </c>
      <c r="M7" s="471">
        <f>+M6</f>
        <v>30</v>
      </c>
      <c r="O7" s="472">
        <v>1</v>
      </c>
      <c r="P7" s="473" t="str">
        <f t="shared" ref="P7:P18" si="8">IFERROR(VLOOKUP($O7,$AU$7:$AV$36,2,0),"")</f>
        <v/>
      </c>
      <c r="Q7" s="473" t="str">
        <f t="shared" ref="Q7:Q18" si="9">IFERROR(VLOOKUP($P7,$I$6:$L$35,4,0),"")</f>
        <v/>
      </c>
      <c r="R7" s="473" t="str">
        <f t="shared" ref="R7:R18" si="10">IFERROR(VLOOKUP($P7,$I$6:$L$35,3,0),"")</f>
        <v/>
      </c>
      <c r="S7" s="474">
        <f t="shared" ref="S7:S18" si="11">IF(P7&lt;&gt;"",T7,0)</f>
        <v>0</v>
      </c>
      <c r="T7" s="475">
        <v>12</v>
      </c>
      <c r="W7" s="476" t="s">
        <v>10</v>
      </c>
      <c r="X7" s="477">
        <f>AC121</f>
        <v>17</v>
      </c>
      <c r="AB7" s="465" t="str">
        <f t="shared" ref="AB7:AD35" si="12">IF(LEFT($D7,5)=AB$5,$F7,"")</f>
        <v/>
      </c>
      <c r="AC7" s="465">
        <f t="shared" si="4"/>
        <v>30</v>
      </c>
      <c r="AD7" s="465" t="str">
        <f t="shared" si="5"/>
        <v/>
      </c>
      <c r="AE7" s="465" t="str">
        <f t="shared" ref="AE7:AF34" si="13">IF(LEFT($D7,9)=AE$5,$F7,"")</f>
        <v/>
      </c>
      <c r="AF7" s="465" t="str">
        <f t="shared" si="13"/>
        <v/>
      </c>
      <c r="AH7" s="466">
        <f t="shared" si="6"/>
        <v>30</v>
      </c>
      <c r="AI7" s="466" t="str">
        <f t="shared" ref="AI7:AI35" si="14">IF(LEFT($K7,9)=AI$5,$M7,"")</f>
        <v/>
      </c>
      <c r="AJ7" s="466" t="str">
        <f t="shared" ref="AJ7:AJ35" si="15">IF(LEFT($K7,6)=AJ$5,$M7,"")</f>
        <v/>
      </c>
      <c r="AK7" s="466" t="str">
        <f t="shared" ref="AK7:AL35" si="16">IF(LEFT($K7,9)=AK$5,$M7,"")</f>
        <v/>
      </c>
      <c r="AL7" s="466" t="str">
        <f t="shared" si="16"/>
        <v/>
      </c>
      <c r="AN7" s="465" t="str">
        <f t="shared" si="7"/>
        <v/>
      </c>
      <c r="AO7" s="465" t="str">
        <f t="shared" si="7"/>
        <v/>
      </c>
      <c r="AP7" s="465" t="str">
        <f t="shared" si="7"/>
        <v/>
      </c>
      <c r="AQ7" s="465" t="str">
        <f t="shared" si="7"/>
        <v/>
      </c>
      <c r="AR7" s="465" t="str">
        <f t="shared" si="7"/>
        <v/>
      </c>
      <c r="AT7" s="478">
        <f t="shared" ref="AT7:AT36" si="17">IF(L6&gt;36,M6,0)</f>
        <v>0</v>
      </c>
      <c r="AU7" s="478">
        <f t="shared" ref="AU7:AU36" si="18">IF(AT7&lt;&gt;0,RANK(AT7,AT$7:AT$36),0)</f>
        <v>0</v>
      </c>
      <c r="AV7" s="478" t="str">
        <f t="shared" ref="AV7:AV36" si="19">IF(AU7&lt;&gt;0,$I6,"")</f>
        <v/>
      </c>
      <c r="AW7" s="478">
        <f t="shared" ref="AW7:AW36" si="20">IF((L6&gt;36),0,IF(J6="F",M6,0))</f>
        <v>30</v>
      </c>
      <c r="AX7" s="478">
        <f t="shared" ref="AX7:AX36" si="21">IF(AW7&lt;&gt;0,RANK(AW7,AW$7:AW$36),0)</f>
        <v>1</v>
      </c>
      <c r="AY7" s="478" t="str">
        <f t="shared" ref="AY7:AY36" si="22">IF(AX7&lt;&gt;0,$I6,"")</f>
        <v>Lezervant Sophie</v>
      </c>
      <c r="AZ7" s="478">
        <f t="shared" ref="AZ7:AZ36" si="23">IF((L6&gt;36),0,IF(J6="F",0,M6))</f>
        <v>0</v>
      </c>
      <c r="BA7" s="478">
        <f t="shared" ref="BA7:BA36" si="24">IF(AZ7&lt;&gt;0,RANK(AZ7,AZ$7:AZ$36),0)</f>
        <v>0</v>
      </c>
      <c r="BB7" s="478" t="str">
        <f t="shared" ref="BB7:BB36" si="25">IF(BA7&lt;&gt;0,$I6,"")</f>
        <v/>
      </c>
    </row>
    <row r="8" spans="1:54" s="291" customFormat="1" ht="16.5" customHeight="1" x14ac:dyDescent="0.25">
      <c r="A8" s="467">
        <v>3</v>
      </c>
      <c r="B8" s="468" t="str">
        <f t="shared" si="0"/>
        <v>Bridier Jean Michel</v>
      </c>
      <c r="C8" s="469" t="str">
        <f t="shared" si="0"/>
        <v>H</v>
      </c>
      <c r="D8" s="470" t="str">
        <f t="shared" si="1"/>
        <v>Réveillon</v>
      </c>
      <c r="E8" s="458">
        <f t="shared" si="1"/>
        <v>9</v>
      </c>
      <c r="F8" s="471">
        <f>+F7-2</f>
        <v>28</v>
      </c>
      <c r="H8" s="467">
        <v>3</v>
      </c>
      <c r="I8" s="468" t="str">
        <f t="shared" si="2"/>
        <v>Paillart Pascal</v>
      </c>
      <c r="J8" s="469" t="str">
        <f t="shared" si="2"/>
        <v>H</v>
      </c>
      <c r="K8" s="469" t="str">
        <f t="shared" si="2"/>
        <v>Chevry</v>
      </c>
      <c r="L8" s="458">
        <f t="shared" si="3"/>
        <v>32.700000000000003</v>
      </c>
      <c r="M8" s="471">
        <f>+M7-2</f>
        <v>28</v>
      </c>
      <c r="O8" s="479">
        <v>1</v>
      </c>
      <c r="P8" s="480" t="str">
        <f t="shared" si="8"/>
        <v/>
      </c>
      <c r="Q8" s="480" t="str">
        <f t="shared" si="9"/>
        <v/>
      </c>
      <c r="R8" s="480" t="str">
        <f t="shared" si="10"/>
        <v/>
      </c>
      <c r="S8" s="481">
        <f t="shared" si="11"/>
        <v>0</v>
      </c>
      <c r="T8" s="482">
        <f>IF(Q8&lt;&gt;Q7,+T7-1,T7)</f>
        <v>12</v>
      </c>
      <c r="W8" s="476" t="s">
        <v>11</v>
      </c>
      <c r="X8" s="477">
        <f>AD121</f>
        <v>6</v>
      </c>
      <c r="AB8" s="465" t="str">
        <f t="shared" si="12"/>
        <v/>
      </c>
      <c r="AC8" s="465" t="str">
        <f t="shared" si="4"/>
        <v/>
      </c>
      <c r="AD8" s="465" t="str">
        <f t="shared" si="5"/>
        <v/>
      </c>
      <c r="AE8" s="465" t="str">
        <f t="shared" si="13"/>
        <v/>
      </c>
      <c r="AF8" s="465">
        <f t="shared" si="13"/>
        <v>28</v>
      </c>
      <c r="AH8" s="466" t="str">
        <f t="shared" si="6"/>
        <v/>
      </c>
      <c r="AI8" s="466" t="str">
        <f t="shared" si="14"/>
        <v/>
      </c>
      <c r="AJ8" s="466">
        <f t="shared" si="15"/>
        <v>28</v>
      </c>
      <c r="AK8" s="466" t="str">
        <f t="shared" si="16"/>
        <v/>
      </c>
      <c r="AL8" s="466" t="str">
        <f t="shared" si="16"/>
        <v/>
      </c>
      <c r="AN8" s="465" t="str">
        <f t="shared" si="7"/>
        <v/>
      </c>
      <c r="AO8" s="465" t="str">
        <f t="shared" si="7"/>
        <v/>
      </c>
      <c r="AP8" s="465" t="str">
        <f t="shared" si="7"/>
        <v/>
      </c>
      <c r="AQ8" s="465" t="str">
        <f t="shared" si="7"/>
        <v/>
      </c>
      <c r="AR8" s="465" t="str">
        <f t="shared" si="7"/>
        <v/>
      </c>
      <c r="AT8" s="483">
        <f t="shared" si="17"/>
        <v>0</v>
      </c>
      <c r="AU8" s="483">
        <f t="shared" si="18"/>
        <v>0</v>
      </c>
      <c r="AV8" s="483" t="str">
        <f t="shared" si="19"/>
        <v/>
      </c>
      <c r="AW8" s="483">
        <f t="shared" si="20"/>
        <v>0</v>
      </c>
      <c r="AX8" s="483">
        <f t="shared" si="21"/>
        <v>0</v>
      </c>
      <c r="AY8" s="483" t="str">
        <f t="shared" si="22"/>
        <v/>
      </c>
      <c r="AZ8" s="483">
        <f t="shared" si="23"/>
        <v>30</v>
      </c>
      <c r="BA8" s="483">
        <f t="shared" si="24"/>
        <v>1</v>
      </c>
      <c r="BB8" s="483" t="str">
        <f t="shared" si="25"/>
        <v>Lezervant Frédéric</v>
      </c>
    </row>
    <row r="9" spans="1:54" s="291" customFormat="1" ht="16.5" customHeight="1" x14ac:dyDescent="0.25">
      <c r="A9" s="467">
        <v>4</v>
      </c>
      <c r="B9" s="468" t="str">
        <f t="shared" si="0"/>
        <v>Lapatrie Gilles</v>
      </c>
      <c r="C9" s="469" t="str">
        <f t="shared" si="0"/>
        <v>H</v>
      </c>
      <c r="D9" s="470" t="str">
        <f t="shared" si="1"/>
        <v>Réveillon</v>
      </c>
      <c r="E9" s="458">
        <f t="shared" si="1"/>
        <v>11</v>
      </c>
      <c r="F9" s="471">
        <f>+F8</f>
        <v>28</v>
      </c>
      <c r="H9" s="467">
        <v>4</v>
      </c>
      <c r="I9" s="468" t="str">
        <f t="shared" si="2"/>
        <v>Napoleone Remi</v>
      </c>
      <c r="J9" s="469" t="str">
        <f t="shared" si="2"/>
        <v>H</v>
      </c>
      <c r="K9" s="469" t="str">
        <f t="shared" si="2"/>
        <v>Chevry</v>
      </c>
      <c r="L9" s="458">
        <f t="shared" si="3"/>
        <v>22.4</v>
      </c>
      <c r="M9" s="471">
        <f>+M8</f>
        <v>28</v>
      </c>
      <c r="O9" s="479">
        <v>3</v>
      </c>
      <c r="P9" s="480" t="str">
        <f t="shared" si="8"/>
        <v/>
      </c>
      <c r="Q9" s="480" t="str">
        <f t="shared" si="9"/>
        <v/>
      </c>
      <c r="R9" s="480" t="str">
        <f t="shared" si="10"/>
        <v/>
      </c>
      <c r="S9" s="481">
        <f t="shared" si="11"/>
        <v>0</v>
      </c>
      <c r="T9" s="482">
        <f t="shared" ref="T9:T18" si="26">IF(Q9&lt;&gt;Q8,+T8-1,T8)</f>
        <v>12</v>
      </c>
      <c r="W9" s="476" t="s">
        <v>12</v>
      </c>
      <c r="X9" s="477">
        <f>AE121</f>
        <v>0</v>
      </c>
      <c r="AB9" s="465" t="str">
        <f t="shared" si="12"/>
        <v/>
      </c>
      <c r="AC9" s="465" t="str">
        <f t="shared" si="4"/>
        <v/>
      </c>
      <c r="AD9" s="465" t="str">
        <f t="shared" si="5"/>
        <v/>
      </c>
      <c r="AE9" s="465" t="str">
        <f t="shared" si="13"/>
        <v/>
      </c>
      <c r="AF9" s="465">
        <f t="shared" si="13"/>
        <v>28</v>
      </c>
      <c r="AH9" s="466" t="str">
        <f t="shared" si="6"/>
        <v/>
      </c>
      <c r="AI9" s="466" t="str">
        <f t="shared" si="14"/>
        <v/>
      </c>
      <c r="AJ9" s="466">
        <f t="shared" si="15"/>
        <v>28</v>
      </c>
      <c r="AK9" s="466" t="str">
        <f t="shared" si="16"/>
        <v/>
      </c>
      <c r="AL9" s="466" t="str">
        <f t="shared" si="16"/>
        <v/>
      </c>
      <c r="AN9" s="465" t="str">
        <f t="shared" si="7"/>
        <v/>
      </c>
      <c r="AO9" s="465" t="str">
        <f t="shared" si="7"/>
        <v/>
      </c>
      <c r="AP9" s="465" t="str">
        <f t="shared" si="7"/>
        <v/>
      </c>
      <c r="AQ9" s="465" t="str">
        <f t="shared" si="7"/>
        <v/>
      </c>
      <c r="AR9" s="465" t="str">
        <f t="shared" si="7"/>
        <v/>
      </c>
      <c r="AT9" s="483">
        <f t="shared" si="17"/>
        <v>0</v>
      </c>
      <c r="AU9" s="483">
        <f t="shared" si="18"/>
        <v>0</v>
      </c>
      <c r="AV9" s="483" t="str">
        <f t="shared" si="19"/>
        <v/>
      </c>
      <c r="AW9" s="483">
        <f t="shared" si="20"/>
        <v>0</v>
      </c>
      <c r="AX9" s="483">
        <f t="shared" si="21"/>
        <v>0</v>
      </c>
      <c r="AY9" s="483" t="str">
        <f t="shared" si="22"/>
        <v/>
      </c>
      <c r="AZ9" s="483">
        <f t="shared" si="23"/>
        <v>28</v>
      </c>
      <c r="BA9" s="483">
        <f t="shared" si="24"/>
        <v>2</v>
      </c>
      <c r="BB9" s="483" t="str">
        <f t="shared" si="25"/>
        <v>Paillart Pascal</v>
      </c>
    </row>
    <row r="10" spans="1:54" s="291" customFormat="1" ht="16.5" customHeight="1" thickBot="1" x14ac:dyDescent="0.3">
      <c r="A10" s="467">
        <v>5</v>
      </c>
      <c r="B10" s="468" t="str">
        <f t="shared" si="0"/>
        <v>Barcon Jean-Jacques</v>
      </c>
      <c r="C10" s="469" t="str">
        <f t="shared" si="0"/>
        <v>H</v>
      </c>
      <c r="D10" s="470" t="str">
        <f t="shared" si="1"/>
        <v>ASGAF</v>
      </c>
      <c r="E10" s="458">
        <f t="shared" si="1"/>
        <v>20.6</v>
      </c>
      <c r="F10" s="471">
        <f>+F9-2</f>
        <v>26</v>
      </c>
      <c r="H10" s="467">
        <v>5</v>
      </c>
      <c r="I10" s="468" t="str">
        <f t="shared" si="2"/>
        <v>Bellanger Alain</v>
      </c>
      <c r="J10" s="469" t="str">
        <f t="shared" si="2"/>
        <v>H</v>
      </c>
      <c r="K10" s="469" t="str">
        <f t="shared" si="2"/>
        <v>Chevannes</v>
      </c>
      <c r="L10" s="458">
        <f t="shared" si="3"/>
        <v>9.8000000000000007</v>
      </c>
      <c r="M10" s="471">
        <f>+M9-2</f>
        <v>26</v>
      </c>
      <c r="O10" s="479">
        <v>4</v>
      </c>
      <c r="P10" s="480" t="str">
        <f t="shared" si="8"/>
        <v/>
      </c>
      <c r="Q10" s="480" t="str">
        <f t="shared" si="9"/>
        <v/>
      </c>
      <c r="R10" s="480" t="str">
        <f t="shared" si="10"/>
        <v/>
      </c>
      <c r="S10" s="481">
        <f t="shared" si="11"/>
        <v>0</v>
      </c>
      <c r="T10" s="482">
        <f t="shared" si="26"/>
        <v>12</v>
      </c>
      <c r="W10" s="476" t="s">
        <v>13</v>
      </c>
      <c r="X10" s="477">
        <f>AF121</f>
        <v>16</v>
      </c>
      <c r="AB10" s="465">
        <f t="shared" si="12"/>
        <v>26</v>
      </c>
      <c r="AC10" s="465" t="str">
        <f t="shared" si="4"/>
        <v/>
      </c>
      <c r="AD10" s="465" t="str">
        <f t="shared" si="5"/>
        <v/>
      </c>
      <c r="AE10" s="465" t="str">
        <f t="shared" si="13"/>
        <v/>
      </c>
      <c r="AF10" s="465" t="str">
        <f t="shared" si="13"/>
        <v/>
      </c>
      <c r="AH10" s="466" t="str">
        <f t="shared" si="6"/>
        <v/>
      </c>
      <c r="AI10" s="466">
        <f t="shared" si="14"/>
        <v>26</v>
      </c>
      <c r="AJ10" s="466" t="str">
        <f t="shared" si="15"/>
        <v/>
      </c>
      <c r="AK10" s="466" t="str">
        <f t="shared" si="16"/>
        <v/>
      </c>
      <c r="AL10" s="466" t="str">
        <f t="shared" si="16"/>
        <v/>
      </c>
      <c r="AN10" s="465" t="str">
        <f t="shared" si="7"/>
        <v/>
      </c>
      <c r="AO10" s="465" t="str">
        <f t="shared" si="7"/>
        <v/>
      </c>
      <c r="AP10" s="465" t="str">
        <f t="shared" si="7"/>
        <v/>
      </c>
      <c r="AQ10" s="465" t="str">
        <f t="shared" si="7"/>
        <v/>
      </c>
      <c r="AR10" s="465" t="str">
        <f t="shared" si="7"/>
        <v/>
      </c>
      <c r="AT10" s="483">
        <f t="shared" si="17"/>
        <v>0</v>
      </c>
      <c r="AU10" s="483">
        <f t="shared" si="18"/>
        <v>0</v>
      </c>
      <c r="AV10" s="483" t="str">
        <f t="shared" si="19"/>
        <v/>
      </c>
      <c r="AW10" s="483">
        <f t="shared" si="20"/>
        <v>0</v>
      </c>
      <c r="AX10" s="483">
        <f t="shared" si="21"/>
        <v>0</v>
      </c>
      <c r="AY10" s="483" t="str">
        <f t="shared" si="22"/>
        <v/>
      </c>
      <c r="AZ10" s="483">
        <f t="shared" si="23"/>
        <v>28</v>
      </c>
      <c r="BA10" s="483">
        <f t="shared" si="24"/>
        <v>2</v>
      </c>
      <c r="BB10" s="483" t="str">
        <f t="shared" si="25"/>
        <v>Napoleone Remi</v>
      </c>
    </row>
    <row r="11" spans="1:54" s="291" customFormat="1" ht="16.5" customHeight="1" thickBot="1" x14ac:dyDescent="0.3">
      <c r="A11" s="467">
        <v>6</v>
      </c>
      <c r="B11" s="468" t="str">
        <f t="shared" si="0"/>
        <v>Motard Gilbert</v>
      </c>
      <c r="C11" s="469" t="str">
        <f t="shared" si="0"/>
        <v>H</v>
      </c>
      <c r="D11" s="470" t="str">
        <f t="shared" si="1"/>
        <v>ASGAF</v>
      </c>
      <c r="E11" s="458">
        <f t="shared" si="1"/>
        <v>6.6</v>
      </c>
      <c r="F11" s="471">
        <f t="shared" ref="F11:F21" si="27">+F10</f>
        <v>26</v>
      </c>
      <c r="H11" s="467">
        <v>6</v>
      </c>
      <c r="I11" s="468" t="str">
        <f t="shared" si="2"/>
        <v>Foucault Lionel</v>
      </c>
      <c r="J11" s="469" t="str">
        <f t="shared" si="2"/>
        <v>H</v>
      </c>
      <c r="K11" s="469" t="str">
        <f t="shared" si="2"/>
        <v>Chevannes</v>
      </c>
      <c r="L11" s="458">
        <f t="shared" si="3"/>
        <v>14.9</v>
      </c>
      <c r="M11" s="471">
        <f t="shared" ref="M11:M21" si="28">+M10</f>
        <v>26</v>
      </c>
      <c r="O11" s="479">
        <v>5</v>
      </c>
      <c r="P11" s="480" t="str">
        <f t="shared" si="8"/>
        <v/>
      </c>
      <c r="Q11" s="480" t="str">
        <f t="shared" si="9"/>
        <v/>
      </c>
      <c r="R11" s="480" t="str">
        <f t="shared" si="10"/>
        <v/>
      </c>
      <c r="S11" s="481">
        <f t="shared" si="11"/>
        <v>0</v>
      </c>
      <c r="T11" s="482">
        <f t="shared" si="26"/>
        <v>12</v>
      </c>
      <c r="W11" s="484" t="s">
        <v>8</v>
      </c>
      <c r="X11" s="485">
        <f>SUM(X6:X10)</f>
        <v>53</v>
      </c>
      <c r="AB11" s="465">
        <f t="shared" si="12"/>
        <v>26</v>
      </c>
      <c r="AC11" s="465" t="str">
        <f t="shared" si="4"/>
        <v/>
      </c>
      <c r="AD11" s="465" t="str">
        <f t="shared" si="5"/>
        <v/>
      </c>
      <c r="AE11" s="465" t="str">
        <f t="shared" si="13"/>
        <v/>
      </c>
      <c r="AF11" s="465" t="str">
        <f t="shared" si="13"/>
        <v/>
      </c>
      <c r="AH11" s="466" t="str">
        <f t="shared" si="6"/>
        <v/>
      </c>
      <c r="AI11" s="466">
        <f t="shared" si="14"/>
        <v>26</v>
      </c>
      <c r="AJ11" s="466" t="str">
        <f t="shared" si="15"/>
        <v/>
      </c>
      <c r="AK11" s="466" t="str">
        <f t="shared" si="16"/>
        <v/>
      </c>
      <c r="AL11" s="466" t="str">
        <f t="shared" si="16"/>
        <v/>
      </c>
      <c r="AN11" s="465" t="str">
        <f t="shared" si="7"/>
        <v/>
      </c>
      <c r="AO11" s="465" t="str">
        <f t="shared" si="7"/>
        <v/>
      </c>
      <c r="AP11" s="465" t="str">
        <f t="shared" si="7"/>
        <v/>
      </c>
      <c r="AQ11" s="465" t="str">
        <f t="shared" si="7"/>
        <v/>
      </c>
      <c r="AR11" s="465" t="str">
        <f t="shared" si="7"/>
        <v/>
      </c>
      <c r="AT11" s="483">
        <f t="shared" si="17"/>
        <v>0</v>
      </c>
      <c r="AU11" s="483">
        <f t="shared" si="18"/>
        <v>0</v>
      </c>
      <c r="AV11" s="483" t="str">
        <f t="shared" si="19"/>
        <v/>
      </c>
      <c r="AW11" s="483">
        <f t="shared" si="20"/>
        <v>0</v>
      </c>
      <c r="AX11" s="483">
        <f t="shared" si="21"/>
        <v>0</v>
      </c>
      <c r="AY11" s="483" t="str">
        <f t="shared" si="22"/>
        <v/>
      </c>
      <c r="AZ11" s="483">
        <f t="shared" si="23"/>
        <v>26</v>
      </c>
      <c r="BA11" s="483">
        <f t="shared" si="24"/>
        <v>4</v>
      </c>
      <c r="BB11" s="483" t="str">
        <f t="shared" si="25"/>
        <v>Bellanger Alain</v>
      </c>
    </row>
    <row r="12" spans="1:54" s="291" customFormat="1" ht="16.5" customHeight="1" thickBot="1" x14ac:dyDescent="0.3">
      <c r="A12" s="467">
        <v>7</v>
      </c>
      <c r="B12" s="468" t="str">
        <f t="shared" si="0"/>
        <v>Benalioua Karim</v>
      </c>
      <c r="C12" s="469" t="str">
        <f t="shared" si="0"/>
        <v>H</v>
      </c>
      <c r="D12" s="470" t="str">
        <f t="shared" si="1"/>
        <v>Réveillon</v>
      </c>
      <c r="E12" s="458">
        <f t="shared" si="1"/>
        <v>23.9</v>
      </c>
      <c r="F12" s="471">
        <f>+F11-2</f>
        <v>24</v>
      </c>
      <c r="H12" s="467">
        <v>7</v>
      </c>
      <c r="I12" s="468" t="str">
        <f t="shared" si="2"/>
        <v>Benalioua Karim</v>
      </c>
      <c r="J12" s="469" t="str">
        <f t="shared" si="2"/>
        <v>H</v>
      </c>
      <c r="K12" s="469" t="str">
        <f t="shared" si="2"/>
        <v>Réveillon</v>
      </c>
      <c r="L12" s="458">
        <f t="shared" si="3"/>
        <v>23.9</v>
      </c>
      <c r="M12" s="471">
        <f>+M11-2</f>
        <v>24</v>
      </c>
      <c r="O12" s="479">
        <v>6</v>
      </c>
      <c r="P12" s="480" t="str">
        <f t="shared" si="8"/>
        <v/>
      </c>
      <c r="Q12" s="480" t="str">
        <f t="shared" si="9"/>
        <v/>
      </c>
      <c r="R12" s="480" t="str">
        <f t="shared" si="10"/>
        <v/>
      </c>
      <c r="S12" s="481">
        <f t="shared" si="11"/>
        <v>0</v>
      </c>
      <c r="T12" s="482">
        <f t="shared" si="26"/>
        <v>12</v>
      </c>
      <c r="W12" s="291" t="s">
        <v>321</v>
      </c>
      <c r="X12" s="445"/>
      <c r="AB12" s="465" t="str">
        <f t="shared" si="12"/>
        <v/>
      </c>
      <c r="AC12" s="465" t="str">
        <f t="shared" si="4"/>
        <v/>
      </c>
      <c r="AD12" s="465" t="str">
        <f t="shared" si="5"/>
        <v/>
      </c>
      <c r="AE12" s="465" t="str">
        <f t="shared" si="13"/>
        <v/>
      </c>
      <c r="AF12" s="465">
        <f t="shared" si="13"/>
        <v>24</v>
      </c>
      <c r="AH12" s="466" t="str">
        <f t="shared" si="6"/>
        <v/>
      </c>
      <c r="AI12" s="466" t="str">
        <f t="shared" si="14"/>
        <v/>
      </c>
      <c r="AJ12" s="466" t="str">
        <f t="shared" si="15"/>
        <v/>
      </c>
      <c r="AK12" s="466" t="str">
        <f t="shared" si="16"/>
        <v/>
      </c>
      <c r="AL12" s="466">
        <f t="shared" si="16"/>
        <v>24</v>
      </c>
      <c r="AN12" s="465" t="str">
        <f t="shared" si="7"/>
        <v/>
      </c>
      <c r="AO12" s="465" t="str">
        <f t="shared" si="7"/>
        <v/>
      </c>
      <c r="AP12" s="465" t="str">
        <f t="shared" si="7"/>
        <v/>
      </c>
      <c r="AQ12" s="465" t="str">
        <f t="shared" si="7"/>
        <v/>
      </c>
      <c r="AR12" s="465" t="str">
        <f t="shared" si="7"/>
        <v/>
      </c>
      <c r="AT12" s="483">
        <f t="shared" si="17"/>
        <v>0</v>
      </c>
      <c r="AU12" s="483">
        <f t="shared" si="18"/>
        <v>0</v>
      </c>
      <c r="AV12" s="483" t="str">
        <f t="shared" si="19"/>
        <v/>
      </c>
      <c r="AW12" s="483">
        <f t="shared" si="20"/>
        <v>0</v>
      </c>
      <c r="AX12" s="483">
        <f t="shared" si="21"/>
        <v>0</v>
      </c>
      <c r="AY12" s="483" t="str">
        <f t="shared" si="22"/>
        <v/>
      </c>
      <c r="AZ12" s="483">
        <f t="shared" si="23"/>
        <v>26</v>
      </c>
      <c r="BA12" s="483">
        <f t="shared" si="24"/>
        <v>4</v>
      </c>
      <c r="BB12" s="483" t="str">
        <f t="shared" si="25"/>
        <v>Foucault Lionel</v>
      </c>
    </row>
    <row r="13" spans="1:54" s="291" customFormat="1" ht="16.5" customHeight="1" thickBot="1" x14ac:dyDescent="0.3">
      <c r="A13" s="467">
        <v>8</v>
      </c>
      <c r="B13" s="468" t="str">
        <f t="shared" si="0"/>
        <v>Retif Didier</v>
      </c>
      <c r="C13" s="469" t="str">
        <f t="shared" si="0"/>
        <v>H</v>
      </c>
      <c r="D13" s="470" t="str">
        <f t="shared" si="1"/>
        <v>Réveillon</v>
      </c>
      <c r="E13" s="458">
        <f t="shared" si="1"/>
        <v>13</v>
      </c>
      <c r="F13" s="471">
        <f t="shared" si="27"/>
        <v>24</v>
      </c>
      <c r="H13" s="467">
        <v>8</v>
      </c>
      <c r="I13" s="468" t="str">
        <f t="shared" si="2"/>
        <v>Retif Didier</v>
      </c>
      <c r="J13" s="469" t="str">
        <f t="shared" si="2"/>
        <v>H</v>
      </c>
      <c r="K13" s="469" t="str">
        <f t="shared" si="2"/>
        <v>Réveillon</v>
      </c>
      <c r="L13" s="458">
        <f t="shared" si="3"/>
        <v>13</v>
      </c>
      <c r="M13" s="471">
        <f t="shared" si="28"/>
        <v>24</v>
      </c>
      <c r="O13" s="479">
        <v>7</v>
      </c>
      <c r="P13" s="480" t="str">
        <f t="shared" si="8"/>
        <v/>
      </c>
      <c r="Q13" s="480" t="str">
        <f t="shared" si="9"/>
        <v/>
      </c>
      <c r="R13" s="480" t="str">
        <f t="shared" si="10"/>
        <v/>
      </c>
      <c r="S13" s="481">
        <f t="shared" si="11"/>
        <v>0</v>
      </c>
      <c r="T13" s="482">
        <f t="shared" si="26"/>
        <v>12</v>
      </c>
      <c r="W13" s="918" t="s">
        <v>4</v>
      </c>
      <c r="X13" s="919"/>
      <c r="Y13" s="919"/>
      <c r="Z13" s="921"/>
      <c r="AB13" s="465" t="str">
        <f t="shared" si="12"/>
        <v/>
      </c>
      <c r="AC13" s="465" t="str">
        <f t="shared" si="4"/>
        <v/>
      </c>
      <c r="AD13" s="465" t="str">
        <f t="shared" si="5"/>
        <v/>
      </c>
      <c r="AE13" s="465" t="str">
        <f t="shared" si="13"/>
        <v/>
      </c>
      <c r="AF13" s="465">
        <f t="shared" si="13"/>
        <v>24</v>
      </c>
      <c r="AH13" s="466" t="str">
        <f t="shared" si="6"/>
        <v/>
      </c>
      <c r="AI13" s="466" t="str">
        <f t="shared" si="14"/>
        <v/>
      </c>
      <c r="AJ13" s="466" t="str">
        <f t="shared" si="15"/>
        <v/>
      </c>
      <c r="AK13" s="466" t="str">
        <f t="shared" si="16"/>
        <v/>
      </c>
      <c r="AL13" s="466">
        <f t="shared" si="16"/>
        <v>24</v>
      </c>
      <c r="AN13" s="465" t="str">
        <f t="shared" si="7"/>
        <v/>
      </c>
      <c r="AO13" s="465" t="str">
        <f t="shared" si="7"/>
        <v/>
      </c>
      <c r="AP13" s="465" t="str">
        <f t="shared" si="7"/>
        <v/>
      </c>
      <c r="AQ13" s="465" t="str">
        <f t="shared" si="7"/>
        <v/>
      </c>
      <c r="AR13" s="465" t="str">
        <f t="shared" si="7"/>
        <v/>
      </c>
      <c r="AT13" s="483">
        <f t="shared" si="17"/>
        <v>0</v>
      </c>
      <c r="AU13" s="483">
        <f t="shared" si="18"/>
        <v>0</v>
      </c>
      <c r="AV13" s="483" t="str">
        <f t="shared" si="19"/>
        <v/>
      </c>
      <c r="AW13" s="483">
        <f t="shared" si="20"/>
        <v>0</v>
      </c>
      <c r="AX13" s="483">
        <f t="shared" si="21"/>
        <v>0</v>
      </c>
      <c r="AY13" s="483" t="str">
        <f t="shared" si="22"/>
        <v/>
      </c>
      <c r="AZ13" s="483">
        <f t="shared" si="23"/>
        <v>24</v>
      </c>
      <c r="BA13" s="483">
        <f t="shared" si="24"/>
        <v>6</v>
      </c>
      <c r="BB13" s="483" t="str">
        <f t="shared" si="25"/>
        <v>Benalioua Karim</v>
      </c>
    </row>
    <row r="14" spans="1:54" s="291" customFormat="1" ht="16.5" customHeight="1" thickBot="1" x14ac:dyDescent="0.3">
      <c r="A14" s="467">
        <v>9</v>
      </c>
      <c r="B14" s="468" t="str">
        <f t="shared" si="0"/>
        <v>Gauvin Henri-Jacques</v>
      </c>
      <c r="C14" s="469" t="str">
        <f t="shared" si="0"/>
        <v>H</v>
      </c>
      <c r="D14" s="470" t="str">
        <f t="shared" si="1"/>
        <v>Réveillon</v>
      </c>
      <c r="E14" s="458">
        <f t="shared" si="1"/>
        <v>13.3</v>
      </c>
      <c r="F14" s="471">
        <f>+F13-2</f>
        <v>22</v>
      </c>
      <c r="H14" s="467">
        <v>9</v>
      </c>
      <c r="I14" s="468" t="str">
        <f t="shared" si="2"/>
        <v>Nicolle Olivier</v>
      </c>
      <c r="J14" s="469" t="str">
        <f t="shared" si="2"/>
        <v>H</v>
      </c>
      <c r="K14" s="469" t="str">
        <f t="shared" si="2"/>
        <v>Chevannes</v>
      </c>
      <c r="L14" s="458">
        <f t="shared" si="3"/>
        <v>16.899999999999999</v>
      </c>
      <c r="M14" s="471">
        <f>+M13-2</f>
        <v>22</v>
      </c>
      <c r="O14" s="479">
        <v>8</v>
      </c>
      <c r="P14" s="480" t="str">
        <f t="shared" si="8"/>
        <v/>
      </c>
      <c r="Q14" s="480" t="str">
        <f t="shared" si="9"/>
        <v/>
      </c>
      <c r="R14" s="480" t="str">
        <f t="shared" si="10"/>
        <v/>
      </c>
      <c r="S14" s="481">
        <f t="shared" si="11"/>
        <v>0</v>
      </c>
      <c r="T14" s="482">
        <f t="shared" si="26"/>
        <v>12</v>
      </c>
      <c r="W14" s="486" t="s">
        <v>5</v>
      </c>
      <c r="X14" s="487" t="s">
        <v>6</v>
      </c>
      <c r="Y14" s="488" t="s">
        <v>7</v>
      </c>
      <c r="Z14" s="453" t="s">
        <v>8</v>
      </c>
      <c r="AB14" s="465" t="str">
        <f t="shared" si="12"/>
        <v/>
      </c>
      <c r="AC14" s="465" t="str">
        <f t="shared" si="4"/>
        <v/>
      </c>
      <c r="AD14" s="465" t="str">
        <f t="shared" si="5"/>
        <v/>
      </c>
      <c r="AE14" s="465" t="str">
        <f t="shared" si="13"/>
        <v/>
      </c>
      <c r="AF14" s="465">
        <f t="shared" si="13"/>
        <v>22</v>
      </c>
      <c r="AH14" s="466" t="str">
        <f t="shared" si="6"/>
        <v/>
      </c>
      <c r="AI14" s="466">
        <f t="shared" si="14"/>
        <v>22</v>
      </c>
      <c r="AJ14" s="466" t="str">
        <f t="shared" si="15"/>
        <v/>
      </c>
      <c r="AK14" s="466" t="str">
        <f t="shared" si="16"/>
        <v/>
      </c>
      <c r="AL14" s="466" t="str">
        <f t="shared" si="16"/>
        <v/>
      </c>
      <c r="AN14" s="465" t="str">
        <f t="shared" si="7"/>
        <v/>
      </c>
      <c r="AO14" s="465" t="str">
        <f t="shared" si="7"/>
        <v/>
      </c>
      <c r="AP14" s="465" t="str">
        <f t="shared" si="7"/>
        <v/>
      </c>
      <c r="AQ14" s="465" t="str">
        <f t="shared" si="7"/>
        <v/>
      </c>
      <c r="AR14" s="465" t="str">
        <f t="shared" si="7"/>
        <v/>
      </c>
      <c r="AT14" s="483">
        <f t="shared" si="17"/>
        <v>0</v>
      </c>
      <c r="AU14" s="483">
        <f t="shared" si="18"/>
        <v>0</v>
      </c>
      <c r="AV14" s="483" t="str">
        <f t="shared" si="19"/>
        <v/>
      </c>
      <c r="AW14" s="483">
        <f t="shared" si="20"/>
        <v>0</v>
      </c>
      <c r="AX14" s="483">
        <f t="shared" si="21"/>
        <v>0</v>
      </c>
      <c r="AY14" s="483" t="str">
        <f t="shared" si="22"/>
        <v/>
      </c>
      <c r="AZ14" s="483">
        <f t="shared" si="23"/>
        <v>24</v>
      </c>
      <c r="BA14" s="483">
        <f t="shared" si="24"/>
        <v>6</v>
      </c>
      <c r="BB14" s="483" t="str">
        <f t="shared" si="25"/>
        <v>Retif Didier</v>
      </c>
    </row>
    <row r="15" spans="1:54" s="291" customFormat="1" ht="16.5" customHeight="1" x14ac:dyDescent="0.25">
      <c r="A15" s="467">
        <v>10</v>
      </c>
      <c r="B15" s="468" t="str">
        <f t="shared" si="0"/>
        <v>Robic Jean Pierre</v>
      </c>
      <c r="C15" s="469" t="str">
        <f t="shared" si="0"/>
        <v>H</v>
      </c>
      <c r="D15" s="470" t="str">
        <f t="shared" si="0"/>
        <v>Réveillon</v>
      </c>
      <c r="E15" s="458">
        <f t="shared" si="0"/>
        <v>14.5</v>
      </c>
      <c r="F15" s="471">
        <f t="shared" si="27"/>
        <v>22</v>
      </c>
      <c r="H15" s="467">
        <v>10</v>
      </c>
      <c r="I15" s="468" t="str">
        <f t="shared" si="2"/>
        <v>Treton Jacky</v>
      </c>
      <c r="J15" s="469" t="str">
        <f t="shared" si="2"/>
        <v>H</v>
      </c>
      <c r="K15" s="469" t="str">
        <f t="shared" si="2"/>
        <v>Chevannes</v>
      </c>
      <c r="L15" s="458">
        <f t="shared" si="3"/>
        <v>18.100000000000001</v>
      </c>
      <c r="M15" s="471">
        <f t="shared" si="28"/>
        <v>22</v>
      </c>
      <c r="O15" s="479">
        <v>9</v>
      </c>
      <c r="P15" s="480" t="str">
        <f t="shared" si="8"/>
        <v/>
      </c>
      <c r="Q15" s="480" t="str">
        <f t="shared" si="9"/>
        <v/>
      </c>
      <c r="R15" s="480" t="str">
        <f t="shared" si="10"/>
        <v/>
      </c>
      <c r="S15" s="481">
        <f t="shared" si="11"/>
        <v>0</v>
      </c>
      <c r="T15" s="482">
        <f t="shared" si="26"/>
        <v>12</v>
      </c>
      <c r="W15" s="463" t="str">
        <f>+W6</f>
        <v>ASGAF</v>
      </c>
      <c r="X15" s="489">
        <f>AB36</f>
        <v>140</v>
      </c>
      <c r="Y15" s="490">
        <f>AH36+AN18</f>
        <v>120</v>
      </c>
      <c r="Z15" s="491">
        <f>SUM(X15:Y15)</f>
        <v>260</v>
      </c>
      <c r="AB15" s="465" t="str">
        <f t="shared" si="12"/>
        <v/>
      </c>
      <c r="AC15" s="465" t="str">
        <f t="shared" si="4"/>
        <v/>
      </c>
      <c r="AD15" s="465" t="str">
        <f t="shared" si="5"/>
        <v/>
      </c>
      <c r="AE15" s="465" t="str">
        <f t="shared" si="13"/>
        <v/>
      </c>
      <c r="AF15" s="465">
        <f t="shared" si="13"/>
        <v>22</v>
      </c>
      <c r="AH15" s="466" t="str">
        <f t="shared" si="6"/>
        <v/>
      </c>
      <c r="AI15" s="466">
        <f t="shared" si="14"/>
        <v>22</v>
      </c>
      <c r="AJ15" s="466" t="str">
        <f t="shared" si="15"/>
        <v/>
      </c>
      <c r="AK15" s="466" t="str">
        <f t="shared" si="16"/>
        <v/>
      </c>
      <c r="AL15" s="466" t="str">
        <f t="shared" si="16"/>
        <v/>
      </c>
      <c r="AN15" s="465" t="str">
        <f t="shared" si="7"/>
        <v/>
      </c>
      <c r="AO15" s="465" t="str">
        <f t="shared" si="7"/>
        <v/>
      </c>
      <c r="AP15" s="465" t="str">
        <f t="shared" si="7"/>
        <v/>
      </c>
      <c r="AQ15" s="465" t="str">
        <f t="shared" si="7"/>
        <v/>
      </c>
      <c r="AR15" s="465" t="str">
        <f t="shared" si="7"/>
        <v/>
      </c>
      <c r="AT15" s="483">
        <f t="shared" si="17"/>
        <v>0</v>
      </c>
      <c r="AU15" s="483">
        <f t="shared" si="18"/>
        <v>0</v>
      </c>
      <c r="AV15" s="483" t="str">
        <f t="shared" si="19"/>
        <v/>
      </c>
      <c r="AW15" s="483">
        <f t="shared" si="20"/>
        <v>0</v>
      </c>
      <c r="AX15" s="483">
        <f t="shared" si="21"/>
        <v>0</v>
      </c>
      <c r="AY15" s="483" t="str">
        <f t="shared" si="22"/>
        <v/>
      </c>
      <c r="AZ15" s="483">
        <f t="shared" si="23"/>
        <v>22</v>
      </c>
      <c r="BA15" s="483">
        <f t="shared" si="24"/>
        <v>8</v>
      </c>
      <c r="BB15" s="483" t="str">
        <f t="shared" si="25"/>
        <v>Nicolle Olivier</v>
      </c>
    </row>
    <row r="16" spans="1:54" s="291" customFormat="1" ht="16.5" customHeight="1" x14ac:dyDescent="0.25">
      <c r="A16" s="467">
        <v>11</v>
      </c>
      <c r="B16" s="468" t="str">
        <f t="shared" si="0"/>
        <v>Lezervant Frédéric</v>
      </c>
      <c r="C16" s="469" t="str">
        <f t="shared" si="0"/>
        <v>H</v>
      </c>
      <c r="D16" s="470" t="str">
        <f t="shared" si="0"/>
        <v>ASGAF</v>
      </c>
      <c r="E16" s="458">
        <f t="shared" si="0"/>
        <v>19.399999999999999</v>
      </c>
      <c r="F16" s="471">
        <f>+F15-2</f>
        <v>20</v>
      </c>
      <c r="H16" s="467">
        <v>11</v>
      </c>
      <c r="I16" s="468" t="str">
        <f t="shared" si="2"/>
        <v>Le Boulc'H Catherine</v>
      </c>
      <c r="J16" s="469" t="str">
        <f t="shared" si="2"/>
        <v>F</v>
      </c>
      <c r="K16" s="469" t="str">
        <f t="shared" si="2"/>
        <v>Chevannes</v>
      </c>
      <c r="L16" s="458">
        <f t="shared" si="3"/>
        <v>21.3</v>
      </c>
      <c r="M16" s="471">
        <f>+M15-2</f>
        <v>20</v>
      </c>
      <c r="O16" s="479">
        <v>10</v>
      </c>
      <c r="P16" s="480" t="str">
        <f t="shared" si="8"/>
        <v/>
      </c>
      <c r="Q16" s="480" t="str">
        <f t="shared" si="9"/>
        <v/>
      </c>
      <c r="R16" s="480" t="str">
        <f t="shared" si="10"/>
        <v/>
      </c>
      <c r="S16" s="481">
        <f t="shared" si="11"/>
        <v>0</v>
      </c>
      <c r="T16" s="482">
        <f t="shared" si="26"/>
        <v>12</v>
      </c>
      <c r="W16" s="476" t="str">
        <f t="shared" ref="W16:W20" si="29">+W7</f>
        <v>Chevannes</v>
      </c>
      <c r="X16" s="481">
        <f>AC36</f>
        <v>172</v>
      </c>
      <c r="Y16" s="492">
        <f>AI36+AO18</f>
        <v>164</v>
      </c>
      <c r="Z16" s="493">
        <f>SUM(X16:Y16)</f>
        <v>336</v>
      </c>
      <c r="AB16" s="465">
        <f t="shared" si="12"/>
        <v>20</v>
      </c>
      <c r="AC16" s="465" t="str">
        <f>IF(LEFT($D16,9)=AC$5,$F16,"")</f>
        <v/>
      </c>
      <c r="AD16" s="465" t="str">
        <f t="shared" si="5"/>
        <v/>
      </c>
      <c r="AE16" s="465" t="str">
        <f t="shared" si="13"/>
        <v/>
      </c>
      <c r="AF16" s="465" t="str">
        <f t="shared" si="13"/>
        <v/>
      </c>
      <c r="AH16" s="466" t="str">
        <f t="shared" si="6"/>
        <v/>
      </c>
      <c r="AI16" s="466">
        <f t="shared" si="14"/>
        <v>20</v>
      </c>
      <c r="AJ16" s="466" t="str">
        <f t="shared" si="15"/>
        <v/>
      </c>
      <c r="AK16" s="466" t="str">
        <f t="shared" si="16"/>
        <v/>
      </c>
      <c r="AL16" s="466" t="str">
        <f t="shared" si="16"/>
        <v/>
      </c>
      <c r="AN16" s="465" t="str">
        <f t="shared" si="7"/>
        <v/>
      </c>
      <c r="AO16" s="465" t="str">
        <f t="shared" si="7"/>
        <v/>
      </c>
      <c r="AP16" s="465" t="str">
        <f t="shared" si="7"/>
        <v/>
      </c>
      <c r="AQ16" s="465" t="str">
        <f t="shared" si="7"/>
        <v/>
      </c>
      <c r="AR16" s="465" t="str">
        <f t="shared" si="7"/>
        <v/>
      </c>
      <c r="AT16" s="483">
        <f t="shared" si="17"/>
        <v>0</v>
      </c>
      <c r="AU16" s="483">
        <f t="shared" si="18"/>
        <v>0</v>
      </c>
      <c r="AV16" s="483" t="str">
        <f t="shared" si="19"/>
        <v/>
      </c>
      <c r="AW16" s="483">
        <f t="shared" si="20"/>
        <v>0</v>
      </c>
      <c r="AX16" s="483">
        <f t="shared" si="21"/>
        <v>0</v>
      </c>
      <c r="AY16" s="483" t="str">
        <f t="shared" si="22"/>
        <v/>
      </c>
      <c r="AZ16" s="483">
        <f t="shared" si="23"/>
        <v>22</v>
      </c>
      <c r="BA16" s="483">
        <f t="shared" si="24"/>
        <v>8</v>
      </c>
      <c r="BB16" s="483" t="str">
        <f t="shared" si="25"/>
        <v>Treton Jacky</v>
      </c>
    </row>
    <row r="17" spans="1:54" s="291" customFormat="1" ht="16.5" customHeight="1" thickBot="1" x14ac:dyDescent="0.3">
      <c r="A17" s="467">
        <v>12</v>
      </c>
      <c r="B17" s="468" t="str">
        <f t="shared" si="0"/>
        <v>Lezervant Sophie</v>
      </c>
      <c r="C17" s="469" t="str">
        <f t="shared" si="0"/>
        <v>F</v>
      </c>
      <c r="D17" s="470" t="str">
        <f t="shared" si="0"/>
        <v>ASGAF</v>
      </c>
      <c r="E17" s="458">
        <f t="shared" si="0"/>
        <v>23.7</v>
      </c>
      <c r="F17" s="471">
        <f t="shared" si="27"/>
        <v>20</v>
      </c>
      <c r="H17" s="467">
        <v>12</v>
      </c>
      <c r="I17" s="468" t="str">
        <f t="shared" si="2"/>
        <v>Prevost Stephane</v>
      </c>
      <c r="J17" s="469" t="str">
        <f t="shared" si="2"/>
        <v>H</v>
      </c>
      <c r="K17" s="469" t="str">
        <f t="shared" si="2"/>
        <v>Chevannes</v>
      </c>
      <c r="L17" s="458">
        <f t="shared" si="3"/>
        <v>17.600000000000001</v>
      </c>
      <c r="M17" s="471">
        <f t="shared" si="28"/>
        <v>20</v>
      </c>
      <c r="O17" s="479">
        <v>11</v>
      </c>
      <c r="P17" s="480" t="str">
        <f t="shared" si="8"/>
        <v/>
      </c>
      <c r="Q17" s="480" t="str">
        <f t="shared" si="9"/>
        <v/>
      </c>
      <c r="R17" s="480" t="str">
        <f t="shared" si="10"/>
        <v/>
      </c>
      <c r="S17" s="481">
        <f t="shared" si="11"/>
        <v>0</v>
      </c>
      <c r="T17" s="482">
        <f t="shared" si="26"/>
        <v>12</v>
      </c>
      <c r="W17" s="476" t="str">
        <f t="shared" si="29"/>
        <v>Chevry</v>
      </c>
      <c r="X17" s="481">
        <f>AD36</f>
        <v>0</v>
      </c>
      <c r="Y17" s="492">
        <f>AJ36+AP18</f>
        <v>56</v>
      </c>
      <c r="Z17" s="493">
        <f>SUM(X17:Y17)</f>
        <v>56</v>
      </c>
      <c r="AB17" s="465">
        <f t="shared" si="12"/>
        <v>20</v>
      </c>
      <c r="AC17" s="465" t="str">
        <f t="shared" si="4"/>
        <v/>
      </c>
      <c r="AD17" s="465" t="str">
        <f t="shared" si="5"/>
        <v/>
      </c>
      <c r="AE17" s="465" t="str">
        <f t="shared" si="13"/>
        <v/>
      </c>
      <c r="AF17" s="465" t="str">
        <f t="shared" si="13"/>
        <v/>
      </c>
      <c r="AH17" s="466" t="str">
        <f t="shared" si="6"/>
        <v/>
      </c>
      <c r="AI17" s="466">
        <f t="shared" si="14"/>
        <v>20</v>
      </c>
      <c r="AJ17" s="466" t="str">
        <f t="shared" si="15"/>
        <v/>
      </c>
      <c r="AK17" s="466" t="str">
        <f t="shared" si="16"/>
        <v/>
      </c>
      <c r="AL17" s="466" t="str">
        <f t="shared" si="16"/>
        <v/>
      </c>
      <c r="AN17" s="465" t="str">
        <f t="shared" si="7"/>
        <v/>
      </c>
      <c r="AO17" s="465" t="str">
        <f t="shared" si="7"/>
        <v/>
      </c>
      <c r="AP17" s="465" t="str">
        <f t="shared" si="7"/>
        <v/>
      </c>
      <c r="AQ17" s="465" t="str">
        <f t="shared" si="7"/>
        <v/>
      </c>
      <c r="AR17" s="465" t="str">
        <f t="shared" si="7"/>
        <v/>
      </c>
      <c r="AT17" s="483">
        <f t="shared" si="17"/>
        <v>0</v>
      </c>
      <c r="AU17" s="483">
        <f t="shared" si="18"/>
        <v>0</v>
      </c>
      <c r="AV17" s="483" t="str">
        <f t="shared" si="19"/>
        <v/>
      </c>
      <c r="AW17" s="483">
        <f t="shared" si="20"/>
        <v>20</v>
      </c>
      <c r="AX17" s="483">
        <f t="shared" si="21"/>
        <v>2</v>
      </c>
      <c r="AY17" s="483" t="str">
        <f t="shared" si="22"/>
        <v>Le Boulc'H Catherine</v>
      </c>
      <c r="AZ17" s="483">
        <f t="shared" si="23"/>
        <v>0</v>
      </c>
      <c r="BA17" s="483">
        <f t="shared" si="24"/>
        <v>0</v>
      </c>
      <c r="BB17" s="483" t="str">
        <f t="shared" si="25"/>
        <v/>
      </c>
    </row>
    <row r="18" spans="1:54" s="291" customFormat="1" ht="16.5" customHeight="1" thickBot="1" x14ac:dyDescent="0.3">
      <c r="A18" s="467">
        <v>13</v>
      </c>
      <c r="B18" s="468" t="str">
        <f t="shared" si="0"/>
        <v>Nicolle Olivier</v>
      </c>
      <c r="C18" s="469" t="str">
        <f t="shared" si="0"/>
        <v>H</v>
      </c>
      <c r="D18" s="470" t="str">
        <f t="shared" si="0"/>
        <v>Chevannes</v>
      </c>
      <c r="E18" s="458">
        <f t="shared" si="0"/>
        <v>16.899999999999999</v>
      </c>
      <c r="F18" s="471">
        <f>+F17-2</f>
        <v>18</v>
      </c>
      <c r="H18" s="494">
        <v>13</v>
      </c>
      <c r="I18" s="468" t="str">
        <f t="shared" si="2"/>
        <v>Gauvin Henri-Jacques</v>
      </c>
      <c r="J18" s="469" t="str">
        <f t="shared" si="2"/>
        <v>H</v>
      </c>
      <c r="K18" s="469" t="str">
        <f t="shared" si="2"/>
        <v>Réveillon</v>
      </c>
      <c r="L18" s="458">
        <f t="shared" si="3"/>
        <v>13.3</v>
      </c>
      <c r="M18" s="471">
        <f>+M17-2</f>
        <v>18</v>
      </c>
      <c r="O18" s="495">
        <v>12</v>
      </c>
      <c r="P18" s="496" t="str">
        <f t="shared" si="8"/>
        <v/>
      </c>
      <c r="Q18" s="496" t="str">
        <f t="shared" si="9"/>
        <v/>
      </c>
      <c r="R18" s="496" t="str">
        <f t="shared" si="10"/>
        <v/>
      </c>
      <c r="S18" s="497">
        <f t="shared" si="11"/>
        <v>0</v>
      </c>
      <c r="T18" s="498">
        <f t="shared" si="26"/>
        <v>12</v>
      </c>
      <c r="W18" s="476" t="str">
        <f t="shared" si="29"/>
        <v>Corbuches</v>
      </c>
      <c r="X18" s="481">
        <f>AE36</f>
        <v>0</v>
      </c>
      <c r="Y18" s="492">
        <f>AK36+AQ18</f>
        <v>0</v>
      </c>
      <c r="Z18" s="493">
        <f>SUM(X18:Y18)</f>
        <v>0</v>
      </c>
      <c r="AB18" s="465" t="str">
        <f t="shared" si="12"/>
        <v/>
      </c>
      <c r="AC18" s="465">
        <f t="shared" si="4"/>
        <v>18</v>
      </c>
      <c r="AD18" s="465" t="str">
        <f t="shared" si="5"/>
        <v/>
      </c>
      <c r="AE18" s="465" t="str">
        <f t="shared" si="13"/>
        <v/>
      </c>
      <c r="AF18" s="465" t="str">
        <f t="shared" si="13"/>
        <v/>
      </c>
      <c r="AH18" s="466" t="str">
        <f t="shared" si="6"/>
        <v/>
      </c>
      <c r="AI18" s="466" t="str">
        <f t="shared" si="14"/>
        <v/>
      </c>
      <c r="AJ18" s="466" t="str">
        <f t="shared" si="15"/>
        <v/>
      </c>
      <c r="AK18" s="466" t="str">
        <f t="shared" si="16"/>
        <v/>
      </c>
      <c r="AL18" s="466">
        <f t="shared" si="16"/>
        <v>18</v>
      </c>
      <c r="AN18" s="499">
        <f>SUM(AN6:AN17)</f>
        <v>0</v>
      </c>
      <c r="AO18" s="500">
        <f>SUM(AO6:AO17)</f>
        <v>0</v>
      </c>
      <c r="AP18" s="500">
        <f>SUM(AP6:AP17)</f>
        <v>0</v>
      </c>
      <c r="AQ18" s="500">
        <f>SUM(AQ6:AQ17)</f>
        <v>0</v>
      </c>
      <c r="AR18" s="500">
        <f>SUM(AR6:AR17)</f>
        <v>0</v>
      </c>
      <c r="AT18" s="483">
        <f t="shared" si="17"/>
        <v>0</v>
      </c>
      <c r="AU18" s="483">
        <f t="shared" si="18"/>
        <v>0</v>
      </c>
      <c r="AV18" s="483" t="str">
        <f t="shared" si="19"/>
        <v/>
      </c>
      <c r="AW18" s="483">
        <f t="shared" si="20"/>
        <v>0</v>
      </c>
      <c r="AX18" s="483">
        <f t="shared" si="21"/>
        <v>0</v>
      </c>
      <c r="AY18" s="483" t="str">
        <f t="shared" si="22"/>
        <v/>
      </c>
      <c r="AZ18" s="483">
        <f t="shared" si="23"/>
        <v>20</v>
      </c>
      <c r="BA18" s="483">
        <f t="shared" si="24"/>
        <v>10</v>
      </c>
      <c r="BB18" s="483" t="str">
        <f t="shared" si="25"/>
        <v>Prevost Stephane</v>
      </c>
    </row>
    <row r="19" spans="1:54" s="291" customFormat="1" ht="16.5" customHeight="1" thickBot="1" x14ac:dyDescent="0.35">
      <c r="A19" s="467">
        <v>14</v>
      </c>
      <c r="B19" s="468" t="str">
        <f t="shared" si="0"/>
        <v>Treton Jacky</v>
      </c>
      <c r="C19" s="469" t="str">
        <f t="shared" si="0"/>
        <v>H</v>
      </c>
      <c r="D19" s="470" t="str">
        <f t="shared" si="0"/>
        <v>Chevannes</v>
      </c>
      <c r="E19" s="458">
        <f t="shared" si="0"/>
        <v>18.100000000000001</v>
      </c>
      <c r="F19" s="471">
        <f t="shared" si="27"/>
        <v>18</v>
      </c>
      <c r="H19" s="494">
        <v>14</v>
      </c>
      <c r="I19" s="468" t="str">
        <f t="shared" si="2"/>
        <v>Robic Jean Pierre</v>
      </c>
      <c r="J19" s="469" t="str">
        <f t="shared" si="2"/>
        <v>H</v>
      </c>
      <c r="K19" s="469" t="str">
        <f t="shared" si="2"/>
        <v>Réveillon</v>
      </c>
      <c r="L19" s="458">
        <f t="shared" si="3"/>
        <v>14.5</v>
      </c>
      <c r="M19" s="471">
        <f t="shared" si="28"/>
        <v>18</v>
      </c>
      <c r="Q19" s="445"/>
      <c r="R19" s="501" t="s">
        <v>64</v>
      </c>
      <c r="S19" s="502">
        <f>SUM(S7:S18)</f>
        <v>0</v>
      </c>
      <c r="T19" s="503"/>
      <c r="W19" s="504" t="str">
        <f t="shared" si="29"/>
        <v>Réveillon</v>
      </c>
      <c r="X19" s="497">
        <f>AF36</f>
        <v>152</v>
      </c>
      <c r="Y19" s="505">
        <f>AL36+AR18</f>
        <v>140</v>
      </c>
      <c r="Z19" s="506">
        <f>SUM(X19:Y19)</f>
        <v>292</v>
      </c>
      <c r="AB19" s="465" t="str">
        <f t="shared" si="12"/>
        <v/>
      </c>
      <c r="AC19" s="465">
        <f t="shared" si="4"/>
        <v>18</v>
      </c>
      <c r="AD19" s="465" t="str">
        <f t="shared" si="5"/>
        <v/>
      </c>
      <c r="AE19" s="465" t="str">
        <f t="shared" si="13"/>
        <v/>
      </c>
      <c r="AF19" s="465" t="str">
        <f t="shared" si="13"/>
        <v/>
      </c>
      <c r="AH19" s="466" t="str">
        <f t="shared" si="6"/>
        <v/>
      </c>
      <c r="AI19" s="466" t="str">
        <f t="shared" si="14"/>
        <v/>
      </c>
      <c r="AJ19" s="466" t="str">
        <f t="shared" si="15"/>
        <v/>
      </c>
      <c r="AK19" s="466" t="str">
        <f t="shared" si="16"/>
        <v/>
      </c>
      <c r="AL19" s="466">
        <f t="shared" si="16"/>
        <v>18</v>
      </c>
      <c r="AN19" s="917" t="s">
        <v>29</v>
      </c>
      <c r="AO19" s="915"/>
      <c r="AP19" s="915"/>
      <c r="AQ19" s="915"/>
      <c r="AR19" s="915"/>
      <c r="AT19" s="483">
        <f t="shared" si="17"/>
        <v>0</v>
      </c>
      <c r="AU19" s="483">
        <f t="shared" si="18"/>
        <v>0</v>
      </c>
      <c r="AV19" s="483" t="str">
        <f t="shared" si="19"/>
        <v/>
      </c>
      <c r="AW19" s="483">
        <f t="shared" si="20"/>
        <v>0</v>
      </c>
      <c r="AX19" s="483">
        <f t="shared" si="21"/>
        <v>0</v>
      </c>
      <c r="AY19" s="483" t="str">
        <f t="shared" si="22"/>
        <v/>
      </c>
      <c r="AZ19" s="483">
        <f t="shared" si="23"/>
        <v>18</v>
      </c>
      <c r="BA19" s="483">
        <f t="shared" si="24"/>
        <v>11</v>
      </c>
      <c r="BB19" s="483" t="str">
        <f t="shared" si="25"/>
        <v>Gauvin Henri-Jacques</v>
      </c>
    </row>
    <row r="20" spans="1:54" s="291" customFormat="1" ht="16.5" customHeight="1" thickBot="1" x14ac:dyDescent="0.3">
      <c r="A20" s="507">
        <v>15</v>
      </c>
      <c r="B20" s="468" t="str">
        <f t="shared" si="0"/>
        <v>Le Boulc'H Catherine</v>
      </c>
      <c r="C20" s="469" t="str">
        <f t="shared" si="0"/>
        <v>F</v>
      </c>
      <c r="D20" s="470" t="str">
        <f t="shared" si="0"/>
        <v>Chevannes</v>
      </c>
      <c r="E20" s="458">
        <f t="shared" si="0"/>
        <v>21.3</v>
      </c>
      <c r="F20" s="471">
        <f>+F19-2</f>
        <v>16</v>
      </c>
      <c r="H20" s="494">
        <v>15</v>
      </c>
      <c r="I20" s="468" t="str">
        <f t="shared" si="2"/>
        <v>Lapatrie Gilles</v>
      </c>
      <c r="J20" s="469" t="str">
        <f t="shared" si="2"/>
        <v>H</v>
      </c>
      <c r="K20" s="469" t="str">
        <f t="shared" si="2"/>
        <v>Réveillon</v>
      </c>
      <c r="L20" s="458">
        <f t="shared" si="3"/>
        <v>11</v>
      </c>
      <c r="M20" s="471">
        <f>+M19-2</f>
        <v>16</v>
      </c>
      <c r="W20" s="484" t="str">
        <f t="shared" si="29"/>
        <v>Total</v>
      </c>
      <c r="X20" s="508">
        <f>SUM(X15:X19)</f>
        <v>464</v>
      </c>
      <c r="Y20" s="509">
        <f t="shared" ref="Y20:Z20" si="30">SUM(Y15:Y19)</f>
        <v>480</v>
      </c>
      <c r="Z20" s="510">
        <f t="shared" si="30"/>
        <v>944</v>
      </c>
      <c r="AB20" s="465" t="str">
        <f t="shared" si="12"/>
        <v/>
      </c>
      <c r="AC20" s="465">
        <f t="shared" si="4"/>
        <v>16</v>
      </c>
      <c r="AD20" s="465" t="str">
        <f t="shared" si="5"/>
        <v/>
      </c>
      <c r="AE20" s="465" t="str">
        <f t="shared" si="13"/>
        <v/>
      </c>
      <c r="AF20" s="465" t="str">
        <f t="shared" si="13"/>
        <v/>
      </c>
      <c r="AH20" s="466" t="str">
        <f t="shared" si="6"/>
        <v/>
      </c>
      <c r="AI20" s="466" t="str">
        <f t="shared" si="14"/>
        <v/>
      </c>
      <c r="AJ20" s="466" t="str">
        <f t="shared" si="15"/>
        <v/>
      </c>
      <c r="AK20" s="466" t="str">
        <f t="shared" si="16"/>
        <v/>
      </c>
      <c r="AL20" s="466">
        <f t="shared" si="16"/>
        <v>16</v>
      </c>
      <c r="AN20" s="511"/>
      <c r="AO20" s="511"/>
      <c r="AP20" s="511"/>
      <c r="AQ20" s="511"/>
      <c r="AR20" s="511"/>
      <c r="AS20" s="511"/>
      <c r="AT20" s="483">
        <f t="shared" si="17"/>
        <v>0</v>
      </c>
      <c r="AU20" s="483">
        <f t="shared" si="18"/>
        <v>0</v>
      </c>
      <c r="AV20" s="483" t="str">
        <f t="shared" si="19"/>
        <v/>
      </c>
      <c r="AW20" s="483">
        <f t="shared" si="20"/>
        <v>0</v>
      </c>
      <c r="AX20" s="483">
        <f t="shared" si="21"/>
        <v>0</v>
      </c>
      <c r="AY20" s="483" t="str">
        <f t="shared" si="22"/>
        <v/>
      </c>
      <c r="AZ20" s="483">
        <f t="shared" si="23"/>
        <v>18</v>
      </c>
      <c r="BA20" s="483">
        <f t="shared" si="24"/>
        <v>11</v>
      </c>
      <c r="BB20" s="483" t="str">
        <f t="shared" si="25"/>
        <v>Robic Jean Pierre</v>
      </c>
    </row>
    <row r="21" spans="1:54" s="291" customFormat="1" ht="16.5" customHeight="1" x14ac:dyDescent="0.3">
      <c r="A21" s="467">
        <v>16</v>
      </c>
      <c r="B21" s="468" t="str">
        <f t="shared" si="0"/>
        <v>Prevost Stephane</v>
      </c>
      <c r="C21" s="469" t="str">
        <f t="shared" si="0"/>
        <v>H</v>
      </c>
      <c r="D21" s="470" t="str">
        <f t="shared" si="0"/>
        <v>Chevannes</v>
      </c>
      <c r="E21" s="458">
        <f t="shared" si="0"/>
        <v>17.600000000000001</v>
      </c>
      <c r="F21" s="471">
        <f t="shared" si="27"/>
        <v>16</v>
      </c>
      <c r="H21" s="494">
        <v>16</v>
      </c>
      <c r="I21" s="468" t="str">
        <f t="shared" si="2"/>
        <v>Bridier Jean Michel</v>
      </c>
      <c r="J21" s="469" t="str">
        <f t="shared" si="2"/>
        <v>H</v>
      </c>
      <c r="K21" s="469" t="str">
        <f t="shared" si="2"/>
        <v>Réveillon</v>
      </c>
      <c r="L21" s="458">
        <f t="shared" si="3"/>
        <v>9</v>
      </c>
      <c r="M21" s="471">
        <f t="shared" si="28"/>
        <v>16</v>
      </c>
      <c r="O21" s="936" t="s">
        <v>51</v>
      </c>
      <c r="P21" s="937"/>
      <c r="Q21" s="937"/>
      <c r="R21" s="937"/>
      <c r="S21" s="512"/>
      <c r="X21" s="445"/>
      <c r="AB21" s="465" t="str">
        <f t="shared" si="12"/>
        <v/>
      </c>
      <c r="AC21" s="465">
        <f t="shared" si="4"/>
        <v>16</v>
      </c>
      <c r="AD21" s="465" t="str">
        <f t="shared" si="5"/>
        <v/>
      </c>
      <c r="AE21" s="465" t="str">
        <f t="shared" si="13"/>
        <v/>
      </c>
      <c r="AF21" s="465" t="str">
        <f t="shared" si="13"/>
        <v/>
      </c>
      <c r="AH21" s="466" t="str">
        <f t="shared" si="6"/>
        <v/>
      </c>
      <c r="AI21" s="466" t="str">
        <f t="shared" si="14"/>
        <v/>
      </c>
      <c r="AJ21" s="466" t="str">
        <f t="shared" si="15"/>
        <v/>
      </c>
      <c r="AK21" s="466" t="str">
        <f t="shared" si="16"/>
        <v/>
      </c>
      <c r="AL21" s="466">
        <f t="shared" si="16"/>
        <v>16</v>
      </c>
      <c r="AN21" s="511"/>
      <c r="AO21" s="511"/>
      <c r="AP21" s="511"/>
      <c r="AQ21" s="511"/>
      <c r="AR21" s="511"/>
      <c r="AS21" s="511"/>
      <c r="AT21" s="483">
        <f t="shared" si="17"/>
        <v>0</v>
      </c>
      <c r="AU21" s="483">
        <f t="shared" si="18"/>
        <v>0</v>
      </c>
      <c r="AV21" s="483" t="str">
        <f t="shared" si="19"/>
        <v/>
      </c>
      <c r="AW21" s="483">
        <f t="shared" si="20"/>
        <v>0</v>
      </c>
      <c r="AX21" s="483">
        <f t="shared" si="21"/>
        <v>0</v>
      </c>
      <c r="AY21" s="483" t="str">
        <f t="shared" si="22"/>
        <v/>
      </c>
      <c r="AZ21" s="483">
        <f t="shared" si="23"/>
        <v>16</v>
      </c>
      <c r="BA21" s="483">
        <f t="shared" si="24"/>
        <v>13</v>
      </c>
      <c r="BB21" s="483" t="str">
        <f t="shared" si="25"/>
        <v>Lapatrie Gilles</v>
      </c>
    </row>
    <row r="22" spans="1:54" s="291" customFormat="1" ht="16.5" customHeight="1" thickBot="1" x14ac:dyDescent="0.3">
      <c r="A22" s="467">
        <v>17</v>
      </c>
      <c r="B22" s="468" t="str">
        <f t="shared" ref="B22:E35" si="31">+B58</f>
        <v>Dupuy Eric</v>
      </c>
      <c r="C22" s="469" t="str">
        <f t="shared" si="31"/>
        <v>H</v>
      </c>
      <c r="D22" s="470" t="str">
        <f t="shared" si="31"/>
        <v>ASGAF</v>
      </c>
      <c r="E22" s="458">
        <f t="shared" si="31"/>
        <v>13.8</v>
      </c>
      <c r="F22" s="471">
        <f>+F21-2</f>
        <v>14</v>
      </c>
      <c r="H22" s="494">
        <v>17</v>
      </c>
      <c r="I22" s="468" t="str">
        <f t="shared" ref="I22:K35" si="32">+I58</f>
        <v>Motard Gilbert</v>
      </c>
      <c r="J22" s="469" t="str">
        <f t="shared" si="32"/>
        <v>H</v>
      </c>
      <c r="K22" s="469" t="str">
        <f t="shared" si="32"/>
        <v>ASGAF</v>
      </c>
      <c r="L22" s="458">
        <f t="shared" si="3"/>
        <v>6.6</v>
      </c>
      <c r="M22" s="471">
        <f>+M21-2</f>
        <v>14</v>
      </c>
      <c r="O22" s="513" t="s">
        <v>30</v>
      </c>
      <c r="P22" s="514" t="s">
        <v>31</v>
      </c>
      <c r="Q22" s="514" t="s">
        <v>26</v>
      </c>
      <c r="R22" s="514" t="s">
        <v>32</v>
      </c>
      <c r="S22" s="515" t="s">
        <v>8</v>
      </c>
      <c r="X22" s="445"/>
      <c r="AB22" s="465">
        <f t="shared" si="12"/>
        <v>14</v>
      </c>
      <c r="AC22" s="465" t="str">
        <f t="shared" si="4"/>
        <v/>
      </c>
      <c r="AD22" s="465" t="str">
        <f t="shared" si="12"/>
        <v/>
      </c>
      <c r="AE22" s="465" t="str">
        <f t="shared" si="13"/>
        <v/>
      </c>
      <c r="AF22" s="465" t="str">
        <f t="shared" si="13"/>
        <v/>
      </c>
      <c r="AH22" s="466">
        <f t="shared" ref="AH22:AH35" si="33">IF(LEFT($K22,5)=AH$5,$M22,"")</f>
        <v>14</v>
      </c>
      <c r="AI22" s="466" t="str">
        <f t="shared" si="14"/>
        <v/>
      </c>
      <c r="AJ22" s="466" t="str">
        <f t="shared" si="15"/>
        <v/>
      </c>
      <c r="AK22" s="466" t="str">
        <f t="shared" si="16"/>
        <v/>
      </c>
      <c r="AL22" s="466" t="str">
        <f t="shared" si="16"/>
        <v/>
      </c>
      <c r="AN22" s="511"/>
      <c r="AO22" s="511"/>
      <c r="AP22" s="511"/>
      <c r="AQ22" s="511"/>
      <c r="AR22" s="511"/>
      <c r="AS22" s="511"/>
      <c r="AT22" s="483">
        <f t="shared" si="17"/>
        <v>0</v>
      </c>
      <c r="AU22" s="483">
        <f t="shared" si="18"/>
        <v>0</v>
      </c>
      <c r="AV22" s="483" t="str">
        <f t="shared" si="19"/>
        <v/>
      </c>
      <c r="AW22" s="483">
        <f t="shared" si="20"/>
        <v>0</v>
      </c>
      <c r="AX22" s="483">
        <f t="shared" si="21"/>
        <v>0</v>
      </c>
      <c r="AY22" s="483" t="str">
        <f t="shared" si="22"/>
        <v/>
      </c>
      <c r="AZ22" s="483">
        <f t="shared" si="23"/>
        <v>16</v>
      </c>
      <c r="BA22" s="483">
        <f t="shared" si="24"/>
        <v>13</v>
      </c>
      <c r="BB22" s="483" t="str">
        <f t="shared" si="25"/>
        <v>Bridier Jean Michel</v>
      </c>
    </row>
    <row r="23" spans="1:54" s="291" customFormat="1" ht="16.5" customHeight="1" x14ac:dyDescent="0.3">
      <c r="A23" s="467">
        <v>18</v>
      </c>
      <c r="B23" s="468" t="str">
        <f t="shared" si="31"/>
        <v>Norrant Gwenael</v>
      </c>
      <c r="C23" s="469" t="str">
        <f t="shared" si="31"/>
        <v>H</v>
      </c>
      <c r="D23" s="470" t="str">
        <f t="shared" si="31"/>
        <v>ASGAF</v>
      </c>
      <c r="E23" s="458">
        <f t="shared" si="31"/>
        <v>14.3</v>
      </c>
      <c r="F23" s="471">
        <f>+F22</f>
        <v>14</v>
      </c>
      <c r="H23" s="494">
        <v>18</v>
      </c>
      <c r="I23" s="468" t="str">
        <f t="shared" si="32"/>
        <v>Barcon Jean-Jacques</v>
      </c>
      <c r="J23" s="469" t="str">
        <f t="shared" si="32"/>
        <v>H</v>
      </c>
      <c r="K23" s="469" t="str">
        <f t="shared" si="32"/>
        <v>ASGAF</v>
      </c>
      <c r="L23" s="458">
        <f t="shared" si="3"/>
        <v>20.6</v>
      </c>
      <c r="M23" s="471">
        <f>+M22</f>
        <v>14</v>
      </c>
      <c r="O23" s="516">
        <v>1</v>
      </c>
      <c r="P23" s="517" t="str">
        <f t="shared" ref="P23:P34" si="34">IFERROR(VLOOKUP($O23,$AX$7:$AY$36,2,0),"")</f>
        <v>Lezervant Sophie</v>
      </c>
      <c r="Q23" s="473">
        <f t="shared" ref="Q23:Q34" si="35">IFERROR(VLOOKUP($P23,$I$6:$L$35,4,0),"")</f>
        <v>23.7</v>
      </c>
      <c r="R23" s="473" t="str">
        <f t="shared" ref="R23:R34" si="36">IFERROR(VLOOKUP($P23,$I$6:$L$35,3,0),"")</f>
        <v>ASGAF</v>
      </c>
      <c r="S23" s="475">
        <f t="shared" ref="S23:S34" si="37">IFERROR(VLOOKUP($P23,$I$6:$M$35,5,0),"")</f>
        <v>30</v>
      </c>
      <c r="X23" s="445"/>
      <c r="AB23" s="465">
        <f t="shared" si="12"/>
        <v>14</v>
      </c>
      <c r="AC23" s="465" t="str">
        <f t="shared" si="4"/>
        <v/>
      </c>
      <c r="AD23" s="465" t="str">
        <f t="shared" si="12"/>
        <v/>
      </c>
      <c r="AE23" s="465" t="str">
        <f t="shared" si="13"/>
        <v/>
      </c>
      <c r="AF23" s="465" t="str">
        <f t="shared" si="13"/>
        <v/>
      </c>
      <c r="AH23" s="466">
        <f t="shared" si="33"/>
        <v>14</v>
      </c>
      <c r="AI23" s="466" t="str">
        <f t="shared" si="14"/>
        <v/>
      </c>
      <c r="AJ23" s="466" t="str">
        <f t="shared" si="15"/>
        <v/>
      </c>
      <c r="AK23" s="466" t="str">
        <f t="shared" si="16"/>
        <v/>
      </c>
      <c r="AL23" s="466" t="str">
        <f t="shared" si="16"/>
        <v/>
      </c>
      <c r="AN23" s="511"/>
      <c r="AO23" s="511"/>
      <c r="AP23" s="511"/>
      <c r="AQ23" s="511"/>
      <c r="AR23" s="511"/>
      <c r="AT23" s="483">
        <f t="shared" si="17"/>
        <v>0</v>
      </c>
      <c r="AU23" s="483">
        <f t="shared" si="18"/>
        <v>0</v>
      </c>
      <c r="AV23" s="483" t="str">
        <f t="shared" si="19"/>
        <v/>
      </c>
      <c r="AW23" s="483">
        <f t="shared" si="20"/>
        <v>0</v>
      </c>
      <c r="AX23" s="483">
        <f t="shared" si="21"/>
        <v>0</v>
      </c>
      <c r="AY23" s="483" t="str">
        <f t="shared" si="22"/>
        <v/>
      </c>
      <c r="AZ23" s="483">
        <f t="shared" si="23"/>
        <v>14</v>
      </c>
      <c r="BA23" s="483">
        <f t="shared" si="24"/>
        <v>15</v>
      </c>
      <c r="BB23" s="483" t="str">
        <f t="shared" si="25"/>
        <v>Motard Gilbert</v>
      </c>
    </row>
    <row r="24" spans="1:54" s="291" customFormat="1" ht="16.5" customHeight="1" x14ac:dyDescent="0.25">
      <c r="A24" s="467">
        <v>19</v>
      </c>
      <c r="B24" s="468" t="str">
        <f t="shared" si="31"/>
        <v>Salvoch Jean-Marc</v>
      </c>
      <c r="C24" s="469" t="str">
        <f t="shared" si="31"/>
        <v>H</v>
      </c>
      <c r="D24" s="470" t="str">
        <f t="shared" si="31"/>
        <v>Chevannes</v>
      </c>
      <c r="E24" s="458">
        <f t="shared" si="31"/>
        <v>13.4</v>
      </c>
      <c r="F24" s="471">
        <f>+F23-2</f>
        <v>12</v>
      </c>
      <c r="H24" s="494">
        <v>19</v>
      </c>
      <c r="I24" s="468" t="str">
        <f t="shared" si="32"/>
        <v>Gonzalez Alain</v>
      </c>
      <c r="J24" s="469" t="str">
        <f t="shared" si="32"/>
        <v>H</v>
      </c>
      <c r="K24" s="469" t="str">
        <f t="shared" si="32"/>
        <v>Réveillon</v>
      </c>
      <c r="L24" s="458">
        <f t="shared" si="3"/>
        <v>22</v>
      </c>
      <c r="M24" s="471">
        <f>+M23-2</f>
        <v>12</v>
      </c>
      <c r="O24" s="518">
        <v>2</v>
      </c>
      <c r="P24" s="519" t="str">
        <f t="shared" si="34"/>
        <v>Le Boulc'H Catherine</v>
      </c>
      <c r="Q24" s="480">
        <f t="shared" si="35"/>
        <v>21.3</v>
      </c>
      <c r="R24" s="480" t="str">
        <f t="shared" si="36"/>
        <v>Chevannes</v>
      </c>
      <c r="S24" s="482">
        <f t="shared" si="37"/>
        <v>20</v>
      </c>
      <c r="X24" s="445"/>
      <c r="AB24" s="465" t="str">
        <f t="shared" si="12"/>
        <v/>
      </c>
      <c r="AC24" s="465">
        <f t="shared" si="4"/>
        <v>12</v>
      </c>
      <c r="AD24" s="465" t="str">
        <f t="shared" si="12"/>
        <v/>
      </c>
      <c r="AE24" s="465" t="str">
        <f t="shared" si="13"/>
        <v/>
      </c>
      <c r="AF24" s="465" t="str">
        <f t="shared" si="13"/>
        <v/>
      </c>
      <c r="AH24" s="466" t="str">
        <f t="shared" si="33"/>
        <v/>
      </c>
      <c r="AI24" s="466" t="str">
        <f t="shared" si="14"/>
        <v/>
      </c>
      <c r="AJ24" s="466" t="str">
        <f t="shared" si="15"/>
        <v/>
      </c>
      <c r="AK24" s="466" t="str">
        <f t="shared" si="16"/>
        <v/>
      </c>
      <c r="AL24" s="466">
        <f t="shared" si="16"/>
        <v>12</v>
      </c>
      <c r="AN24" s="511"/>
      <c r="AO24" s="511"/>
      <c r="AP24" s="511"/>
      <c r="AQ24" s="511"/>
      <c r="AR24" s="511"/>
      <c r="AT24" s="483">
        <f t="shared" si="17"/>
        <v>0</v>
      </c>
      <c r="AU24" s="483">
        <f t="shared" si="18"/>
        <v>0</v>
      </c>
      <c r="AV24" s="483" t="str">
        <f t="shared" si="19"/>
        <v/>
      </c>
      <c r="AW24" s="483">
        <f t="shared" si="20"/>
        <v>0</v>
      </c>
      <c r="AX24" s="483">
        <f t="shared" si="21"/>
        <v>0</v>
      </c>
      <c r="AY24" s="483" t="str">
        <f t="shared" si="22"/>
        <v/>
      </c>
      <c r="AZ24" s="483">
        <f t="shared" si="23"/>
        <v>14</v>
      </c>
      <c r="BA24" s="483">
        <f t="shared" si="24"/>
        <v>15</v>
      </c>
      <c r="BB24" s="483" t="str">
        <f t="shared" si="25"/>
        <v>Barcon Jean-Jacques</v>
      </c>
    </row>
    <row r="25" spans="1:54" s="291" customFormat="1" ht="16.5" customHeight="1" x14ac:dyDescent="0.3">
      <c r="A25" s="467">
        <v>20</v>
      </c>
      <c r="B25" s="468" t="str">
        <f t="shared" si="31"/>
        <v>Villette Claudine</v>
      </c>
      <c r="C25" s="469" t="str">
        <f t="shared" si="31"/>
        <v>F</v>
      </c>
      <c r="D25" s="470" t="str">
        <f t="shared" si="31"/>
        <v>Chevannes</v>
      </c>
      <c r="E25" s="458">
        <f t="shared" si="31"/>
        <v>19.899999999999999</v>
      </c>
      <c r="F25" s="471">
        <f t="shared" ref="F25:F35" si="38">+F24</f>
        <v>12</v>
      </c>
      <c r="H25" s="494">
        <v>20</v>
      </c>
      <c r="I25" s="468" t="str">
        <f t="shared" si="32"/>
        <v>Fanchon Marc</v>
      </c>
      <c r="J25" s="469" t="str">
        <f t="shared" si="32"/>
        <v>H</v>
      </c>
      <c r="K25" s="469" t="str">
        <f t="shared" si="32"/>
        <v>Réveillon</v>
      </c>
      <c r="L25" s="458">
        <f t="shared" si="3"/>
        <v>25</v>
      </c>
      <c r="M25" s="471">
        <f t="shared" ref="M25:M35" si="39">+M24</f>
        <v>12</v>
      </c>
      <c r="O25" s="520">
        <v>3</v>
      </c>
      <c r="P25" s="519" t="str">
        <f t="shared" si="34"/>
        <v>Villette Claudine</v>
      </c>
      <c r="Q25" s="480">
        <f t="shared" si="35"/>
        <v>19.899999999999999</v>
      </c>
      <c r="R25" s="480" t="str">
        <f t="shared" si="36"/>
        <v>Chevannes</v>
      </c>
      <c r="S25" s="482">
        <f t="shared" si="37"/>
        <v>8</v>
      </c>
      <c r="X25" s="445"/>
      <c r="AB25" s="465" t="str">
        <f t="shared" si="12"/>
        <v/>
      </c>
      <c r="AC25" s="465">
        <f t="shared" si="4"/>
        <v>12</v>
      </c>
      <c r="AD25" s="465" t="str">
        <f t="shared" si="12"/>
        <v/>
      </c>
      <c r="AE25" s="465" t="str">
        <f t="shared" si="13"/>
        <v/>
      </c>
      <c r="AF25" s="465" t="str">
        <f t="shared" si="13"/>
        <v/>
      </c>
      <c r="AH25" s="466" t="str">
        <f t="shared" si="33"/>
        <v/>
      </c>
      <c r="AI25" s="466" t="str">
        <f t="shared" si="14"/>
        <v/>
      </c>
      <c r="AJ25" s="466" t="str">
        <f t="shared" si="15"/>
        <v/>
      </c>
      <c r="AK25" s="466" t="str">
        <f t="shared" si="16"/>
        <v/>
      </c>
      <c r="AL25" s="466">
        <f t="shared" si="16"/>
        <v>12</v>
      </c>
      <c r="AN25" s="511"/>
      <c r="AO25" s="511"/>
      <c r="AP25" s="511"/>
      <c r="AQ25" s="511"/>
      <c r="AR25" s="511"/>
      <c r="AT25" s="483">
        <f t="shared" si="17"/>
        <v>0</v>
      </c>
      <c r="AU25" s="483">
        <f t="shared" si="18"/>
        <v>0</v>
      </c>
      <c r="AV25" s="483" t="str">
        <f t="shared" si="19"/>
        <v/>
      </c>
      <c r="AW25" s="483">
        <f t="shared" si="20"/>
        <v>0</v>
      </c>
      <c r="AX25" s="483">
        <f t="shared" si="21"/>
        <v>0</v>
      </c>
      <c r="AY25" s="483" t="str">
        <f t="shared" si="22"/>
        <v/>
      </c>
      <c r="AZ25" s="483">
        <f t="shared" si="23"/>
        <v>12</v>
      </c>
      <c r="BA25" s="483">
        <f t="shared" si="24"/>
        <v>17</v>
      </c>
      <c r="BB25" s="483" t="str">
        <f t="shared" si="25"/>
        <v>Gonzalez Alain</v>
      </c>
    </row>
    <row r="26" spans="1:54" s="291" customFormat="1" ht="16.5" customHeight="1" x14ac:dyDescent="0.25">
      <c r="A26" s="467">
        <v>21</v>
      </c>
      <c r="B26" s="468" t="str">
        <f t="shared" si="31"/>
        <v>Olivier Franck</v>
      </c>
      <c r="C26" s="469" t="str">
        <f t="shared" si="31"/>
        <v>H</v>
      </c>
      <c r="D26" s="470" t="str">
        <f t="shared" si="31"/>
        <v>Chevannes</v>
      </c>
      <c r="E26" s="458">
        <f t="shared" si="31"/>
        <v>18.2</v>
      </c>
      <c r="F26" s="471">
        <f>+F25-2</f>
        <v>10</v>
      </c>
      <c r="H26" s="494">
        <v>21</v>
      </c>
      <c r="I26" s="468" t="str">
        <f t="shared" si="32"/>
        <v>Dupuy Eric</v>
      </c>
      <c r="J26" s="469" t="str">
        <f t="shared" si="32"/>
        <v>H</v>
      </c>
      <c r="K26" s="469" t="str">
        <f t="shared" si="32"/>
        <v>ASGAF</v>
      </c>
      <c r="L26" s="458">
        <f t="shared" si="3"/>
        <v>13.8</v>
      </c>
      <c r="M26" s="471">
        <f>+M25-2</f>
        <v>10</v>
      </c>
      <c r="O26" s="518">
        <v>4</v>
      </c>
      <c r="P26" s="519" t="str">
        <f t="shared" si="34"/>
        <v/>
      </c>
      <c r="Q26" s="480" t="str">
        <f t="shared" si="35"/>
        <v/>
      </c>
      <c r="R26" s="480" t="str">
        <f t="shared" si="36"/>
        <v/>
      </c>
      <c r="S26" s="482" t="str">
        <f t="shared" si="37"/>
        <v/>
      </c>
      <c r="X26" s="445"/>
      <c r="AB26" s="465" t="str">
        <f t="shared" si="12"/>
        <v/>
      </c>
      <c r="AC26" s="465">
        <f t="shared" si="4"/>
        <v>10</v>
      </c>
      <c r="AD26" s="465" t="str">
        <f t="shared" si="12"/>
        <v/>
      </c>
      <c r="AE26" s="465" t="str">
        <f t="shared" si="13"/>
        <v/>
      </c>
      <c r="AF26" s="465" t="str">
        <f t="shared" si="13"/>
        <v/>
      </c>
      <c r="AH26" s="466">
        <f t="shared" si="33"/>
        <v>10</v>
      </c>
      <c r="AI26" s="466" t="str">
        <f t="shared" si="14"/>
        <v/>
      </c>
      <c r="AJ26" s="466" t="str">
        <f t="shared" si="15"/>
        <v/>
      </c>
      <c r="AK26" s="466" t="str">
        <f t="shared" si="16"/>
        <v/>
      </c>
      <c r="AL26" s="466" t="str">
        <f t="shared" si="16"/>
        <v/>
      </c>
      <c r="AN26" s="511"/>
      <c r="AO26" s="511"/>
      <c r="AP26" s="511"/>
      <c r="AQ26" s="511"/>
      <c r="AR26" s="511"/>
      <c r="AT26" s="483">
        <f t="shared" si="17"/>
        <v>0</v>
      </c>
      <c r="AU26" s="483">
        <f t="shared" si="18"/>
        <v>0</v>
      </c>
      <c r="AV26" s="483" t="str">
        <f t="shared" si="19"/>
        <v/>
      </c>
      <c r="AW26" s="483">
        <f t="shared" si="20"/>
        <v>0</v>
      </c>
      <c r="AX26" s="483">
        <f t="shared" si="21"/>
        <v>0</v>
      </c>
      <c r="AY26" s="483" t="str">
        <f t="shared" si="22"/>
        <v/>
      </c>
      <c r="AZ26" s="483">
        <f t="shared" si="23"/>
        <v>12</v>
      </c>
      <c r="BA26" s="483">
        <f t="shared" si="24"/>
        <v>17</v>
      </c>
      <c r="BB26" s="483" t="str">
        <f t="shared" si="25"/>
        <v>Fanchon Marc</v>
      </c>
    </row>
    <row r="27" spans="1:54" s="291" customFormat="1" ht="16.5" customHeight="1" x14ac:dyDescent="0.3">
      <c r="A27" s="467">
        <v>22</v>
      </c>
      <c r="B27" s="468" t="str">
        <f t="shared" si="31"/>
        <v>Pieters Philippe</v>
      </c>
      <c r="C27" s="469" t="str">
        <f t="shared" si="31"/>
        <v>H</v>
      </c>
      <c r="D27" s="470" t="str">
        <f t="shared" si="31"/>
        <v>Chevannes</v>
      </c>
      <c r="E27" s="458">
        <f t="shared" si="31"/>
        <v>13.5</v>
      </c>
      <c r="F27" s="471">
        <f t="shared" si="38"/>
        <v>10</v>
      </c>
      <c r="H27" s="494">
        <v>22</v>
      </c>
      <c r="I27" s="468" t="str">
        <f t="shared" si="32"/>
        <v>Norrant Gwenael</v>
      </c>
      <c r="J27" s="469" t="str">
        <f t="shared" si="32"/>
        <v>H</v>
      </c>
      <c r="K27" s="469" t="str">
        <f t="shared" si="32"/>
        <v>ASGAF</v>
      </c>
      <c r="L27" s="458">
        <f t="shared" si="3"/>
        <v>14.3</v>
      </c>
      <c r="M27" s="471">
        <f t="shared" si="39"/>
        <v>10</v>
      </c>
      <c r="O27" s="520">
        <v>5</v>
      </c>
      <c r="P27" s="519" t="str">
        <f t="shared" si="34"/>
        <v/>
      </c>
      <c r="Q27" s="480" t="str">
        <f t="shared" si="35"/>
        <v/>
      </c>
      <c r="R27" s="480" t="str">
        <f t="shared" si="36"/>
        <v/>
      </c>
      <c r="S27" s="482" t="str">
        <f t="shared" si="37"/>
        <v/>
      </c>
      <c r="X27" s="445"/>
      <c r="AB27" s="465" t="str">
        <f t="shared" si="12"/>
        <v/>
      </c>
      <c r="AC27" s="465">
        <f t="shared" si="4"/>
        <v>10</v>
      </c>
      <c r="AD27" s="465" t="str">
        <f t="shared" si="12"/>
        <v/>
      </c>
      <c r="AE27" s="465" t="str">
        <f t="shared" si="13"/>
        <v/>
      </c>
      <c r="AF27" s="465" t="str">
        <f t="shared" si="13"/>
        <v/>
      </c>
      <c r="AH27" s="466">
        <f t="shared" si="33"/>
        <v>10</v>
      </c>
      <c r="AI27" s="466" t="str">
        <f t="shared" si="14"/>
        <v/>
      </c>
      <c r="AJ27" s="466" t="str">
        <f t="shared" si="15"/>
        <v/>
      </c>
      <c r="AK27" s="466" t="str">
        <f t="shared" si="16"/>
        <v/>
      </c>
      <c r="AL27" s="466" t="str">
        <f t="shared" si="16"/>
        <v/>
      </c>
      <c r="AN27" s="511"/>
      <c r="AO27" s="511"/>
      <c r="AP27" s="511"/>
      <c r="AQ27" s="511"/>
      <c r="AR27" s="511"/>
      <c r="AT27" s="483">
        <f t="shared" si="17"/>
        <v>0</v>
      </c>
      <c r="AU27" s="483">
        <f t="shared" si="18"/>
        <v>0</v>
      </c>
      <c r="AV27" s="483" t="str">
        <f t="shared" si="19"/>
        <v/>
      </c>
      <c r="AW27" s="483">
        <f t="shared" si="20"/>
        <v>0</v>
      </c>
      <c r="AX27" s="483">
        <f t="shared" si="21"/>
        <v>0</v>
      </c>
      <c r="AY27" s="483" t="str">
        <f t="shared" si="22"/>
        <v/>
      </c>
      <c r="AZ27" s="483">
        <f t="shared" si="23"/>
        <v>10</v>
      </c>
      <c r="BA27" s="483">
        <f t="shared" si="24"/>
        <v>19</v>
      </c>
      <c r="BB27" s="483" t="str">
        <f t="shared" si="25"/>
        <v>Dupuy Eric</v>
      </c>
    </row>
    <row r="28" spans="1:54" s="291" customFormat="1" ht="16.5" customHeight="1" x14ac:dyDescent="0.25">
      <c r="A28" s="467">
        <v>23</v>
      </c>
      <c r="B28" s="468" t="str">
        <f t="shared" si="31"/>
        <v>Napoleone Remi</v>
      </c>
      <c r="C28" s="469" t="str">
        <f t="shared" si="31"/>
        <v>H</v>
      </c>
      <c r="D28" s="470" t="str">
        <f t="shared" si="31"/>
        <v>Chevry</v>
      </c>
      <c r="E28" s="458">
        <f t="shared" si="31"/>
        <v>22.4</v>
      </c>
      <c r="F28" s="471">
        <f>+F27-2</f>
        <v>8</v>
      </c>
      <c r="H28" s="494">
        <v>23</v>
      </c>
      <c r="I28" s="468" t="str">
        <f t="shared" si="32"/>
        <v>Salvoch Jean-Marc</v>
      </c>
      <c r="J28" s="469" t="str">
        <f t="shared" si="32"/>
        <v>H</v>
      </c>
      <c r="K28" s="469" t="str">
        <f t="shared" si="32"/>
        <v>Chevannes</v>
      </c>
      <c r="L28" s="458">
        <f t="shared" si="3"/>
        <v>13.4</v>
      </c>
      <c r="M28" s="471">
        <f>+M27-2</f>
        <v>8</v>
      </c>
      <c r="O28" s="518">
        <v>6</v>
      </c>
      <c r="P28" s="519" t="str">
        <f t="shared" si="34"/>
        <v/>
      </c>
      <c r="Q28" s="480" t="str">
        <f t="shared" si="35"/>
        <v/>
      </c>
      <c r="R28" s="480" t="str">
        <f t="shared" si="36"/>
        <v/>
      </c>
      <c r="S28" s="482" t="str">
        <f t="shared" si="37"/>
        <v/>
      </c>
      <c r="X28" s="445"/>
      <c r="AB28" s="465" t="str">
        <f t="shared" si="12"/>
        <v/>
      </c>
      <c r="AC28" s="465" t="str">
        <f t="shared" si="4"/>
        <v/>
      </c>
      <c r="AD28" s="465" t="str">
        <f t="shared" si="12"/>
        <v/>
      </c>
      <c r="AE28" s="465" t="str">
        <f t="shared" si="13"/>
        <v/>
      </c>
      <c r="AF28" s="465" t="str">
        <f t="shared" si="13"/>
        <v/>
      </c>
      <c r="AH28" s="466" t="str">
        <f t="shared" si="33"/>
        <v/>
      </c>
      <c r="AI28" s="466">
        <f t="shared" si="14"/>
        <v>8</v>
      </c>
      <c r="AJ28" s="466" t="str">
        <f t="shared" si="15"/>
        <v/>
      </c>
      <c r="AK28" s="466" t="str">
        <f t="shared" si="16"/>
        <v/>
      </c>
      <c r="AL28" s="466" t="str">
        <f t="shared" si="16"/>
        <v/>
      </c>
      <c r="AN28" s="511"/>
      <c r="AO28" s="511"/>
      <c r="AP28" s="511"/>
      <c r="AQ28" s="511"/>
      <c r="AR28" s="511"/>
      <c r="AT28" s="483">
        <f t="shared" si="17"/>
        <v>0</v>
      </c>
      <c r="AU28" s="483">
        <f t="shared" si="18"/>
        <v>0</v>
      </c>
      <c r="AV28" s="483" t="str">
        <f t="shared" si="19"/>
        <v/>
      </c>
      <c r="AW28" s="483">
        <f t="shared" si="20"/>
        <v>0</v>
      </c>
      <c r="AX28" s="483">
        <f t="shared" si="21"/>
        <v>0</v>
      </c>
      <c r="AY28" s="483" t="str">
        <f t="shared" si="22"/>
        <v/>
      </c>
      <c r="AZ28" s="483">
        <f t="shared" si="23"/>
        <v>10</v>
      </c>
      <c r="BA28" s="483">
        <f t="shared" si="24"/>
        <v>19</v>
      </c>
      <c r="BB28" s="483" t="str">
        <f t="shared" si="25"/>
        <v>Norrant Gwenael</v>
      </c>
    </row>
    <row r="29" spans="1:54" s="291" customFormat="1" ht="16.5" customHeight="1" x14ac:dyDescent="0.3">
      <c r="A29" s="467">
        <v>24</v>
      </c>
      <c r="B29" s="468" t="str">
        <f t="shared" si="31"/>
        <v>Paillart Pascal</v>
      </c>
      <c r="C29" s="469" t="str">
        <f t="shared" si="31"/>
        <v>H</v>
      </c>
      <c r="D29" s="470" t="str">
        <f t="shared" si="31"/>
        <v>Chevry</v>
      </c>
      <c r="E29" s="458">
        <f t="shared" si="31"/>
        <v>32.700000000000003</v>
      </c>
      <c r="F29" s="471">
        <f t="shared" si="38"/>
        <v>8</v>
      </c>
      <c r="H29" s="494">
        <v>24</v>
      </c>
      <c r="I29" s="468" t="str">
        <f t="shared" si="32"/>
        <v>Villette Claudine</v>
      </c>
      <c r="J29" s="469" t="str">
        <f t="shared" si="32"/>
        <v>F</v>
      </c>
      <c r="K29" s="469" t="str">
        <f t="shared" si="32"/>
        <v>Chevannes</v>
      </c>
      <c r="L29" s="458">
        <f t="shared" si="3"/>
        <v>19.899999999999999</v>
      </c>
      <c r="M29" s="471">
        <f t="shared" si="39"/>
        <v>8</v>
      </c>
      <c r="O29" s="520">
        <v>7</v>
      </c>
      <c r="P29" s="519" t="str">
        <f t="shared" si="34"/>
        <v/>
      </c>
      <c r="Q29" s="480" t="str">
        <f t="shared" si="35"/>
        <v/>
      </c>
      <c r="R29" s="480" t="str">
        <f t="shared" si="36"/>
        <v/>
      </c>
      <c r="S29" s="482" t="str">
        <f t="shared" si="37"/>
        <v/>
      </c>
      <c r="X29" s="445"/>
      <c r="AB29" s="465" t="str">
        <f t="shared" si="12"/>
        <v/>
      </c>
      <c r="AC29" s="465" t="str">
        <f t="shared" si="4"/>
        <v/>
      </c>
      <c r="AD29" s="465" t="str">
        <f t="shared" si="12"/>
        <v/>
      </c>
      <c r="AE29" s="465" t="str">
        <f t="shared" si="13"/>
        <v/>
      </c>
      <c r="AF29" s="465" t="str">
        <f t="shared" si="13"/>
        <v/>
      </c>
      <c r="AH29" s="466" t="str">
        <f t="shared" si="33"/>
        <v/>
      </c>
      <c r="AI29" s="466">
        <f t="shared" si="14"/>
        <v>8</v>
      </c>
      <c r="AJ29" s="466" t="str">
        <f t="shared" si="15"/>
        <v/>
      </c>
      <c r="AK29" s="466" t="str">
        <f t="shared" si="16"/>
        <v/>
      </c>
      <c r="AL29" s="466" t="str">
        <f t="shared" si="16"/>
        <v/>
      </c>
      <c r="AN29" s="511"/>
      <c r="AO29" s="511"/>
      <c r="AP29" s="511"/>
      <c r="AQ29" s="511"/>
      <c r="AR29" s="511"/>
      <c r="AT29" s="483">
        <f t="shared" si="17"/>
        <v>0</v>
      </c>
      <c r="AU29" s="483">
        <f t="shared" si="18"/>
        <v>0</v>
      </c>
      <c r="AV29" s="483" t="str">
        <f t="shared" si="19"/>
        <v/>
      </c>
      <c r="AW29" s="483">
        <f t="shared" si="20"/>
        <v>0</v>
      </c>
      <c r="AX29" s="483">
        <f t="shared" si="21"/>
        <v>0</v>
      </c>
      <c r="AY29" s="483" t="str">
        <f t="shared" si="22"/>
        <v/>
      </c>
      <c r="AZ29" s="483">
        <f t="shared" si="23"/>
        <v>8</v>
      </c>
      <c r="BA29" s="483">
        <f t="shared" si="24"/>
        <v>21</v>
      </c>
      <c r="BB29" s="483" t="str">
        <f t="shared" si="25"/>
        <v>Salvoch Jean-Marc</v>
      </c>
    </row>
    <row r="30" spans="1:54" s="291" customFormat="1" ht="16.5" customHeight="1" x14ac:dyDescent="0.25">
      <c r="A30" s="467">
        <v>25</v>
      </c>
      <c r="B30" s="468" t="str">
        <f t="shared" si="31"/>
        <v>Balley Jean Marc</v>
      </c>
      <c r="C30" s="469" t="str">
        <f t="shared" si="31"/>
        <v>H</v>
      </c>
      <c r="D30" s="470" t="str">
        <f t="shared" si="31"/>
        <v>ASGAF</v>
      </c>
      <c r="E30" s="458">
        <f t="shared" si="31"/>
        <v>14.3</v>
      </c>
      <c r="F30" s="471">
        <f>+F29-2</f>
        <v>6</v>
      </c>
      <c r="H30" s="494">
        <v>25</v>
      </c>
      <c r="I30" s="468" t="str">
        <f t="shared" si="32"/>
        <v>Olivier Franck</v>
      </c>
      <c r="J30" s="469" t="str">
        <f t="shared" si="32"/>
        <v>H</v>
      </c>
      <c r="K30" s="469" t="str">
        <f t="shared" si="32"/>
        <v>Chevannes</v>
      </c>
      <c r="L30" s="458">
        <f t="shared" si="3"/>
        <v>18.2</v>
      </c>
      <c r="M30" s="471">
        <f>+M29-2</f>
        <v>6</v>
      </c>
      <c r="O30" s="518">
        <v>8</v>
      </c>
      <c r="P30" s="519" t="str">
        <f t="shared" si="34"/>
        <v/>
      </c>
      <c r="Q30" s="480" t="str">
        <f t="shared" si="35"/>
        <v/>
      </c>
      <c r="R30" s="480" t="str">
        <f t="shared" si="36"/>
        <v/>
      </c>
      <c r="S30" s="482" t="str">
        <f t="shared" si="37"/>
        <v/>
      </c>
      <c r="X30" s="445"/>
      <c r="AB30" s="465">
        <f t="shared" si="12"/>
        <v>6</v>
      </c>
      <c r="AC30" s="465" t="str">
        <f t="shared" si="4"/>
        <v/>
      </c>
      <c r="AD30" s="465" t="str">
        <f t="shared" si="12"/>
        <v/>
      </c>
      <c r="AE30" s="465" t="str">
        <f t="shared" si="13"/>
        <v/>
      </c>
      <c r="AF30" s="465" t="str">
        <f t="shared" si="13"/>
        <v/>
      </c>
      <c r="AH30" s="466" t="str">
        <f t="shared" si="33"/>
        <v/>
      </c>
      <c r="AI30" s="466">
        <f t="shared" si="14"/>
        <v>6</v>
      </c>
      <c r="AJ30" s="466" t="str">
        <f t="shared" si="15"/>
        <v/>
      </c>
      <c r="AK30" s="466" t="str">
        <f t="shared" si="16"/>
        <v/>
      </c>
      <c r="AL30" s="466" t="str">
        <f t="shared" si="16"/>
        <v/>
      </c>
      <c r="AN30" s="511"/>
      <c r="AO30" s="511"/>
      <c r="AP30" s="511"/>
      <c r="AQ30" s="511"/>
      <c r="AR30" s="511"/>
      <c r="AT30" s="483">
        <f t="shared" si="17"/>
        <v>0</v>
      </c>
      <c r="AU30" s="483">
        <f t="shared" si="18"/>
        <v>0</v>
      </c>
      <c r="AV30" s="483" t="str">
        <f t="shared" si="19"/>
        <v/>
      </c>
      <c r="AW30" s="483">
        <f t="shared" si="20"/>
        <v>8</v>
      </c>
      <c r="AX30" s="483">
        <f t="shared" si="21"/>
        <v>3</v>
      </c>
      <c r="AY30" s="483" t="str">
        <f t="shared" si="22"/>
        <v>Villette Claudine</v>
      </c>
      <c r="AZ30" s="483">
        <f t="shared" si="23"/>
        <v>0</v>
      </c>
      <c r="BA30" s="483">
        <f t="shared" si="24"/>
        <v>0</v>
      </c>
      <c r="BB30" s="483" t="str">
        <f t="shared" si="25"/>
        <v/>
      </c>
    </row>
    <row r="31" spans="1:54" s="291" customFormat="1" ht="16.5" customHeight="1" x14ac:dyDescent="0.3">
      <c r="A31" s="467">
        <v>26</v>
      </c>
      <c r="B31" s="468" t="str">
        <f t="shared" si="31"/>
        <v>Marcais Xavier</v>
      </c>
      <c r="C31" s="469" t="str">
        <f t="shared" si="31"/>
        <v>H</v>
      </c>
      <c r="D31" s="470" t="str">
        <f t="shared" si="31"/>
        <v>ASGAF</v>
      </c>
      <c r="E31" s="458">
        <f t="shared" si="31"/>
        <v>13.8</v>
      </c>
      <c r="F31" s="471">
        <f t="shared" si="38"/>
        <v>6</v>
      </c>
      <c r="H31" s="494">
        <v>26</v>
      </c>
      <c r="I31" s="468" t="str">
        <f t="shared" si="32"/>
        <v>Pieters Philippe</v>
      </c>
      <c r="J31" s="469" t="str">
        <f t="shared" si="32"/>
        <v>H</v>
      </c>
      <c r="K31" s="469" t="str">
        <f t="shared" si="32"/>
        <v>Chevannes</v>
      </c>
      <c r="L31" s="458">
        <f t="shared" si="3"/>
        <v>13.5</v>
      </c>
      <c r="M31" s="471">
        <f t="shared" si="39"/>
        <v>6</v>
      </c>
      <c r="O31" s="520">
        <v>9</v>
      </c>
      <c r="P31" s="519" t="str">
        <f t="shared" si="34"/>
        <v/>
      </c>
      <c r="Q31" s="480" t="str">
        <f t="shared" si="35"/>
        <v/>
      </c>
      <c r="R31" s="480" t="str">
        <f t="shared" si="36"/>
        <v/>
      </c>
      <c r="S31" s="482" t="str">
        <f t="shared" si="37"/>
        <v/>
      </c>
      <c r="X31" s="445"/>
      <c r="AB31" s="465">
        <f t="shared" si="12"/>
        <v>6</v>
      </c>
      <c r="AC31" s="465" t="str">
        <f t="shared" si="4"/>
        <v/>
      </c>
      <c r="AD31" s="465" t="str">
        <f t="shared" si="12"/>
        <v/>
      </c>
      <c r="AE31" s="465" t="str">
        <f t="shared" si="13"/>
        <v/>
      </c>
      <c r="AF31" s="465" t="str">
        <f t="shared" si="13"/>
        <v/>
      </c>
      <c r="AH31" s="466" t="str">
        <f t="shared" si="33"/>
        <v/>
      </c>
      <c r="AI31" s="466">
        <f t="shared" si="14"/>
        <v>6</v>
      </c>
      <c r="AJ31" s="466" t="str">
        <f t="shared" si="15"/>
        <v/>
      </c>
      <c r="AK31" s="466" t="str">
        <f t="shared" si="16"/>
        <v/>
      </c>
      <c r="AL31" s="466" t="str">
        <f t="shared" si="16"/>
        <v/>
      </c>
      <c r="AN31" s="511"/>
      <c r="AO31" s="511"/>
      <c r="AP31" s="511"/>
      <c r="AQ31" s="511"/>
      <c r="AR31" s="511"/>
      <c r="AT31" s="483">
        <f t="shared" si="17"/>
        <v>0</v>
      </c>
      <c r="AU31" s="483">
        <f t="shared" si="18"/>
        <v>0</v>
      </c>
      <c r="AV31" s="483" t="str">
        <f t="shared" si="19"/>
        <v/>
      </c>
      <c r="AW31" s="483">
        <f t="shared" si="20"/>
        <v>0</v>
      </c>
      <c r="AX31" s="483">
        <f t="shared" si="21"/>
        <v>0</v>
      </c>
      <c r="AY31" s="483" t="str">
        <f t="shared" si="22"/>
        <v/>
      </c>
      <c r="AZ31" s="483">
        <f t="shared" si="23"/>
        <v>6</v>
      </c>
      <c r="BA31" s="483">
        <f t="shared" si="24"/>
        <v>22</v>
      </c>
      <c r="BB31" s="483" t="str">
        <f t="shared" si="25"/>
        <v>Olivier Franck</v>
      </c>
    </row>
    <row r="32" spans="1:54" s="291" customFormat="1" ht="16.5" customHeight="1" x14ac:dyDescent="0.25">
      <c r="A32" s="467">
        <v>27</v>
      </c>
      <c r="B32" s="468" t="str">
        <f t="shared" si="31"/>
        <v>Sauvadet Dominique</v>
      </c>
      <c r="C32" s="469" t="str">
        <f t="shared" si="31"/>
        <v>H</v>
      </c>
      <c r="D32" s="470" t="str">
        <f t="shared" si="31"/>
        <v>ASGAF</v>
      </c>
      <c r="E32" s="458">
        <f t="shared" si="31"/>
        <v>19</v>
      </c>
      <c r="F32" s="471">
        <f>+F31-2</f>
        <v>4</v>
      </c>
      <c r="H32" s="494">
        <v>27</v>
      </c>
      <c r="I32" s="468" t="str">
        <f t="shared" si="32"/>
        <v>Sauvadet Dominique</v>
      </c>
      <c r="J32" s="469" t="str">
        <f t="shared" si="32"/>
        <v>H</v>
      </c>
      <c r="K32" s="469" t="str">
        <f t="shared" si="32"/>
        <v>ASGAF</v>
      </c>
      <c r="L32" s="458">
        <f t="shared" si="3"/>
        <v>19</v>
      </c>
      <c r="M32" s="471">
        <f>+M31-2</f>
        <v>4</v>
      </c>
      <c r="O32" s="518">
        <v>10</v>
      </c>
      <c r="P32" s="519" t="str">
        <f t="shared" si="34"/>
        <v/>
      </c>
      <c r="Q32" s="480" t="str">
        <f t="shared" si="35"/>
        <v/>
      </c>
      <c r="R32" s="480" t="str">
        <f t="shared" si="36"/>
        <v/>
      </c>
      <c r="S32" s="482" t="str">
        <f t="shared" si="37"/>
        <v/>
      </c>
      <c r="X32" s="445"/>
      <c r="AB32" s="465">
        <f t="shared" si="12"/>
        <v>4</v>
      </c>
      <c r="AC32" s="465" t="str">
        <f t="shared" si="4"/>
        <v/>
      </c>
      <c r="AD32" s="465" t="str">
        <f t="shared" si="12"/>
        <v/>
      </c>
      <c r="AE32" s="465" t="str">
        <f t="shared" si="13"/>
        <v/>
      </c>
      <c r="AF32" s="465" t="str">
        <f t="shared" si="13"/>
        <v/>
      </c>
      <c r="AH32" s="466">
        <f t="shared" si="33"/>
        <v>4</v>
      </c>
      <c r="AI32" s="466" t="str">
        <f t="shared" si="14"/>
        <v/>
      </c>
      <c r="AJ32" s="466" t="str">
        <f t="shared" si="15"/>
        <v/>
      </c>
      <c r="AK32" s="466" t="str">
        <f t="shared" si="16"/>
        <v/>
      </c>
      <c r="AL32" s="466" t="str">
        <f t="shared" si="16"/>
        <v/>
      </c>
      <c r="AN32" s="511"/>
      <c r="AO32" s="511"/>
      <c r="AP32" s="511"/>
      <c r="AQ32" s="511"/>
      <c r="AR32" s="511"/>
      <c r="AT32" s="483">
        <f t="shared" si="17"/>
        <v>0</v>
      </c>
      <c r="AU32" s="483">
        <f t="shared" si="18"/>
        <v>0</v>
      </c>
      <c r="AV32" s="483" t="str">
        <f t="shared" si="19"/>
        <v/>
      </c>
      <c r="AW32" s="483">
        <f t="shared" si="20"/>
        <v>0</v>
      </c>
      <c r="AX32" s="483">
        <f t="shared" si="21"/>
        <v>0</v>
      </c>
      <c r="AY32" s="483" t="str">
        <f t="shared" si="22"/>
        <v/>
      </c>
      <c r="AZ32" s="483">
        <f t="shared" si="23"/>
        <v>6</v>
      </c>
      <c r="BA32" s="483">
        <f t="shared" si="24"/>
        <v>22</v>
      </c>
      <c r="BB32" s="483" t="str">
        <f t="shared" si="25"/>
        <v>Pieters Philippe</v>
      </c>
    </row>
    <row r="33" spans="1:54" s="291" customFormat="1" ht="16.5" customHeight="1" x14ac:dyDescent="0.3">
      <c r="A33" s="467">
        <v>28</v>
      </c>
      <c r="B33" s="468" t="str">
        <f t="shared" si="31"/>
        <v>Sauvadet Yannick</v>
      </c>
      <c r="C33" s="469" t="str">
        <f t="shared" si="31"/>
        <v>H</v>
      </c>
      <c r="D33" s="470" t="str">
        <f t="shared" si="31"/>
        <v>ASGAF</v>
      </c>
      <c r="E33" s="458">
        <f t="shared" si="31"/>
        <v>24.9</v>
      </c>
      <c r="F33" s="471">
        <f t="shared" si="38"/>
        <v>4</v>
      </c>
      <c r="H33" s="494">
        <v>28</v>
      </c>
      <c r="I33" s="468" t="str">
        <f t="shared" si="32"/>
        <v>Sauvadet Yannick</v>
      </c>
      <c r="J33" s="469" t="str">
        <f t="shared" si="32"/>
        <v>H</v>
      </c>
      <c r="K33" s="469" t="str">
        <f t="shared" si="32"/>
        <v>ASGAF</v>
      </c>
      <c r="L33" s="458">
        <f t="shared" si="3"/>
        <v>24.9</v>
      </c>
      <c r="M33" s="471">
        <f t="shared" si="39"/>
        <v>4</v>
      </c>
      <c r="O33" s="520">
        <v>11</v>
      </c>
      <c r="P33" s="519" t="str">
        <f t="shared" si="34"/>
        <v/>
      </c>
      <c r="Q33" s="480" t="str">
        <f t="shared" si="35"/>
        <v/>
      </c>
      <c r="R33" s="480" t="str">
        <f t="shared" si="36"/>
        <v/>
      </c>
      <c r="S33" s="482" t="str">
        <f t="shared" si="37"/>
        <v/>
      </c>
      <c r="X33" s="445"/>
      <c r="AB33" s="465">
        <f t="shared" si="12"/>
        <v>4</v>
      </c>
      <c r="AC33" s="465" t="str">
        <f t="shared" si="4"/>
        <v/>
      </c>
      <c r="AD33" s="465" t="str">
        <f t="shared" si="12"/>
        <v/>
      </c>
      <c r="AE33" s="465" t="str">
        <f t="shared" si="13"/>
        <v/>
      </c>
      <c r="AF33" s="465" t="str">
        <f t="shared" si="13"/>
        <v/>
      </c>
      <c r="AH33" s="466">
        <f t="shared" si="33"/>
        <v>4</v>
      </c>
      <c r="AI33" s="466" t="str">
        <f t="shared" si="14"/>
        <v/>
      </c>
      <c r="AJ33" s="466" t="str">
        <f t="shared" si="15"/>
        <v/>
      </c>
      <c r="AK33" s="466" t="str">
        <f t="shared" si="16"/>
        <v/>
      </c>
      <c r="AL33" s="466" t="str">
        <f t="shared" si="16"/>
        <v/>
      </c>
      <c r="AN33" s="511"/>
      <c r="AO33" s="511"/>
      <c r="AP33" s="511"/>
      <c r="AQ33" s="511"/>
      <c r="AR33" s="511"/>
      <c r="AT33" s="483">
        <f t="shared" si="17"/>
        <v>0</v>
      </c>
      <c r="AU33" s="483">
        <f t="shared" si="18"/>
        <v>0</v>
      </c>
      <c r="AV33" s="483" t="str">
        <f t="shared" si="19"/>
        <v/>
      </c>
      <c r="AW33" s="483">
        <f t="shared" si="20"/>
        <v>0</v>
      </c>
      <c r="AX33" s="483">
        <f t="shared" si="21"/>
        <v>0</v>
      </c>
      <c r="AY33" s="483" t="str">
        <f t="shared" si="22"/>
        <v/>
      </c>
      <c r="AZ33" s="483">
        <f t="shared" si="23"/>
        <v>4</v>
      </c>
      <c r="BA33" s="483">
        <f t="shared" si="24"/>
        <v>24</v>
      </c>
      <c r="BB33" s="483" t="str">
        <f t="shared" si="25"/>
        <v>Sauvadet Dominique</v>
      </c>
    </row>
    <row r="34" spans="1:54" s="291" customFormat="1" ht="16.5" customHeight="1" thickBot="1" x14ac:dyDescent="0.3">
      <c r="A34" s="467">
        <v>29</v>
      </c>
      <c r="B34" s="468" t="str">
        <f t="shared" si="31"/>
        <v>Fanchon Marc</v>
      </c>
      <c r="C34" s="469" t="str">
        <f t="shared" si="31"/>
        <v>H</v>
      </c>
      <c r="D34" s="470" t="str">
        <f t="shared" si="31"/>
        <v>Réveillon</v>
      </c>
      <c r="E34" s="458">
        <f t="shared" si="31"/>
        <v>25</v>
      </c>
      <c r="F34" s="471">
        <f>+F33-2</f>
        <v>2</v>
      </c>
      <c r="H34" s="494">
        <v>29</v>
      </c>
      <c r="I34" s="468" t="str">
        <f t="shared" si="32"/>
        <v>Balley Jean Marc</v>
      </c>
      <c r="J34" s="469" t="str">
        <f t="shared" si="32"/>
        <v>H</v>
      </c>
      <c r="K34" s="469" t="str">
        <f t="shared" si="32"/>
        <v>ASGAF</v>
      </c>
      <c r="L34" s="458">
        <f t="shared" si="3"/>
        <v>14.3</v>
      </c>
      <c r="M34" s="471">
        <f>+M33-2</f>
        <v>2</v>
      </c>
      <c r="O34" s="521">
        <v>12</v>
      </c>
      <c r="P34" s="522" t="str">
        <f t="shared" si="34"/>
        <v/>
      </c>
      <c r="Q34" s="496" t="str">
        <f t="shared" si="35"/>
        <v/>
      </c>
      <c r="R34" s="496" t="str">
        <f t="shared" si="36"/>
        <v/>
      </c>
      <c r="S34" s="498" t="str">
        <f t="shared" si="37"/>
        <v/>
      </c>
      <c r="X34" s="445"/>
      <c r="AB34" s="465" t="str">
        <f t="shared" si="12"/>
        <v/>
      </c>
      <c r="AC34" s="465" t="str">
        <f t="shared" si="4"/>
        <v/>
      </c>
      <c r="AD34" s="465" t="str">
        <f t="shared" si="12"/>
        <v/>
      </c>
      <c r="AE34" s="465" t="str">
        <f t="shared" si="13"/>
        <v/>
      </c>
      <c r="AF34" s="465">
        <f t="shared" si="13"/>
        <v>2</v>
      </c>
      <c r="AH34" s="466">
        <f t="shared" si="33"/>
        <v>2</v>
      </c>
      <c r="AI34" s="466" t="str">
        <f t="shared" si="14"/>
        <v/>
      </c>
      <c r="AJ34" s="466" t="str">
        <f t="shared" si="15"/>
        <v/>
      </c>
      <c r="AK34" s="466" t="str">
        <f t="shared" si="16"/>
        <v/>
      </c>
      <c r="AL34" s="466" t="str">
        <f t="shared" si="16"/>
        <v/>
      </c>
      <c r="AN34" s="511"/>
      <c r="AO34" s="511"/>
      <c r="AP34" s="511"/>
      <c r="AQ34" s="511"/>
      <c r="AR34" s="511"/>
      <c r="AT34" s="483">
        <f t="shared" si="17"/>
        <v>0</v>
      </c>
      <c r="AU34" s="483">
        <f t="shared" si="18"/>
        <v>0</v>
      </c>
      <c r="AV34" s="483" t="str">
        <f t="shared" si="19"/>
        <v/>
      </c>
      <c r="AW34" s="483">
        <f t="shared" si="20"/>
        <v>0</v>
      </c>
      <c r="AX34" s="483">
        <f t="shared" si="21"/>
        <v>0</v>
      </c>
      <c r="AY34" s="483" t="str">
        <f t="shared" si="22"/>
        <v/>
      </c>
      <c r="AZ34" s="483">
        <f t="shared" si="23"/>
        <v>4</v>
      </c>
      <c r="BA34" s="483">
        <f t="shared" si="24"/>
        <v>24</v>
      </c>
      <c r="BB34" s="483" t="str">
        <f t="shared" si="25"/>
        <v>Sauvadet Yannick</v>
      </c>
    </row>
    <row r="35" spans="1:54" s="291" customFormat="1" ht="16.5" customHeight="1" thickBot="1" x14ac:dyDescent="0.3">
      <c r="A35" s="523">
        <v>30</v>
      </c>
      <c r="B35" s="468" t="str">
        <f t="shared" si="31"/>
        <v>Gonzalez Alain</v>
      </c>
      <c r="C35" s="469" t="str">
        <f t="shared" si="31"/>
        <v>H</v>
      </c>
      <c r="D35" s="470" t="str">
        <f t="shared" si="31"/>
        <v>Réveillon</v>
      </c>
      <c r="E35" s="458">
        <f t="shared" si="31"/>
        <v>22</v>
      </c>
      <c r="F35" s="471">
        <f t="shared" si="38"/>
        <v>2</v>
      </c>
      <c r="H35" s="524">
        <v>30</v>
      </c>
      <c r="I35" s="525" t="str">
        <f t="shared" si="32"/>
        <v>Marcais Xavier</v>
      </c>
      <c r="J35" s="526" t="str">
        <f t="shared" si="32"/>
        <v>H</v>
      </c>
      <c r="K35" s="469" t="str">
        <f t="shared" si="32"/>
        <v>ASGAF</v>
      </c>
      <c r="L35" s="527">
        <f t="shared" si="3"/>
        <v>13.8</v>
      </c>
      <c r="M35" s="471">
        <f t="shared" si="39"/>
        <v>2</v>
      </c>
      <c r="Q35" s="445"/>
      <c r="R35" s="501" t="s">
        <v>64</v>
      </c>
      <c r="S35" s="502">
        <f>SUM(S23:S34)</f>
        <v>58</v>
      </c>
      <c r="X35" s="445"/>
      <c r="AB35" s="465" t="str">
        <f t="shared" si="12"/>
        <v/>
      </c>
      <c r="AC35" s="465" t="str">
        <f t="shared" si="4"/>
        <v/>
      </c>
      <c r="AD35" s="465" t="str">
        <f t="shared" si="12"/>
        <v/>
      </c>
      <c r="AE35" s="465" t="str">
        <f>IF(LEFT($D35,9)=AE$5,$F35,"")</f>
        <v/>
      </c>
      <c r="AF35" s="465">
        <f t="shared" ref="AF35" si="40">IF(LEFT($D35,9)=AF$5,$F35,"")</f>
        <v>2</v>
      </c>
      <c r="AH35" s="466">
        <f t="shared" si="33"/>
        <v>2</v>
      </c>
      <c r="AI35" s="466" t="str">
        <f t="shared" si="14"/>
        <v/>
      </c>
      <c r="AJ35" s="466" t="str">
        <f t="shared" si="15"/>
        <v/>
      </c>
      <c r="AK35" s="466" t="str">
        <f t="shared" si="16"/>
        <v/>
      </c>
      <c r="AL35" s="466" t="str">
        <f t="shared" si="16"/>
        <v/>
      </c>
      <c r="AN35" s="511"/>
      <c r="AO35" s="511"/>
      <c r="AP35" s="511"/>
      <c r="AQ35" s="511"/>
      <c r="AR35" s="511"/>
      <c r="AT35" s="483">
        <f t="shared" si="17"/>
        <v>0</v>
      </c>
      <c r="AU35" s="483">
        <f t="shared" si="18"/>
        <v>0</v>
      </c>
      <c r="AV35" s="483" t="str">
        <f t="shared" si="19"/>
        <v/>
      </c>
      <c r="AW35" s="483">
        <f t="shared" si="20"/>
        <v>0</v>
      </c>
      <c r="AX35" s="483">
        <f t="shared" si="21"/>
        <v>0</v>
      </c>
      <c r="AY35" s="483" t="str">
        <f t="shared" si="22"/>
        <v/>
      </c>
      <c r="AZ35" s="483">
        <f t="shared" si="23"/>
        <v>2</v>
      </c>
      <c r="BA35" s="483">
        <f t="shared" si="24"/>
        <v>26</v>
      </c>
      <c r="BB35" s="483" t="str">
        <f t="shared" si="25"/>
        <v>Balley Jean Marc</v>
      </c>
    </row>
    <row r="36" spans="1:54" s="291" customFormat="1" ht="13.8" thickBot="1" x14ac:dyDescent="0.3">
      <c r="A36" s="528"/>
      <c r="B36" s="442"/>
      <c r="D36" s="443"/>
      <c r="E36" s="444"/>
      <c r="F36" s="291">
        <f>SUM(F6:F35)-F37</f>
        <v>432</v>
      </c>
      <c r="M36" s="529">
        <f>SUM(M6:M35)-M37</f>
        <v>422</v>
      </c>
      <c r="X36" s="445"/>
      <c r="AB36" s="499">
        <f t="shared" ref="AB36:AF36" si="41">SUM(AB6:AB35)</f>
        <v>140</v>
      </c>
      <c r="AC36" s="500">
        <f t="shared" si="41"/>
        <v>172</v>
      </c>
      <c r="AD36" s="500">
        <f t="shared" si="41"/>
        <v>0</v>
      </c>
      <c r="AE36" s="500">
        <f t="shared" si="41"/>
        <v>0</v>
      </c>
      <c r="AF36" s="500">
        <f t="shared" si="41"/>
        <v>152</v>
      </c>
      <c r="AH36" s="499">
        <f>SUM(AH6:AH35)</f>
        <v>120</v>
      </c>
      <c r="AI36" s="500">
        <f>SUM(AI6:AI35)</f>
        <v>164</v>
      </c>
      <c r="AJ36" s="500">
        <f>SUM(AJ6:AJ35)</f>
        <v>56</v>
      </c>
      <c r="AK36" s="500">
        <f>SUM(AK6:AK35)</f>
        <v>0</v>
      </c>
      <c r="AL36" s="500">
        <f>SUM(AL6:AL35)</f>
        <v>140</v>
      </c>
      <c r="AT36" s="483">
        <f t="shared" si="17"/>
        <v>0</v>
      </c>
      <c r="AU36" s="483">
        <f t="shared" si="18"/>
        <v>0</v>
      </c>
      <c r="AV36" s="483" t="str">
        <f t="shared" si="19"/>
        <v/>
      </c>
      <c r="AW36" s="483">
        <f t="shared" si="20"/>
        <v>0</v>
      </c>
      <c r="AX36" s="483">
        <f t="shared" si="21"/>
        <v>0</v>
      </c>
      <c r="AY36" s="483" t="str">
        <f t="shared" si="22"/>
        <v/>
      </c>
      <c r="AZ36" s="483">
        <f t="shared" si="23"/>
        <v>2</v>
      </c>
      <c r="BA36" s="483">
        <f t="shared" si="24"/>
        <v>26</v>
      </c>
      <c r="BB36" s="483" t="str">
        <f t="shared" si="25"/>
        <v>Marcais Xavier</v>
      </c>
    </row>
    <row r="37" spans="1:54" s="291" customFormat="1" ht="13.8" thickBot="1" x14ac:dyDescent="0.3">
      <c r="B37" s="442"/>
      <c r="D37" s="443"/>
      <c r="E37" s="444"/>
      <c r="F37" s="530">
        <f>F17+F20+F25</f>
        <v>48</v>
      </c>
      <c r="M37" s="156">
        <f>SUM(AT37:AW37)</f>
        <v>58</v>
      </c>
      <c r="Q37" s="529"/>
      <c r="R37" s="529"/>
      <c r="S37" s="529"/>
      <c r="T37" s="529"/>
      <c r="X37" s="445"/>
      <c r="AB37" s="917" t="s">
        <v>27</v>
      </c>
      <c r="AC37" s="915"/>
      <c r="AD37" s="915"/>
      <c r="AE37" s="915"/>
      <c r="AF37" s="915"/>
      <c r="AH37" s="917" t="s">
        <v>28</v>
      </c>
      <c r="AI37" s="915"/>
      <c r="AJ37" s="915"/>
      <c r="AK37" s="915"/>
      <c r="AL37" s="915"/>
      <c r="AT37" s="529">
        <f>SUM(AT7:AT36)</f>
        <v>0</v>
      </c>
      <c r="AU37" s="529"/>
      <c r="AV37" s="529"/>
      <c r="AW37" s="529">
        <f>SUM(AW7:AW36)</f>
        <v>58</v>
      </c>
      <c r="AX37" s="529"/>
      <c r="AY37" s="529"/>
      <c r="AZ37" s="529">
        <f>SUM(AZ7:AZ36)</f>
        <v>422</v>
      </c>
      <c r="BA37" s="529"/>
      <c r="BB37" s="529"/>
    </row>
    <row r="38" spans="1:54" s="291" customFormat="1" ht="13.8" thickBot="1" x14ac:dyDescent="0.3">
      <c r="B38" s="442"/>
      <c r="D38" s="443"/>
      <c r="E38" s="444"/>
      <c r="Q38" s="529"/>
      <c r="R38" s="529"/>
      <c r="S38" s="529"/>
      <c r="T38" s="529"/>
      <c r="X38" s="445"/>
    </row>
    <row r="39" spans="1:54" s="291" customFormat="1" ht="13.8" thickBot="1" x14ac:dyDescent="0.3">
      <c r="A39" s="914" t="s">
        <v>49</v>
      </c>
      <c r="B39" s="915"/>
      <c r="C39" s="915"/>
      <c r="D39" s="915"/>
      <c r="E39" s="915"/>
      <c r="F39" s="916"/>
      <c r="H39" s="914" t="s">
        <v>50</v>
      </c>
      <c r="I39" s="915"/>
      <c r="J39" s="915"/>
      <c r="K39" s="915"/>
      <c r="L39" s="915"/>
      <c r="M39" s="916"/>
      <c r="Q39" s="529"/>
      <c r="R39" s="529"/>
      <c r="S39" s="529"/>
      <c r="T39" s="529"/>
      <c r="X39" s="445"/>
      <c r="AB39" s="933" t="s">
        <v>35</v>
      </c>
      <c r="AC39" s="934"/>
      <c r="AD39" s="934"/>
      <c r="AE39" s="934"/>
      <c r="AF39" s="935"/>
    </row>
    <row r="40" spans="1:54" s="528" customFormat="1" ht="13.8" thickBot="1" x14ac:dyDescent="0.3">
      <c r="A40" s="922" t="s">
        <v>34</v>
      </c>
      <c r="B40" s="923"/>
      <c r="C40" s="923"/>
      <c r="D40" s="923"/>
      <c r="E40" s="923"/>
      <c r="F40" s="924"/>
      <c r="H40" s="922" t="s">
        <v>33</v>
      </c>
      <c r="I40" s="923"/>
      <c r="J40" s="923"/>
      <c r="K40" s="923"/>
      <c r="L40" s="923"/>
      <c r="M40" s="924"/>
      <c r="N40" s="291"/>
      <c r="O40" s="291"/>
      <c r="P40" s="291"/>
      <c r="Q40" s="529"/>
      <c r="R40" s="529"/>
      <c r="S40" s="529"/>
      <c r="T40" s="529"/>
      <c r="V40" s="291"/>
      <c r="W40" s="291"/>
      <c r="X40" s="445"/>
      <c r="Y40" s="291"/>
      <c r="Z40" s="291"/>
      <c r="AB40" s="925" t="s">
        <v>22</v>
      </c>
      <c r="AC40" s="926"/>
      <c r="AD40" s="926"/>
      <c r="AE40" s="926"/>
      <c r="AF40" s="927"/>
      <c r="AI40" s="291"/>
      <c r="AJ40" s="291"/>
      <c r="AK40" s="291"/>
      <c r="AL40" s="291"/>
      <c r="AM40" s="291"/>
      <c r="AN40" s="291"/>
    </row>
    <row r="41" spans="1:54" s="291" customFormat="1" ht="15" thickBot="1" x14ac:dyDescent="0.3">
      <c r="A41" s="531" t="s">
        <v>30</v>
      </c>
      <c r="B41" s="532" t="s">
        <v>31</v>
      </c>
      <c r="C41" s="533"/>
      <c r="D41" s="532" t="s">
        <v>32</v>
      </c>
      <c r="E41" s="533" t="s">
        <v>48</v>
      </c>
      <c r="F41" s="534" t="s">
        <v>8</v>
      </c>
      <c r="H41" s="531" t="s">
        <v>30</v>
      </c>
      <c r="I41" s="533" t="s">
        <v>31</v>
      </c>
      <c r="J41" s="533"/>
      <c r="K41" s="533" t="s">
        <v>32</v>
      </c>
      <c r="L41" s="533"/>
      <c r="M41" s="534" t="s">
        <v>8</v>
      </c>
      <c r="Q41" s="529"/>
      <c r="R41" s="529"/>
      <c r="S41" s="529"/>
      <c r="T41" s="529"/>
      <c r="X41" s="445"/>
      <c r="AB41" s="486" t="str">
        <f t="shared" ref="AB41:AF41" si="42">+AB5</f>
        <v>ASGAF</v>
      </c>
      <c r="AC41" s="487" t="str">
        <f t="shared" si="42"/>
        <v>Chevannes</v>
      </c>
      <c r="AD41" s="487" t="str">
        <f t="shared" si="42"/>
        <v>Chevry</v>
      </c>
      <c r="AE41" s="487" t="str">
        <f t="shared" si="42"/>
        <v>Corbuches</v>
      </c>
      <c r="AF41" s="535" t="str">
        <f t="shared" si="42"/>
        <v>Réveillon</v>
      </c>
    </row>
    <row r="42" spans="1:54" s="291" customFormat="1" ht="15" thickBot="1" x14ac:dyDescent="0.35">
      <c r="A42" s="536">
        <f>+A125</f>
        <v>1</v>
      </c>
      <c r="B42" s="537" t="str">
        <f>+C125</f>
        <v>Bellanger Alain</v>
      </c>
      <c r="C42" s="503" t="str">
        <f>IFERROR(VLOOKUP(B42,Liste_J!$C$7:$G$261,5,0),"???")</f>
        <v>H</v>
      </c>
      <c r="D42" s="538" t="str">
        <f>IFERROR(VLOOKUP(B42,Liste_J!$C$7:$F$261,4,0),"???")</f>
        <v>Chevannes</v>
      </c>
      <c r="E42" s="503">
        <f>+D125</f>
        <v>9.8000000000000007</v>
      </c>
      <c r="F42" s="539">
        <f>+F125</f>
        <v>38</v>
      </c>
      <c r="G42" s="503"/>
      <c r="H42" s="536">
        <f>+A224</f>
        <v>1</v>
      </c>
      <c r="I42" s="503" t="str">
        <f>+C224</f>
        <v>Lezervant Sophie</v>
      </c>
      <c r="J42" s="503" t="str">
        <f>IFERROR(VLOOKUP(I42,Liste_J!$C$7:$G$261,5,0),"???")</f>
        <v>F</v>
      </c>
      <c r="K42" s="503" t="str">
        <f>IFERROR(VLOOKUP(I42,Liste_J!$C$7:$F$261,4,0),"???")</f>
        <v>ASGAF</v>
      </c>
      <c r="L42" s="503">
        <f>+D224</f>
        <v>23.7</v>
      </c>
      <c r="M42" s="539">
        <f>+F224</f>
        <v>44</v>
      </c>
      <c r="Q42" s="529"/>
      <c r="R42" s="529"/>
      <c r="S42" s="529"/>
      <c r="T42" s="529"/>
      <c r="U42" s="503" t="e">
        <f>#REF!</f>
        <v>#REF!</v>
      </c>
      <c r="X42" s="445"/>
      <c r="AB42" s="540">
        <f>IF(LEFT($K42,5)=AB$41,1,0)</f>
        <v>1</v>
      </c>
      <c r="AC42" s="489">
        <f>IF(LEFT($K42,9)=AC$41,1,0)</f>
        <v>0</v>
      </c>
      <c r="AD42" s="489">
        <f>IF(LEFT($K42,6)=AD$41,1,0)</f>
        <v>0</v>
      </c>
      <c r="AE42" s="489">
        <f>IF(LEFT($K42,9)=AE$41,1,0)</f>
        <v>0</v>
      </c>
      <c r="AF42" s="541">
        <f>IF(LEFT($K42,9)=AF$41,1,0)</f>
        <v>0</v>
      </c>
      <c r="AG42" s="529"/>
      <c r="AH42" s="529"/>
    </row>
    <row r="43" spans="1:54" s="291" customFormat="1" ht="15" thickBot="1" x14ac:dyDescent="0.35">
      <c r="A43" s="536">
        <f t="shared" ref="A43:A106" si="43">+A126</f>
        <v>0</v>
      </c>
      <c r="B43" s="537" t="str">
        <f t="shared" ref="B43:B97" si="44">+C126</f>
        <v>Foucault Lionel</v>
      </c>
      <c r="C43" s="503" t="str">
        <f>IFERROR(VLOOKUP(B43,Liste_J!$C$7:$G$261,5,0),"???")</f>
        <v>H</v>
      </c>
      <c r="D43" s="538" t="str">
        <f>IFERROR(VLOOKUP(B43,Liste_J!$C$7:$F$261,4,0),"???")</f>
        <v>Chevannes</v>
      </c>
      <c r="E43" s="503">
        <f t="shared" ref="E43:E97" si="45">+D126</f>
        <v>14.9</v>
      </c>
      <c r="F43" s="539">
        <f t="shared" ref="F43:F97" si="46">+F126</f>
        <v>38</v>
      </c>
      <c r="H43" s="536">
        <f t="shared" ref="H43:H97" si="47">+A225</f>
        <v>0</v>
      </c>
      <c r="I43" s="503" t="str">
        <f t="shared" ref="I43:I97" si="48">+C225</f>
        <v>Lezervant Frédéric</v>
      </c>
      <c r="J43" s="503" t="str">
        <f>IFERROR(VLOOKUP(I43,Liste_J!$C$7:$G$261,5,0),"???")</f>
        <v>H</v>
      </c>
      <c r="K43" s="503" t="str">
        <f>IFERROR(VLOOKUP(I43,Liste_J!$C$7:$F$261,4,0),"???")</f>
        <v>ASGAF</v>
      </c>
      <c r="L43" s="503">
        <f t="shared" ref="L43:L97" si="49">+D225</f>
        <v>19.399999999999999</v>
      </c>
      <c r="M43" s="539">
        <f t="shared" ref="M43:M97" si="50">+F225</f>
        <v>44</v>
      </c>
      <c r="Q43" s="529"/>
      <c r="R43" s="529"/>
      <c r="S43" s="529"/>
      <c r="T43" s="529"/>
      <c r="X43" s="445"/>
      <c r="AB43" s="465">
        <f t="shared" ref="AB43:AB106" si="51">IF(LEFT($K43,5)=AB$41,1,0)</f>
        <v>1</v>
      </c>
      <c r="AC43" s="489">
        <f t="shared" ref="AC43:AC106" si="52">IF(LEFT($K43,9)=AC$41,1,0)</f>
        <v>0</v>
      </c>
      <c r="AD43" s="489">
        <f t="shared" ref="AD43:AD106" si="53">IF(LEFT($K43,6)=AD$41,1,0)</f>
        <v>0</v>
      </c>
      <c r="AE43" s="489">
        <f t="shared" ref="AE43:AF74" si="54">IF(LEFT($K43,9)=AE$41,1,0)</f>
        <v>0</v>
      </c>
      <c r="AF43" s="541">
        <f t="shared" si="54"/>
        <v>0</v>
      </c>
      <c r="AG43" s="529"/>
      <c r="AH43" s="529"/>
    </row>
    <row r="44" spans="1:54" s="291" customFormat="1" ht="15" thickBot="1" x14ac:dyDescent="0.35">
      <c r="A44" s="536">
        <f t="shared" si="43"/>
        <v>2</v>
      </c>
      <c r="B44" s="537" t="str">
        <f t="shared" si="44"/>
        <v>Bridier Jean Michel</v>
      </c>
      <c r="C44" s="503" t="str">
        <f>IFERROR(VLOOKUP(B44,Liste_J!$C$7:$G$261,5,0),"???")</f>
        <v>H</v>
      </c>
      <c r="D44" s="538" t="str">
        <f>IFERROR(VLOOKUP(B44,Liste_J!$C$7:$F$261,4,0),"???")</f>
        <v>Réveillon</v>
      </c>
      <c r="E44" s="503">
        <f t="shared" si="45"/>
        <v>9</v>
      </c>
      <c r="F44" s="539">
        <f t="shared" si="46"/>
        <v>37</v>
      </c>
      <c r="H44" s="536">
        <f t="shared" si="47"/>
        <v>2</v>
      </c>
      <c r="I44" s="503" t="str">
        <f t="shared" si="48"/>
        <v>Paillart Pascal</v>
      </c>
      <c r="J44" s="503" t="str">
        <f>IFERROR(VLOOKUP(I44,Liste_J!$C$7:$G$261,5,0),"???")</f>
        <v>H</v>
      </c>
      <c r="K44" s="503" t="str">
        <f>IFERROR(VLOOKUP(I44,Liste_J!$C$7:$F$261,4,0),"???")</f>
        <v>Chevry</v>
      </c>
      <c r="L44" s="503">
        <f t="shared" si="49"/>
        <v>32.700000000000003</v>
      </c>
      <c r="M44" s="539">
        <f t="shared" si="50"/>
        <v>43</v>
      </c>
      <c r="Q44" s="529"/>
      <c r="R44" s="529"/>
      <c r="S44" s="529"/>
      <c r="T44" s="529"/>
      <c r="X44" s="445"/>
      <c r="AB44" s="465">
        <f t="shared" si="51"/>
        <v>0</v>
      </c>
      <c r="AC44" s="489">
        <f t="shared" si="52"/>
        <v>0</v>
      </c>
      <c r="AD44" s="489">
        <f t="shared" si="53"/>
        <v>1</v>
      </c>
      <c r="AE44" s="489">
        <f t="shared" si="54"/>
        <v>0</v>
      </c>
      <c r="AF44" s="541">
        <f t="shared" si="54"/>
        <v>0</v>
      </c>
      <c r="AG44" s="529"/>
      <c r="AH44" s="529"/>
    </row>
    <row r="45" spans="1:54" s="291" customFormat="1" ht="15" thickBot="1" x14ac:dyDescent="0.35">
      <c r="A45" s="536">
        <f t="shared" si="43"/>
        <v>0</v>
      </c>
      <c r="B45" s="537" t="str">
        <f t="shared" si="44"/>
        <v>Lapatrie Gilles</v>
      </c>
      <c r="C45" s="503" t="str">
        <f>IFERROR(VLOOKUP(B45,Liste_J!$C$7:$G$261,5,0),"???")</f>
        <v>H</v>
      </c>
      <c r="D45" s="538" t="str">
        <f>IFERROR(VLOOKUP(B45,Liste_J!$C$7:$F$261,4,0),"???")</f>
        <v>Réveillon</v>
      </c>
      <c r="E45" s="503">
        <f t="shared" si="45"/>
        <v>11</v>
      </c>
      <c r="F45" s="539">
        <f t="shared" si="46"/>
        <v>37</v>
      </c>
      <c r="H45" s="536">
        <f t="shared" si="47"/>
        <v>0</v>
      </c>
      <c r="I45" s="503" t="str">
        <f t="shared" si="48"/>
        <v>Napoleone Remi</v>
      </c>
      <c r="J45" s="503" t="str">
        <f>IFERROR(VLOOKUP(I45,Liste_J!$C$7:$G$261,5,0),"???")</f>
        <v>H</v>
      </c>
      <c r="K45" s="503" t="str">
        <f>IFERROR(VLOOKUP(I45,Liste_J!$C$7:$F$261,4,0),"???")</f>
        <v>Chevry</v>
      </c>
      <c r="L45" s="503">
        <f t="shared" si="49"/>
        <v>22.4</v>
      </c>
      <c r="M45" s="539">
        <f t="shared" si="50"/>
        <v>43</v>
      </c>
      <c r="Q45" s="529"/>
      <c r="R45" s="529"/>
      <c r="S45" s="529"/>
      <c r="T45" s="529"/>
      <c r="AB45" s="465">
        <f t="shared" si="51"/>
        <v>0</v>
      </c>
      <c r="AC45" s="489">
        <f t="shared" si="52"/>
        <v>0</v>
      </c>
      <c r="AD45" s="489">
        <f t="shared" si="53"/>
        <v>1</v>
      </c>
      <c r="AE45" s="489">
        <f t="shared" si="54"/>
        <v>0</v>
      </c>
      <c r="AF45" s="541">
        <f t="shared" si="54"/>
        <v>0</v>
      </c>
      <c r="AG45" s="529"/>
      <c r="AH45" s="529"/>
    </row>
    <row r="46" spans="1:54" s="291" customFormat="1" ht="15" thickBot="1" x14ac:dyDescent="0.35">
      <c r="A46" s="536">
        <f t="shared" si="43"/>
        <v>3</v>
      </c>
      <c r="B46" s="537" t="str">
        <f t="shared" si="44"/>
        <v>Barcon Jean-Jacques</v>
      </c>
      <c r="C46" s="503" t="str">
        <f>IFERROR(VLOOKUP(B46,Liste_J!$C$7:$G$261,5,0),"???")</f>
        <v>H</v>
      </c>
      <c r="D46" s="538" t="str">
        <f>IFERROR(VLOOKUP(B46,Liste_J!$C$7:$F$261,4,0),"???")</f>
        <v>ASGAF</v>
      </c>
      <c r="E46" s="503">
        <f t="shared" si="45"/>
        <v>20.6</v>
      </c>
      <c r="F46" s="539">
        <f t="shared" si="46"/>
        <v>35</v>
      </c>
      <c r="H46" s="536">
        <f t="shared" si="47"/>
        <v>3</v>
      </c>
      <c r="I46" s="503" t="str">
        <f t="shared" si="48"/>
        <v>Bellanger Alain</v>
      </c>
      <c r="J46" s="503" t="str">
        <f>IFERROR(VLOOKUP(I46,Liste_J!$C$7:$G$261,5,0),"???")</f>
        <v>H</v>
      </c>
      <c r="K46" s="503" t="str">
        <f>IFERROR(VLOOKUP(I46,Liste_J!$C$7:$F$261,4,0),"???")</f>
        <v>Chevannes</v>
      </c>
      <c r="L46" s="503">
        <f t="shared" si="49"/>
        <v>9.8000000000000007</v>
      </c>
      <c r="M46" s="539">
        <f t="shared" si="50"/>
        <v>42</v>
      </c>
      <c r="Q46" s="529"/>
      <c r="R46" s="529"/>
      <c r="S46" s="529"/>
      <c r="T46" s="529"/>
      <c r="V46" s="503"/>
      <c r="AB46" s="465">
        <f t="shared" si="51"/>
        <v>0</v>
      </c>
      <c r="AC46" s="489">
        <f t="shared" si="52"/>
        <v>1</v>
      </c>
      <c r="AD46" s="489">
        <f t="shared" si="53"/>
        <v>0</v>
      </c>
      <c r="AE46" s="489">
        <f t="shared" si="54"/>
        <v>0</v>
      </c>
      <c r="AF46" s="541">
        <f t="shared" si="54"/>
        <v>0</v>
      </c>
      <c r="AG46" s="529"/>
      <c r="AH46" s="529"/>
    </row>
    <row r="47" spans="1:54" s="291" customFormat="1" ht="15" thickBot="1" x14ac:dyDescent="0.35">
      <c r="A47" s="536">
        <f t="shared" si="43"/>
        <v>0</v>
      </c>
      <c r="B47" s="537" t="str">
        <f t="shared" si="44"/>
        <v>Motard Gilbert</v>
      </c>
      <c r="C47" s="503" t="str">
        <f>IFERROR(VLOOKUP(B47,Liste_J!$C$7:$G$261,5,0),"???")</f>
        <v>H</v>
      </c>
      <c r="D47" s="538" t="str">
        <f>IFERROR(VLOOKUP(B47,Liste_J!$C$7:$F$261,4,0),"???")</f>
        <v>ASGAF</v>
      </c>
      <c r="E47" s="503">
        <f t="shared" si="45"/>
        <v>6.6</v>
      </c>
      <c r="F47" s="539">
        <f t="shared" si="46"/>
        <v>35</v>
      </c>
      <c r="H47" s="536">
        <f t="shared" si="47"/>
        <v>0</v>
      </c>
      <c r="I47" s="503" t="str">
        <f t="shared" si="48"/>
        <v>Foucault Lionel</v>
      </c>
      <c r="J47" s="503" t="str">
        <f>IFERROR(VLOOKUP(I47,Liste_J!$C$7:$G$261,5,0),"???")</f>
        <v>H</v>
      </c>
      <c r="K47" s="503" t="str">
        <f>IFERROR(VLOOKUP(I47,Liste_J!$C$7:$F$261,4,0),"???")</f>
        <v>Chevannes</v>
      </c>
      <c r="L47" s="503">
        <f t="shared" si="49"/>
        <v>14.9</v>
      </c>
      <c r="M47" s="539">
        <f t="shared" si="50"/>
        <v>42</v>
      </c>
      <c r="Q47" s="529"/>
      <c r="R47" s="529"/>
      <c r="S47" s="529"/>
      <c r="T47" s="529"/>
      <c r="AB47" s="465">
        <f t="shared" si="51"/>
        <v>0</v>
      </c>
      <c r="AC47" s="489">
        <f t="shared" si="52"/>
        <v>1</v>
      </c>
      <c r="AD47" s="489">
        <f t="shared" si="53"/>
        <v>0</v>
      </c>
      <c r="AE47" s="489">
        <f t="shared" si="54"/>
        <v>0</v>
      </c>
      <c r="AF47" s="541">
        <f t="shared" si="54"/>
        <v>0</v>
      </c>
      <c r="AG47" s="529"/>
      <c r="AH47" s="529"/>
    </row>
    <row r="48" spans="1:54" s="291" customFormat="1" ht="15" thickBot="1" x14ac:dyDescent="0.35">
      <c r="A48" s="536">
        <f t="shared" si="43"/>
        <v>4</v>
      </c>
      <c r="B48" s="537" t="str">
        <f t="shared" si="44"/>
        <v>Benalioua Karim</v>
      </c>
      <c r="C48" s="503" t="str">
        <f>IFERROR(VLOOKUP(B48,Liste_J!$C$7:$G$261,5,0),"???")</f>
        <v>H</v>
      </c>
      <c r="D48" s="538" t="str">
        <f>IFERROR(VLOOKUP(B48,Liste_J!$C$7:$F$261,4,0),"???")</f>
        <v>Réveillon</v>
      </c>
      <c r="E48" s="503">
        <f t="shared" si="45"/>
        <v>23.9</v>
      </c>
      <c r="F48" s="539">
        <f t="shared" si="46"/>
        <v>35</v>
      </c>
      <c r="H48" s="536">
        <f t="shared" si="47"/>
        <v>4</v>
      </c>
      <c r="I48" s="503" t="str">
        <f t="shared" si="48"/>
        <v>Benalioua Karim</v>
      </c>
      <c r="J48" s="503" t="str">
        <f>IFERROR(VLOOKUP(I48,Liste_J!$C$7:$G$261,5,0),"???")</f>
        <v>H</v>
      </c>
      <c r="K48" s="503" t="str">
        <f>IFERROR(VLOOKUP(I48,Liste_J!$C$7:$F$261,4,0),"???")</f>
        <v>Réveillon</v>
      </c>
      <c r="L48" s="503">
        <f t="shared" si="49"/>
        <v>23.9</v>
      </c>
      <c r="M48" s="539">
        <f t="shared" si="50"/>
        <v>42</v>
      </c>
      <c r="Q48" s="529"/>
      <c r="R48" s="529"/>
      <c r="S48" s="529"/>
      <c r="T48" s="529"/>
      <c r="V48" s="503"/>
      <c r="AB48" s="465">
        <f t="shared" si="51"/>
        <v>0</v>
      </c>
      <c r="AC48" s="489">
        <f t="shared" si="52"/>
        <v>0</v>
      </c>
      <c r="AD48" s="489">
        <f t="shared" si="53"/>
        <v>0</v>
      </c>
      <c r="AE48" s="489">
        <f t="shared" si="54"/>
        <v>0</v>
      </c>
      <c r="AF48" s="541">
        <f t="shared" si="54"/>
        <v>1</v>
      </c>
      <c r="AG48" s="529"/>
      <c r="AH48" s="529"/>
    </row>
    <row r="49" spans="1:34" s="291" customFormat="1" ht="15" thickBot="1" x14ac:dyDescent="0.35">
      <c r="A49" s="536">
        <f t="shared" si="43"/>
        <v>0</v>
      </c>
      <c r="B49" s="537" t="str">
        <f t="shared" si="44"/>
        <v>Retif Didier</v>
      </c>
      <c r="C49" s="503" t="str">
        <f>IFERROR(VLOOKUP(B49,Liste_J!$C$7:$G$261,5,0),"???")</f>
        <v>H</v>
      </c>
      <c r="D49" s="538" t="str">
        <f>IFERROR(VLOOKUP(B49,Liste_J!$C$7:$F$261,4,0),"???")</f>
        <v>Réveillon</v>
      </c>
      <c r="E49" s="503">
        <f t="shared" si="45"/>
        <v>13</v>
      </c>
      <c r="F49" s="539">
        <f t="shared" si="46"/>
        <v>35</v>
      </c>
      <c r="H49" s="536">
        <f t="shared" si="47"/>
        <v>0</v>
      </c>
      <c r="I49" s="503" t="str">
        <f t="shared" si="48"/>
        <v>Retif Didier</v>
      </c>
      <c r="J49" s="503" t="str">
        <f>IFERROR(VLOOKUP(I49,Liste_J!$C$7:$G$261,5,0),"???")</f>
        <v>H</v>
      </c>
      <c r="K49" s="503" t="str">
        <f>IFERROR(VLOOKUP(I49,Liste_J!$C$7:$F$261,4,0),"???")</f>
        <v>Réveillon</v>
      </c>
      <c r="L49" s="503">
        <f t="shared" si="49"/>
        <v>13</v>
      </c>
      <c r="M49" s="539">
        <f t="shared" si="50"/>
        <v>42</v>
      </c>
      <c r="N49" s="503"/>
      <c r="AB49" s="465">
        <f t="shared" si="51"/>
        <v>0</v>
      </c>
      <c r="AC49" s="489">
        <f t="shared" si="52"/>
        <v>0</v>
      </c>
      <c r="AD49" s="489">
        <f t="shared" si="53"/>
        <v>0</v>
      </c>
      <c r="AE49" s="489">
        <f t="shared" si="54"/>
        <v>0</v>
      </c>
      <c r="AF49" s="541">
        <f t="shared" si="54"/>
        <v>1</v>
      </c>
      <c r="AG49" s="529"/>
      <c r="AH49" s="529"/>
    </row>
    <row r="50" spans="1:34" s="291" customFormat="1" ht="15" thickBot="1" x14ac:dyDescent="0.35">
      <c r="A50" s="536">
        <f t="shared" si="43"/>
        <v>5</v>
      </c>
      <c r="B50" s="537" t="str">
        <f t="shared" si="44"/>
        <v>Gauvin Henri-Jacques</v>
      </c>
      <c r="C50" s="503" t="str">
        <f>IFERROR(VLOOKUP(B50,Liste_J!$C$7:$G$261,5,0),"???")</f>
        <v>H</v>
      </c>
      <c r="D50" s="538" t="str">
        <f>IFERROR(VLOOKUP(B50,Liste_J!$C$7:$F$261,4,0),"???")</f>
        <v>Réveillon</v>
      </c>
      <c r="E50" s="503">
        <f t="shared" si="45"/>
        <v>13.3</v>
      </c>
      <c r="F50" s="539">
        <f t="shared" si="46"/>
        <v>34</v>
      </c>
      <c r="H50" s="536">
        <f t="shared" si="47"/>
        <v>5</v>
      </c>
      <c r="I50" s="503" t="str">
        <f t="shared" si="48"/>
        <v>Nicolle Olivier</v>
      </c>
      <c r="J50" s="503" t="str">
        <f>IFERROR(VLOOKUP(I50,Liste_J!$C$7:$G$261,5,0),"???")</f>
        <v>H</v>
      </c>
      <c r="K50" s="503" t="str">
        <f>IFERROR(VLOOKUP(I50,Liste_J!$C$7:$F$261,4,0),"???")</f>
        <v>Chevannes</v>
      </c>
      <c r="L50" s="503">
        <f t="shared" si="49"/>
        <v>16.899999999999999</v>
      </c>
      <c r="M50" s="539">
        <f t="shared" si="50"/>
        <v>41</v>
      </c>
      <c r="N50" s="503"/>
      <c r="V50" s="503"/>
      <c r="AB50" s="465">
        <f t="shared" si="51"/>
        <v>0</v>
      </c>
      <c r="AC50" s="489">
        <f t="shared" si="52"/>
        <v>1</v>
      </c>
      <c r="AD50" s="489">
        <f t="shared" si="53"/>
        <v>0</v>
      </c>
      <c r="AE50" s="489">
        <f t="shared" si="54"/>
        <v>0</v>
      </c>
      <c r="AF50" s="541">
        <f t="shared" si="54"/>
        <v>0</v>
      </c>
      <c r="AG50" s="529"/>
      <c r="AH50" s="529"/>
    </row>
    <row r="51" spans="1:34" s="291" customFormat="1" ht="15" thickBot="1" x14ac:dyDescent="0.35">
      <c r="A51" s="536">
        <f t="shared" si="43"/>
        <v>0</v>
      </c>
      <c r="B51" s="537" t="str">
        <f t="shared" si="44"/>
        <v>Robic Jean Pierre</v>
      </c>
      <c r="C51" s="503" t="str">
        <f>IFERROR(VLOOKUP(B51,Liste_J!$C$7:$G$261,5,0),"???")</f>
        <v>H</v>
      </c>
      <c r="D51" s="538" t="str">
        <f>IFERROR(VLOOKUP(B51,Liste_J!$C$7:$F$261,4,0),"???")</f>
        <v>Réveillon</v>
      </c>
      <c r="E51" s="503">
        <f t="shared" si="45"/>
        <v>14.5</v>
      </c>
      <c r="F51" s="539">
        <f t="shared" si="46"/>
        <v>34</v>
      </c>
      <c r="H51" s="536">
        <f t="shared" si="47"/>
        <v>0</v>
      </c>
      <c r="I51" s="503" t="str">
        <f t="shared" si="48"/>
        <v>Treton Jacky</v>
      </c>
      <c r="J51" s="503" t="str">
        <f>IFERROR(VLOOKUP(I51,Liste_J!$C$7:$G$261,5,0),"???")</f>
        <v>H</v>
      </c>
      <c r="K51" s="503" t="str">
        <f>IFERROR(VLOOKUP(I51,Liste_J!$C$7:$F$261,4,0),"???")</f>
        <v>Chevannes</v>
      </c>
      <c r="L51" s="503">
        <f t="shared" si="49"/>
        <v>18.100000000000001</v>
      </c>
      <c r="M51" s="539">
        <f t="shared" si="50"/>
        <v>41</v>
      </c>
      <c r="N51" s="503"/>
      <c r="AB51" s="465">
        <f t="shared" si="51"/>
        <v>0</v>
      </c>
      <c r="AC51" s="489">
        <f t="shared" si="52"/>
        <v>1</v>
      </c>
      <c r="AD51" s="489">
        <f t="shared" si="53"/>
        <v>0</v>
      </c>
      <c r="AE51" s="489">
        <f t="shared" si="54"/>
        <v>0</v>
      </c>
      <c r="AF51" s="541">
        <f t="shared" si="54"/>
        <v>0</v>
      </c>
      <c r="AG51" s="529"/>
      <c r="AH51" s="529"/>
    </row>
    <row r="52" spans="1:34" s="291" customFormat="1" ht="15" thickBot="1" x14ac:dyDescent="0.35">
      <c r="A52" s="536">
        <f t="shared" si="43"/>
        <v>6</v>
      </c>
      <c r="B52" s="537" t="str">
        <f t="shared" si="44"/>
        <v>Lezervant Frédéric</v>
      </c>
      <c r="C52" s="503" t="str">
        <f>IFERROR(VLOOKUP(B52,Liste_J!$C$7:$G$261,5,0),"???")</f>
        <v>H</v>
      </c>
      <c r="D52" s="538" t="str">
        <f>IFERROR(VLOOKUP(B52,Liste_J!$C$7:$F$261,4,0),"???")</f>
        <v>ASGAF</v>
      </c>
      <c r="E52" s="503">
        <f t="shared" si="45"/>
        <v>19.399999999999999</v>
      </c>
      <c r="F52" s="539">
        <f t="shared" si="46"/>
        <v>34</v>
      </c>
      <c r="H52" s="536">
        <f t="shared" si="47"/>
        <v>6</v>
      </c>
      <c r="I52" s="503" t="str">
        <f t="shared" si="48"/>
        <v>Le Boulc'H Catherine</v>
      </c>
      <c r="J52" s="503" t="str">
        <f>IFERROR(VLOOKUP(I52,Liste_J!$C$7:$G$261,5,0),"???")</f>
        <v>F</v>
      </c>
      <c r="K52" s="503" t="str">
        <f>IFERROR(VLOOKUP(I52,Liste_J!$C$7:$F$261,4,0),"???")</f>
        <v>Chevannes</v>
      </c>
      <c r="L52" s="503">
        <f t="shared" si="49"/>
        <v>21.3</v>
      </c>
      <c r="M52" s="539">
        <f t="shared" si="50"/>
        <v>41</v>
      </c>
      <c r="N52" s="503"/>
      <c r="V52" s="503"/>
      <c r="AB52" s="465">
        <f t="shared" si="51"/>
        <v>0</v>
      </c>
      <c r="AC52" s="489">
        <f t="shared" si="52"/>
        <v>1</v>
      </c>
      <c r="AD52" s="489">
        <f t="shared" si="53"/>
        <v>0</v>
      </c>
      <c r="AE52" s="489">
        <f t="shared" si="54"/>
        <v>0</v>
      </c>
      <c r="AF52" s="541">
        <f t="shared" si="54"/>
        <v>0</v>
      </c>
      <c r="AG52" s="529"/>
      <c r="AH52" s="529"/>
    </row>
    <row r="53" spans="1:34" s="291" customFormat="1" ht="15" thickBot="1" x14ac:dyDescent="0.35">
      <c r="A53" s="536">
        <f t="shared" si="43"/>
        <v>0</v>
      </c>
      <c r="B53" s="537" t="str">
        <f t="shared" si="44"/>
        <v>Lezervant Sophie</v>
      </c>
      <c r="C53" s="503" t="str">
        <f>IFERROR(VLOOKUP(B53,Liste_J!$C$7:$G$261,5,0),"???")</f>
        <v>F</v>
      </c>
      <c r="D53" s="538" t="str">
        <f>IFERROR(VLOOKUP(B53,Liste_J!$C$7:$F$261,4,0),"???")</f>
        <v>ASGAF</v>
      </c>
      <c r="E53" s="503">
        <f t="shared" si="45"/>
        <v>23.7</v>
      </c>
      <c r="F53" s="539">
        <f t="shared" si="46"/>
        <v>34</v>
      </c>
      <c r="H53" s="536">
        <f t="shared" si="47"/>
        <v>0</v>
      </c>
      <c r="I53" s="503" t="str">
        <f t="shared" si="48"/>
        <v>Prevost Stephane</v>
      </c>
      <c r="J53" s="503" t="str">
        <f>IFERROR(VLOOKUP(I53,Liste_J!$C$7:$G$261,5,0),"???")</f>
        <v>H</v>
      </c>
      <c r="K53" s="503" t="str">
        <f>IFERROR(VLOOKUP(I53,Liste_J!$C$7:$F$261,4,0),"???")</f>
        <v>Chevannes</v>
      </c>
      <c r="L53" s="503">
        <f t="shared" si="49"/>
        <v>17.600000000000001</v>
      </c>
      <c r="M53" s="539">
        <f t="shared" si="50"/>
        <v>41</v>
      </c>
      <c r="N53" s="503"/>
      <c r="AB53" s="465">
        <f t="shared" si="51"/>
        <v>0</v>
      </c>
      <c r="AC53" s="489">
        <f t="shared" si="52"/>
        <v>1</v>
      </c>
      <c r="AD53" s="489">
        <f t="shared" si="53"/>
        <v>0</v>
      </c>
      <c r="AE53" s="489">
        <f t="shared" si="54"/>
        <v>0</v>
      </c>
      <c r="AF53" s="541">
        <f t="shared" si="54"/>
        <v>0</v>
      </c>
      <c r="AG53" s="529"/>
      <c r="AH53" s="529"/>
    </row>
    <row r="54" spans="1:34" s="291" customFormat="1" ht="15" thickBot="1" x14ac:dyDescent="0.35">
      <c r="A54" s="536">
        <f t="shared" si="43"/>
        <v>7</v>
      </c>
      <c r="B54" s="537" t="str">
        <f t="shared" si="44"/>
        <v>Nicolle Olivier</v>
      </c>
      <c r="C54" s="503" t="str">
        <f>IFERROR(VLOOKUP(B54,Liste_J!$C$7:$G$261,5,0),"???")</f>
        <v>H</v>
      </c>
      <c r="D54" s="538" t="str">
        <f>IFERROR(VLOOKUP(B54,Liste_J!$C$7:$F$261,4,0),"???")</f>
        <v>Chevannes</v>
      </c>
      <c r="E54" s="503">
        <f t="shared" si="45"/>
        <v>16.899999999999999</v>
      </c>
      <c r="F54" s="539">
        <f t="shared" si="46"/>
        <v>33</v>
      </c>
      <c r="H54" s="536">
        <f t="shared" si="47"/>
        <v>7</v>
      </c>
      <c r="I54" s="503" t="str">
        <f t="shared" si="48"/>
        <v>Gauvin Henri-Jacques</v>
      </c>
      <c r="J54" s="503" t="str">
        <f>IFERROR(VLOOKUP(I54,Liste_J!$C$7:$G$261,5,0),"???")</f>
        <v>H</v>
      </c>
      <c r="K54" s="503" t="str">
        <f>IFERROR(VLOOKUP(I54,Liste_J!$C$7:$F$261,4,0),"???")</f>
        <v>Réveillon</v>
      </c>
      <c r="L54" s="503">
        <f t="shared" si="49"/>
        <v>13.3</v>
      </c>
      <c r="M54" s="539">
        <f t="shared" si="50"/>
        <v>40</v>
      </c>
      <c r="N54" s="503"/>
      <c r="V54" s="503"/>
      <c r="X54" s="445"/>
      <c r="Y54" s="529"/>
      <c r="AB54" s="465">
        <f t="shared" si="51"/>
        <v>0</v>
      </c>
      <c r="AC54" s="489">
        <f t="shared" si="52"/>
        <v>0</v>
      </c>
      <c r="AD54" s="489">
        <f t="shared" si="53"/>
        <v>0</v>
      </c>
      <c r="AE54" s="489">
        <f t="shared" si="54"/>
        <v>0</v>
      </c>
      <c r="AF54" s="541">
        <f t="shared" si="54"/>
        <v>1</v>
      </c>
      <c r="AG54" s="529"/>
      <c r="AH54" s="529"/>
    </row>
    <row r="55" spans="1:34" s="291" customFormat="1" ht="15" thickBot="1" x14ac:dyDescent="0.35">
      <c r="A55" s="536">
        <f t="shared" si="43"/>
        <v>0</v>
      </c>
      <c r="B55" s="537" t="str">
        <f t="shared" si="44"/>
        <v>Treton Jacky</v>
      </c>
      <c r="C55" s="503" t="str">
        <f>IFERROR(VLOOKUP(B55,Liste_J!$C$7:$G$261,5,0),"???")</f>
        <v>H</v>
      </c>
      <c r="D55" s="538" t="str">
        <f>IFERROR(VLOOKUP(B55,Liste_J!$C$7:$F$261,4,0),"???")</f>
        <v>Chevannes</v>
      </c>
      <c r="E55" s="503">
        <f t="shared" si="45"/>
        <v>18.100000000000001</v>
      </c>
      <c r="F55" s="539">
        <f t="shared" si="46"/>
        <v>33</v>
      </c>
      <c r="H55" s="536">
        <f t="shared" si="47"/>
        <v>0</v>
      </c>
      <c r="I55" s="503" t="str">
        <f t="shared" si="48"/>
        <v>Robic Jean Pierre</v>
      </c>
      <c r="J55" s="503" t="str">
        <f>IFERROR(VLOOKUP(I55,Liste_J!$C$7:$G$261,5,0),"???")</f>
        <v>H</v>
      </c>
      <c r="K55" s="503" t="str">
        <f>IFERROR(VLOOKUP(I55,Liste_J!$C$7:$F$261,4,0),"???")</f>
        <v>Réveillon</v>
      </c>
      <c r="L55" s="503">
        <f t="shared" si="49"/>
        <v>14.5</v>
      </c>
      <c r="M55" s="539">
        <f t="shared" si="50"/>
        <v>40</v>
      </c>
      <c r="N55" s="503"/>
      <c r="O55" s="503"/>
      <c r="P55" s="503"/>
      <c r="Q55" s="503"/>
      <c r="R55" s="503"/>
      <c r="S55" s="503"/>
      <c r="T55" s="503"/>
      <c r="X55" s="445"/>
      <c r="AB55" s="465">
        <f t="shared" si="51"/>
        <v>0</v>
      </c>
      <c r="AC55" s="489">
        <f t="shared" si="52"/>
        <v>0</v>
      </c>
      <c r="AD55" s="489">
        <f t="shared" si="53"/>
        <v>0</v>
      </c>
      <c r="AE55" s="489">
        <f t="shared" si="54"/>
        <v>0</v>
      </c>
      <c r="AF55" s="541">
        <f t="shared" si="54"/>
        <v>1</v>
      </c>
      <c r="AG55" s="529"/>
      <c r="AH55" s="529"/>
    </row>
    <row r="56" spans="1:34" s="291" customFormat="1" ht="15" thickBot="1" x14ac:dyDescent="0.35">
      <c r="A56" s="536">
        <f t="shared" si="43"/>
        <v>8</v>
      </c>
      <c r="B56" s="537" t="str">
        <f t="shared" si="44"/>
        <v>Le Boulc'H Catherine</v>
      </c>
      <c r="C56" s="503" t="str">
        <f>IFERROR(VLOOKUP(B56,Liste_J!$C$7:$G$261,5,0),"???")</f>
        <v>F</v>
      </c>
      <c r="D56" s="538" t="str">
        <f>IFERROR(VLOOKUP(B56,Liste_J!$C$7:$F$261,4,0),"???")</f>
        <v>Chevannes</v>
      </c>
      <c r="E56" s="503">
        <f t="shared" si="45"/>
        <v>21.3</v>
      </c>
      <c r="F56" s="539">
        <f t="shared" si="46"/>
        <v>33</v>
      </c>
      <c r="H56" s="536">
        <f t="shared" si="47"/>
        <v>8</v>
      </c>
      <c r="I56" s="503" t="str">
        <f t="shared" si="48"/>
        <v>Lapatrie Gilles</v>
      </c>
      <c r="J56" s="503" t="str">
        <f>IFERROR(VLOOKUP(I56,Liste_J!$C$7:$G$261,5,0),"???")</f>
        <v>H</v>
      </c>
      <c r="K56" s="503" t="str">
        <f>IFERROR(VLOOKUP(I56,Liste_J!$C$7:$F$261,4,0),"???")</f>
        <v>Réveillon</v>
      </c>
      <c r="L56" s="503">
        <f t="shared" si="49"/>
        <v>11</v>
      </c>
      <c r="M56" s="539">
        <f t="shared" si="50"/>
        <v>40</v>
      </c>
      <c r="N56" s="503"/>
      <c r="O56" s="503"/>
      <c r="P56" s="503"/>
      <c r="Q56" s="503"/>
      <c r="R56" s="503"/>
      <c r="S56" s="503"/>
      <c r="T56" s="503"/>
      <c r="X56" s="445"/>
      <c r="AB56" s="465">
        <f t="shared" si="51"/>
        <v>0</v>
      </c>
      <c r="AC56" s="489">
        <f t="shared" si="52"/>
        <v>0</v>
      </c>
      <c r="AD56" s="489">
        <f t="shared" si="53"/>
        <v>0</v>
      </c>
      <c r="AE56" s="489">
        <f t="shared" si="54"/>
        <v>0</v>
      </c>
      <c r="AF56" s="541">
        <f t="shared" si="54"/>
        <v>1</v>
      </c>
      <c r="AG56" s="529"/>
      <c r="AH56" s="529"/>
    </row>
    <row r="57" spans="1:34" s="291" customFormat="1" ht="15" thickBot="1" x14ac:dyDescent="0.35">
      <c r="A57" s="536">
        <f t="shared" si="43"/>
        <v>0</v>
      </c>
      <c r="B57" s="537" t="str">
        <f t="shared" si="44"/>
        <v>Prevost Stephane</v>
      </c>
      <c r="C57" s="503" t="str">
        <f>IFERROR(VLOOKUP(B57,Liste_J!$C$7:$G$261,5,0),"???")</f>
        <v>H</v>
      </c>
      <c r="D57" s="538" t="str">
        <f>IFERROR(VLOOKUP(B57,Liste_J!$C$7:$F$261,4,0),"???")</f>
        <v>Chevannes</v>
      </c>
      <c r="E57" s="503">
        <f t="shared" si="45"/>
        <v>17.600000000000001</v>
      </c>
      <c r="F57" s="539">
        <f t="shared" si="46"/>
        <v>33</v>
      </c>
      <c r="H57" s="536">
        <f t="shared" si="47"/>
        <v>0</v>
      </c>
      <c r="I57" s="503" t="str">
        <f t="shared" si="48"/>
        <v>Bridier Jean Michel</v>
      </c>
      <c r="J57" s="503" t="str">
        <f>IFERROR(VLOOKUP(I57,Liste_J!$C$7:$G$261,5,0),"???")</f>
        <v>H</v>
      </c>
      <c r="K57" s="503" t="str">
        <f>IFERROR(VLOOKUP(I57,Liste_J!$C$7:$F$261,4,0),"???")</f>
        <v>Réveillon</v>
      </c>
      <c r="L57" s="503">
        <f t="shared" si="49"/>
        <v>9</v>
      </c>
      <c r="M57" s="539">
        <f t="shared" si="50"/>
        <v>40</v>
      </c>
      <c r="N57" s="503"/>
      <c r="T57" s="503"/>
      <c r="X57" s="445"/>
      <c r="AB57" s="465">
        <f t="shared" si="51"/>
        <v>0</v>
      </c>
      <c r="AC57" s="489">
        <f t="shared" si="52"/>
        <v>0</v>
      </c>
      <c r="AD57" s="489">
        <f t="shared" si="53"/>
        <v>0</v>
      </c>
      <c r="AE57" s="489">
        <f t="shared" si="54"/>
        <v>0</v>
      </c>
      <c r="AF57" s="541">
        <f t="shared" si="54"/>
        <v>1</v>
      </c>
      <c r="AG57" s="529"/>
      <c r="AH57" s="529"/>
    </row>
    <row r="58" spans="1:34" s="291" customFormat="1" ht="15" thickBot="1" x14ac:dyDescent="0.35">
      <c r="A58" s="536">
        <f t="shared" si="43"/>
        <v>9</v>
      </c>
      <c r="B58" s="537" t="str">
        <f t="shared" si="44"/>
        <v>Dupuy Eric</v>
      </c>
      <c r="C58" s="503" t="str">
        <f>IFERROR(VLOOKUP(B58,Liste_J!$C$7:$G$261,5,0),"???")</f>
        <v>H</v>
      </c>
      <c r="D58" s="538" t="str">
        <f>IFERROR(VLOOKUP(B58,Liste_J!$C$7:$F$261,4,0),"???")</f>
        <v>ASGAF</v>
      </c>
      <c r="E58" s="503">
        <f t="shared" si="45"/>
        <v>13.8</v>
      </c>
      <c r="F58" s="539">
        <f t="shared" si="46"/>
        <v>32</v>
      </c>
      <c r="H58" s="536">
        <f t="shared" si="47"/>
        <v>9</v>
      </c>
      <c r="I58" s="503" t="str">
        <f t="shared" si="48"/>
        <v>Motard Gilbert</v>
      </c>
      <c r="J58" s="503" t="str">
        <f>IFERROR(VLOOKUP(I58,Liste_J!$C$7:$G$261,5,0),"???")</f>
        <v>H</v>
      </c>
      <c r="K58" s="503" t="str">
        <f>IFERROR(VLOOKUP(I58,Liste_J!$C$7:$F$261,4,0),"???")</f>
        <v>ASGAF</v>
      </c>
      <c r="L58" s="503">
        <f t="shared" si="49"/>
        <v>6.6</v>
      </c>
      <c r="M58" s="539">
        <f t="shared" si="50"/>
        <v>39</v>
      </c>
      <c r="N58" s="503"/>
      <c r="T58" s="503"/>
      <c r="X58" s="445"/>
      <c r="AB58" s="465">
        <f t="shared" si="51"/>
        <v>1</v>
      </c>
      <c r="AC58" s="489">
        <f t="shared" si="52"/>
        <v>0</v>
      </c>
      <c r="AD58" s="489">
        <f t="shared" si="53"/>
        <v>0</v>
      </c>
      <c r="AE58" s="489">
        <f t="shared" si="54"/>
        <v>0</v>
      </c>
      <c r="AF58" s="541">
        <f t="shared" si="54"/>
        <v>0</v>
      </c>
      <c r="AG58" s="529"/>
      <c r="AH58" s="529"/>
    </row>
    <row r="59" spans="1:34" s="291" customFormat="1" ht="15" thickBot="1" x14ac:dyDescent="0.35">
      <c r="A59" s="536">
        <f t="shared" si="43"/>
        <v>0</v>
      </c>
      <c r="B59" s="537" t="str">
        <f t="shared" si="44"/>
        <v>Norrant Gwenael</v>
      </c>
      <c r="C59" s="503" t="str">
        <f>IFERROR(VLOOKUP(B59,Liste_J!$C$7:$G$261,5,0),"???")</f>
        <v>H</v>
      </c>
      <c r="D59" s="538" t="str">
        <f>IFERROR(VLOOKUP(B59,Liste_J!$C$7:$F$261,4,0),"???")</f>
        <v>ASGAF</v>
      </c>
      <c r="E59" s="503">
        <f t="shared" si="45"/>
        <v>14.3</v>
      </c>
      <c r="F59" s="539">
        <f t="shared" si="46"/>
        <v>32</v>
      </c>
      <c r="H59" s="536">
        <f t="shared" si="47"/>
        <v>0</v>
      </c>
      <c r="I59" s="503" t="str">
        <f t="shared" si="48"/>
        <v>Barcon Jean-Jacques</v>
      </c>
      <c r="J59" s="503" t="str">
        <f>IFERROR(VLOOKUP(I59,Liste_J!$C$7:$G$261,5,0),"???")</f>
        <v>H</v>
      </c>
      <c r="K59" s="503" t="str">
        <f>IFERROR(VLOOKUP(I59,Liste_J!$C$7:$F$261,4,0),"???")</f>
        <v>ASGAF</v>
      </c>
      <c r="L59" s="503">
        <f t="shared" si="49"/>
        <v>20.6</v>
      </c>
      <c r="M59" s="539">
        <f t="shared" si="50"/>
        <v>39</v>
      </c>
      <c r="N59" s="503"/>
      <c r="T59" s="503"/>
      <c r="X59" s="445"/>
      <c r="AB59" s="465">
        <f t="shared" si="51"/>
        <v>1</v>
      </c>
      <c r="AC59" s="489">
        <f t="shared" si="52"/>
        <v>0</v>
      </c>
      <c r="AD59" s="489">
        <f t="shared" si="53"/>
        <v>0</v>
      </c>
      <c r="AE59" s="489">
        <f t="shared" si="54"/>
        <v>0</v>
      </c>
      <c r="AF59" s="541">
        <f t="shared" si="54"/>
        <v>0</v>
      </c>
      <c r="AG59" s="529"/>
      <c r="AH59" s="529"/>
    </row>
    <row r="60" spans="1:34" s="291" customFormat="1" ht="15" thickBot="1" x14ac:dyDescent="0.35">
      <c r="A60" s="536">
        <f t="shared" si="43"/>
        <v>10</v>
      </c>
      <c r="B60" s="537" t="str">
        <f t="shared" si="44"/>
        <v>Salvoch Jean-Marc</v>
      </c>
      <c r="C60" s="503" t="str">
        <f>IFERROR(VLOOKUP(B60,Liste_J!$C$7:$G$261,5,0),"???")</f>
        <v>H</v>
      </c>
      <c r="D60" s="538" t="str">
        <f>IFERROR(VLOOKUP(B60,Liste_J!$C$7:$F$261,4,0),"???")</f>
        <v>Chevannes</v>
      </c>
      <c r="E60" s="503">
        <f t="shared" si="45"/>
        <v>13.4</v>
      </c>
      <c r="F60" s="539">
        <f t="shared" si="46"/>
        <v>32</v>
      </c>
      <c r="H60" s="536">
        <f t="shared" si="47"/>
        <v>10</v>
      </c>
      <c r="I60" s="503" t="str">
        <f t="shared" si="48"/>
        <v>Gonzalez Alain</v>
      </c>
      <c r="J60" s="503" t="str">
        <f>IFERROR(VLOOKUP(I60,Liste_J!$C$7:$G$261,5,0),"???")</f>
        <v>H</v>
      </c>
      <c r="K60" s="503" t="str">
        <f>IFERROR(VLOOKUP(I60,Liste_J!$C$7:$F$261,4,0),"???")</f>
        <v>Réveillon</v>
      </c>
      <c r="L60" s="503">
        <f t="shared" si="49"/>
        <v>22</v>
      </c>
      <c r="M60" s="539">
        <f t="shared" si="50"/>
        <v>39</v>
      </c>
      <c r="N60" s="503"/>
      <c r="T60" s="503"/>
      <c r="X60" s="445"/>
      <c r="AB60" s="465">
        <f t="shared" si="51"/>
        <v>0</v>
      </c>
      <c r="AC60" s="489">
        <f t="shared" si="52"/>
        <v>0</v>
      </c>
      <c r="AD60" s="489">
        <f t="shared" si="53"/>
        <v>0</v>
      </c>
      <c r="AE60" s="489">
        <f t="shared" si="54"/>
        <v>0</v>
      </c>
      <c r="AF60" s="541">
        <f t="shared" si="54"/>
        <v>1</v>
      </c>
      <c r="AG60" s="529"/>
      <c r="AH60" s="529"/>
    </row>
    <row r="61" spans="1:34" s="291" customFormat="1" ht="15" thickBot="1" x14ac:dyDescent="0.35">
      <c r="A61" s="536">
        <f t="shared" si="43"/>
        <v>0</v>
      </c>
      <c r="B61" s="537" t="str">
        <f t="shared" si="44"/>
        <v>Villette Claudine</v>
      </c>
      <c r="C61" s="503" t="str">
        <f>IFERROR(VLOOKUP(B61,Liste_J!$C$7:$G$261,5,0),"???")</f>
        <v>F</v>
      </c>
      <c r="D61" s="538" t="str">
        <f>IFERROR(VLOOKUP(B61,Liste_J!$C$7:$F$261,4,0),"???")</f>
        <v>Chevannes</v>
      </c>
      <c r="E61" s="503">
        <f t="shared" si="45"/>
        <v>19.899999999999999</v>
      </c>
      <c r="F61" s="539">
        <f t="shared" si="46"/>
        <v>32</v>
      </c>
      <c r="H61" s="536">
        <f t="shared" si="47"/>
        <v>0</v>
      </c>
      <c r="I61" s="503" t="str">
        <f t="shared" si="48"/>
        <v>Fanchon Marc</v>
      </c>
      <c r="J61" s="503" t="str">
        <f>IFERROR(VLOOKUP(I61,Liste_J!$C$7:$G$261,5,0),"???")</f>
        <v>H</v>
      </c>
      <c r="K61" s="503" t="str">
        <f>IFERROR(VLOOKUP(I61,Liste_J!$C$7:$F$261,4,0),"???")</f>
        <v>Réveillon</v>
      </c>
      <c r="L61" s="503">
        <f t="shared" si="49"/>
        <v>25</v>
      </c>
      <c r="M61" s="539">
        <f t="shared" si="50"/>
        <v>39</v>
      </c>
      <c r="N61" s="503"/>
      <c r="T61" s="503"/>
      <c r="X61" s="445"/>
      <c r="AB61" s="465">
        <f t="shared" si="51"/>
        <v>0</v>
      </c>
      <c r="AC61" s="489">
        <f t="shared" si="52"/>
        <v>0</v>
      </c>
      <c r="AD61" s="489">
        <f t="shared" si="53"/>
        <v>0</v>
      </c>
      <c r="AE61" s="489">
        <f t="shared" si="54"/>
        <v>0</v>
      </c>
      <c r="AF61" s="541">
        <f t="shared" si="54"/>
        <v>1</v>
      </c>
      <c r="AG61" s="529"/>
      <c r="AH61" s="529"/>
    </row>
    <row r="62" spans="1:34" s="291" customFormat="1" ht="15" thickBot="1" x14ac:dyDescent="0.35">
      <c r="A62" s="536">
        <f t="shared" si="43"/>
        <v>11</v>
      </c>
      <c r="B62" s="537" t="str">
        <f t="shared" si="44"/>
        <v>Olivier Franck</v>
      </c>
      <c r="C62" s="503" t="str">
        <f>IFERROR(VLOOKUP(B62,Liste_J!$C$7:$G$261,5,0),"???")</f>
        <v>H</v>
      </c>
      <c r="D62" s="538" t="str">
        <f>IFERROR(VLOOKUP(B62,Liste_J!$C$7:$F$261,4,0),"???")</f>
        <v>Chevannes</v>
      </c>
      <c r="E62" s="503">
        <f t="shared" si="45"/>
        <v>18.2</v>
      </c>
      <c r="F62" s="539">
        <f t="shared" si="46"/>
        <v>32</v>
      </c>
      <c r="H62" s="536">
        <f t="shared" si="47"/>
        <v>11</v>
      </c>
      <c r="I62" s="503" t="str">
        <f t="shared" si="48"/>
        <v>Dupuy Eric</v>
      </c>
      <c r="J62" s="503" t="str">
        <f>IFERROR(VLOOKUP(I62,Liste_J!$C$7:$G$261,5,0),"???")</f>
        <v>H</v>
      </c>
      <c r="K62" s="503" t="str">
        <f>IFERROR(VLOOKUP(I62,Liste_J!$C$7:$F$261,4,0),"???")</f>
        <v>ASGAF</v>
      </c>
      <c r="L62" s="503">
        <f t="shared" si="49"/>
        <v>13.8</v>
      </c>
      <c r="M62" s="539">
        <f t="shared" si="50"/>
        <v>38</v>
      </c>
      <c r="N62" s="503"/>
      <c r="T62" s="503"/>
      <c r="X62" s="445"/>
      <c r="AB62" s="465">
        <f t="shared" si="51"/>
        <v>1</v>
      </c>
      <c r="AC62" s="489">
        <f t="shared" si="52"/>
        <v>0</v>
      </c>
      <c r="AD62" s="489">
        <f t="shared" si="53"/>
        <v>0</v>
      </c>
      <c r="AE62" s="489">
        <f t="shared" si="54"/>
        <v>0</v>
      </c>
      <c r="AF62" s="541">
        <f t="shared" si="54"/>
        <v>0</v>
      </c>
      <c r="AG62" s="529"/>
      <c r="AH62" s="529"/>
    </row>
    <row r="63" spans="1:34" s="291" customFormat="1" ht="15" thickBot="1" x14ac:dyDescent="0.35">
      <c r="A63" s="536">
        <f t="shared" si="43"/>
        <v>0</v>
      </c>
      <c r="B63" s="537" t="str">
        <f t="shared" si="44"/>
        <v>Pieters Philippe</v>
      </c>
      <c r="C63" s="503" t="str">
        <f>IFERROR(VLOOKUP(B63,Liste_J!$C$7:$G$261,5,0),"???")</f>
        <v>H</v>
      </c>
      <c r="D63" s="538" t="str">
        <f>IFERROR(VLOOKUP(B63,Liste_J!$C$7:$F$261,4,0),"???")</f>
        <v>Chevannes</v>
      </c>
      <c r="E63" s="503">
        <f t="shared" si="45"/>
        <v>13.5</v>
      </c>
      <c r="F63" s="539">
        <f t="shared" si="46"/>
        <v>32</v>
      </c>
      <c r="H63" s="536">
        <f t="shared" si="47"/>
        <v>0</v>
      </c>
      <c r="I63" s="503" t="str">
        <f t="shared" si="48"/>
        <v>Norrant Gwenael</v>
      </c>
      <c r="J63" s="503" t="str">
        <f>IFERROR(VLOOKUP(I63,Liste_J!$C$7:$G$261,5,0),"???")</f>
        <v>H</v>
      </c>
      <c r="K63" s="503" t="str">
        <f>IFERROR(VLOOKUP(I63,Liste_J!$C$7:$F$261,4,0),"???")</f>
        <v>ASGAF</v>
      </c>
      <c r="L63" s="503">
        <f t="shared" si="49"/>
        <v>14.3</v>
      </c>
      <c r="M63" s="539">
        <f t="shared" si="50"/>
        <v>38</v>
      </c>
      <c r="N63" s="503"/>
      <c r="T63" s="503"/>
      <c r="X63" s="445"/>
      <c r="AB63" s="465">
        <f t="shared" si="51"/>
        <v>1</v>
      </c>
      <c r="AC63" s="489">
        <f t="shared" si="52"/>
        <v>0</v>
      </c>
      <c r="AD63" s="489">
        <f t="shared" si="53"/>
        <v>0</v>
      </c>
      <c r="AE63" s="489">
        <f t="shared" si="54"/>
        <v>0</v>
      </c>
      <c r="AF63" s="541">
        <f t="shared" si="54"/>
        <v>0</v>
      </c>
      <c r="AG63" s="529"/>
      <c r="AH63" s="529"/>
    </row>
    <row r="64" spans="1:34" s="291" customFormat="1" ht="15" thickBot="1" x14ac:dyDescent="0.35">
      <c r="A64" s="536">
        <f t="shared" si="43"/>
        <v>12</v>
      </c>
      <c r="B64" s="537" t="str">
        <f t="shared" si="44"/>
        <v>Napoleone Remi</v>
      </c>
      <c r="C64" s="503" t="str">
        <f>IFERROR(VLOOKUP(B64,Liste_J!$C$7:$G$261,5,0),"???")</f>
        <v>H</v>
      </c>
      <c r="D64" s="538" t="str">
        <f>IFERROR(VLOOKUP(B64,Liste_J!$C$7:$F$261,4,0),"???")</f>
        <v>Chevry</v>
      </c>
      <c r="E64" s="503">
        <f t="shared" si="45"/>
        <v>22.4</v>
      </c>
      <c r="F64" s="539">
        <f t="shared" si="46"/>
        <v>31</v>
      </c>
      <c r="H64" s="536">
        <f t="shared" si="47"/>
        <v>12</v>
      </c>
      <c r="I64" s="503" t="str">
        <f t="shared" si="48"/>
        <v>Salvoch Jean-Marc</v>
      </c>
      <c r="J64" s="503" t="str">
        <f>IFERROR(VLOOKUP(I64,Liste_J!$C$7:$G$261,5,0),"???")</f>
        <v>H</v>
      </c>
      <c r="K64" s="503" t="str">
        <f>IFERROR(VLOOKUP(I64,Liste_J!$C$7:$F$261,4,0),"???")</f>
        <v>Chevannes</v>
      </c>
      <c r="L64" s="503">
        <f t="shared" si="49"/>
        <v>13.4</v>
      </c>
      <c r="M64" s="539">
        <f t="shared" si="50"/>
        <v>38</v>
      </c>
      <c r="N64" s="503"/>
      <c r="T64" s="503"/>
      <c r="X64" s="445"/>
      <c r="AB64" s="465">
        <f t="shared" si="51"/>
        <v>0</v>
      </c>
      <c r="AC64" s="489">
        <f t="shared" si="52"/>
        <v>1</v>
      </c>
      <c r="AD64" s="489">
        <f t="shared" si="53"/>
        <v>0</v>
      </c>
      <c r="AE64" s="489">
        <f t="shared" si="54"/>
        <v>0</v>
      </c>
      <c r="AF64" s="541">
        <f t="shared" si="54"/>
        <v>0</v>
      </c>
      <c r="AG64" s="529"/>
      <c r="AH64" s="529"/>
    </row>
    <row r="65" spans="1:34" s="291" customFormat="1" ht="15" thickBot="1" x14ac:dyDescent="0.35">
      <c r="A65" s="536">
        <f t="shared" si="43"/>
        <v>0</v>
      </c>
      <c r="B65" s="537" t="str">
        <f t="shared" si="44"/>
        <v>Paillart Pascal</v>
      </c>
      <c r="C65" s="503" t="str">
        <f>IFERROR(VLOOKUP(B65,Liste_J!$C$7:$G$261,5,0),"???")</f>
        <v>H</v>
      </c>
      <c r="D65" s="538" t="str">
        <f>IFERROR(VLOOKUP(B65,Liste_J!$C$7:$F$261,4,0),"???")</f>
        <v>Chevry</v>
      </c>
      <c r="E65" s="503">
        <f t="shared" si="45"/>
        <v>32.700000000000003</v>
      </c>
      <c r="F65" s="539">
        <f t="shared" si="46"/>
        <v>31</v>
      </c>
      <c r="H65" s="536">
        <f t="shared" si="47"/>
        <v>0</v>
      </c>
      <c r="I65" s="503" t="str">
        <f t="shared" si="48"/>
        <v>Villette Claudine</v>
      </c>
      <c r="J65" s="503" t="str">
        <f>IFERROR(VLOOKUP(I65,Liste_J!$C$7:$G$261,5,0),"???")</f>
        <v>F</v>
      </c>
      <c r="K65" s="503" t="str">
        <f>IFERROR(VLOOKUP(I65,Liste_J!$C$7:$F$261,4,0),"???")</f>
        <v>Chevannes</v>
      </c>
      <c r="L65" s="503">
        <f t="shared" si="49"/>
        <v>19.899999999999999</v>
      </c>
      <c r="M65" s="539">
        <f t="shared" si="50"/>
        <v>38</v>
      </c>
      <c r="N65" s="503"/>
      <c r="T65" s="503"/>
      <c r="X65" s="445"/>
      <c r="AB65" s="465">
        <f t="shared" si="51"/>
        <v>0</v>
      </c>
      <c r="AC65" s="489">
        <f t="shared" si="52"/>
        <v>1</v>
      </c>
      <c r="AD65" s="489">
        <f t="shared" si="53"/>
        <v>0</v>
      </c>
      <c r="AE65" s="489">
        <f t="shared" si="54"/>
        <v>0</v>
      </c>
      <c r="AF65" s="541">
        <f t="shared" si="54"/>
        <v>0</v>
      </c>
      <c r="AG65" s="529"/>
      <c r="AH65" s="529"/>
    </row>
    <row r="66" spans="1:34" s="291" customFormat="1" ht="15" thickBot="1" x14ac:dyDescent="0.35">
      <c r="A66" s="536">
        <f t="shared" si="43"/>
        <v>13</v>
      </c>
      <c r="B66" s="537" t="str">
        <f t="shared" si="44"/>
        <v>Balley Jean Marc</v>
      </c>
      <c r="C66" s="503" t="str">
        <f>IFERROR(VLOOKUP(B66,Liste_J!$C$7:$G$261,5,0),"???")</f>
        <v>H</v>
      </c>
      <c r="D66" s="538" t="str">
        <f>IFERROR(VLOOKUP(B66,Liste_J!$C$7:$F$261,4,0),"???")</f>
        <v>ASGAF</v>
      </c>
      <c r="E66" s="503">
        <f t="shared" si="45"/>
        <v>14.3</v>
      </c>
      <c r="F66" s="539">
        <f t="shared" si="46"/>
        <v>31</v>
      </c>
      <c r="H66" s="536">
        <f t="shared" si="47"/>
        <v>13</v>
      </c>
      <c r="I66" s="503" t="str">
        <f t="shared" si="48"/>
        <v>Olivier Franck</v>
      </c>
      <c r="J66" s="503" t="str">
        <f>IFERROR(VLOOKUP(I66,Liste_J!$C$7:$G$261,5,0),"???")</f>
        <v>H</v>
      </c>
      <c r="K66" s="503" t="str">
        <f>IFERROR(VLOOKUP(I66,Liste_J!$C$7:$F$261,4,0),"???")</f>
        <v>Chevannes</v>
      </c>
      <c r="L66" s="503">
        <f t="shared" si="49"/>
        <v>18.2</v>
      </c>
      <c r="M66" s="539">
        <f t="shared" si="50"/>
        <v>38</v>
      </c>
      <c r="N66" s="503"/>
      <c r="T66" s="503"/>
      <c r="X66" s="445"/>
      <c r="AB66" s="465">
        <f t="shared" si="51"/>
        <v>0</v>
      </c>
      <c r="AC66" s="489">
        <f t="shared" si="52"/>
        <v>1</v>
      </c>
      <c r="AD66" s="489">
        <f t="shared" si="53"/>
        <v>0</v>
      </c>
      <c r="AE66" s="489">
        <f t="shared" si="54"/>
        <v>0</v>
      </c>
      <c r="AF66" s="541">
        <f t="shared" si="54"/>
        <v>0</v>
      </c>
      <c r="AG66" s="529"/>
      <c r="AH66" s="529"/>
    </row>
    <row r="67" spans="1:34" s="291" customFormat="1" ht="15" thickBot="1" x14ac:dyDescent="0.35">
      <c r="A67" s="536">
        <f t="shared" si="43"/>
        <v>0</v>
      </c>
      <c r="B67" s="537" t="str">
        <f t="shared" si="44"/>
        <v>Marcais Xavier</v>
      </c>
      <c r="C67" s="503" t="str">
        <f>IFERROR(VLOOKUP(B67,Liste_J!$C$7:$G$261,5,0),"???")</f>
        <v>H</v>
      </c>
      <c r="D67" s="538" t="str">
        <f>IFERROR(VLOOKUP(B67,Liste_J!$C$7:$F$261,4,0),"???")</f>
        <v>ASGAF</v>
      </c>
      <c r="E67" s="503">
        <f t="shared" si="45"/>
        <v>13.8</v>
      </c>
      <c r="F67" s="539">
        <f t="shared" si="46"/>
        <v>31</v>
      </c>
      <c r="H67" s="536">
        <f t="shared" si="47"/>
        <v>0</v>
      </c>
      <c r="I67" s="503" t="str">
        <f t="shared" si="48"/>
        <v>Pieters Philippe</v>
      </c>
      <c r="J67" s="503" t="str">
        <f>IFERROR(VLOOKUP(I67,Liste_J!$C$7:$G$261,5,0),"???")</f>
        <v>H</v>
      </c>
      <c r="K67" s="503" t="str">
        <f>IFERROR(VLOOKUP(I67,Liste_J!$C$7:$F$261,4,0),"???")</f>
        <v>Chevannes</v>
      </c>
      <c r="L67" s="503">
        <f t="shared" si="49"/>
        <v>13.5</v>
      </c>
      <c r="M67" s="539">
        <f t="shared" si="50"/>
        <v>38</v>
      </c>
      <c r="N67" s="503"/>
      <c r="T67" s="503"/>
      <c r="X67" s="445"/>
      <c r="AB67" s="465">
        <f t="shared" si="51"/>
        <v>0</v>
      </c>
      <c r="AC67" s="489">
        <f t="shared" si="52"/>
        <v>1</v>
      </c>
      <c r="AD67" s="489">
        <f t="shared" si="53"/>
        <v>0</v>
      </c>
      <c r="AE67" s="489">
        <f t="shared" si="54"/>
        <v>0</v>
      </c>
      <c r="AF67" s="541">
        <f t="shared" si="54"/>
        <v>0</v>
      </c>
      <c r="AG67" s="529"/>
      <c r="AH67" s="529"/>
    </row>
    <row r="68" spans="1:34" s="291" customFormat="1" ht="15" thickBot="1" x14ac:dyDescent="0.35">
      <c r="A68" s="536">
        <f t="shared" si="43"/>
        <v>14</v>
      </c>
      <c r="B68" s="537" t="str">
        <f t="shared" si="44"/>
        <v>Sauvadet Dominique</v>
      </c>
      <c r="C68" s="503" t="str">
        <f>IFERROR(VLOOKUP(B68,Liste_J!$C$7:$G$261,5,0),"???")</f>
        <v>H</v>
      </c>
      <c r="D68" s="538" t="str">
        <f>IFERROR(VLOOKUP(B68,Liste_J!$C$7:$F$261,4,0),"???")</f>
        <v>ASGAF</v>
      </c>
      <c r="E68" s="503">
        <f t="shared" si="45"/>
        <v>19</v>
      </c>
      <c r="F68" s="539">
        <f t="shared" si="46"/>
        <v>29</v>
      </c>
      <c r="H68" s="536">
        <f t="shared" si="47"/>
        <v>14</v>
      </c>
      <c r="I68" s="503" t="str">
        <f t="shared" si="48"/>
        <v>Sauvadet Dominique</v>
      </c>
      <c r="J68" s="503" t="str">
        <f>IFERROR(VLOOKUP(I68,Liste_J!$C$7:$G$261,5,0),"???")</f>
        <v>H</v>
      </c>
      <c r="K68" s="503" t="str">
        <f>IFERROR(VLOOKUP(I68,Liste_J!$C$7:$F$261,4,0),"???")</f>
        <v>ASGAF</v>
      </c>
      <c r="L68" s="503">
        <f t="shared" si="49"/>
        <v>19</v>
      </c>
      <c r="M68" s="539">
        <f t="shared" si="50"/>
        <v>38</v>
      </c>
      <c r="N68" s="503"/>
      <c r="T68" s="503"/>
      <c r="X68" s="445"/>
      <c r="AB68" s="465">
        <f t="shared" si="51"/>
        <v>1</v>
      </c>
      <c r="AC68" s="489">
        <f t="shared" si="52"/>
        <v>0</v>
      </c>
      <c r="AD68" s="489">
        <f t="shared" si="53"/>
        <v>0</v>
      </c>
      <c r="AE68" s="489">
        <f t="shared" si="54"/>
        <v>0</v>
      </c>
      <c r="AF68" s="541">
        <f t="shared" si="54"/>
        <v>0</v>
      </c>
      <c r="AG68" s="529"/>
      <c r="AH68" s="529"/>
    </row>
    <row r="69" spans="1:34" s="291" customFormat="1" ht="15" thickBot="1" x14ac:dyDescent="0.35">
      <c r="A69" s="536">
        <f t="shared" si="43"/>
        <v>0</v>
      </c>
      <c r="B69" s="537" t="str">
        <f t="shared" si="44"/>
        <v>Sauvadet Yannick</v>
      </c>
      <c r="C69" s="503" t="str">
        <f>IFERROR(VLOOKUP(B69,Liste_J!$C$7:$G$261,5,0),"???")</f>
        <v>H</v>
      </c>
      <c r="D69" s="538" t="str">
        <f>IFERROR(VLOOKUP(B69,Liste_J!$C$7:$F$261,4,0),"???")</f>
        <v>ASGAF</v>
      </c>
      <c r="E69" s="503">
        <f t="shared" si="45"/>
        <v>24.9</v>
      </c>
      <c r="F69" s="539">
        <f t="shared" si="46"/>
        <v>29</v>
      </c>
      <c r="H69" s="536">
        <f t="shared" si="47"/>
        <v>0</v>
      </c>
      <c r="I69" s="503" t="str">
        <f t="shared" si="48"/>
        <v>Sauvadet Yannick</v>
      </c>
      <c r="J69" s="503" t="str">
        <f>IFERROR(VLOOKUP(I69,Liste_J!$C$7:$G$261,5,0),"???")</f>
        <v>H</v>
      </c>
      <c r="K69" s="503" t="str">
        <f>IFERROR(VLOOKUP(I69,Liste_J!$C$7:$F$261,4,0),"???")</f>
        <v>ASGAF</v>
      </c>
      <c r="L69" s="503">
        <f t="shared" si="49"/>
        <v>24.9</v>
      </c>
      <c r="M69" s="539">
        <f t="shared" si="50"/>
        <v>38</v>
      </c>
      <c r="N69" s="503"/>
      <c r="T69" s="503"/>
      <c r="X69" s="445"/>
      <c r="AB69" s="465">
        <f t="shared" si="51"/>
        <v>1</v>
      </c>
      <c r="AC69" s="489">
        <f t="shared" si="52"/>
        <v>0</v>
      </c>
      <c r="AD69" s="489">
        <f t="shared" si="53"/>
        <v>0</v>
      </c>
      <c r="AE69" s="489">
        <f t="shared" si="54"/>
        <v>0</v>
      </c>
      <c r="AF69" s="541">
        <f t="shared" si="54"/>
        <v>0</v>
      </c>
      <c r="AG69" s="529"/>
      <c r="AH69" s="529"/>
    </row>
    <row r="70" spans="1:34" s="291" customFormat="1" ht="15" thickBot="1" x14ac:dyDescent="0.35">
      <c r="A70" s="536">
        <f t="shared" si="43"/>
        <v>15</v>
      </c>
      <c r="B70" s="537" t="str">
        <f t="shared" si="44"/>
        <v>Fanchon Marc</v>
      </c>
      <c r="C70" s="503" t="str">
        <f>IFERROR(VLOOKUP(B70,Liste_J!$C$7:$G$261,5,0),"???")</f>
        <v>H</v>
      </c>
      <c r="D70" s="538" t="str">
        <f>IFERROR(VLOOKUP(B70,Liste_J!$C$7:$F$261,4,0),"???")</f>
        <v>Réveillon</v>
      </c>
      <c r="E70" s="503">
        <f t="shared" si="45"/>
        <v>25</v>
      </c>
      <c r="F70" s="539">
        <f t="shared" si="46"/>
        <v>28</v>
      </c>
      <c r="H70" s="536">
        <f t="shared" si="47"/>
        <v>15</v>
      </c>
      <c r="I70" s="503" t="str">
        <f t="shared" si="48"/>
        <v>Balley Jean Marc</v>
      </c>
      <c r="J70" s="503" t="str">
        <f>IFERROR(VLOOKUP(I70,Liste_J!$C$7:$G$261,5,0),"???")</f>
        <v>H</v>
      </c>
      <c r="K70" s="503" t="str">
        <f>IFERROR(VLOOKUP(I70,Liste_J!$C$7:$F$261,4,0),"???")</f>
        <v>ASGAF</v>
      </c>
      <c r="L70" s="503">
        <f t="shared" si="49"/>
        <v>14.3</v>
      </c>
      <c r="M70" s="539">
        <f t="shared" si="50"/>
        <v>37</v>
      </c>
      <c r="N70" s="503"/>
      <c r="T70" s="503"/>
      <c r="X70" s="445"/>
      <c r="AB70" s="465">
        <f t="shared" si="51"/>
        <v>1</v>
      </c>
      <c r="AC70" s="489">
        <f t="shared" si="52"/>
        <v>0</v>
      </c>
      <c r="AD70" s="489">
        <f t="shared" si="53"/>
        <v>0</v>
      </c>
      <c r="AE70" s="489">
        <f t="shared" si="54"/>
        <v>0</v>
      </c>
      <c r="AF70" s="541">
        <f t="shared" si="54"/>
        <v>0</v>
      </c>
      <c r="AG70" s="529"/>
      <c r="AH70" s="529"/>
    </row>
    <row r="71" spans="1:34" s="291" customFormat="1" ht="15" thickBot="1" x14ac:dyDescent="0.35">
      <c r="A71" s="536">
        <f t="shared" si="43"/>
        <v>0</v>
      </c>
      <c r="B71" s="537" t="str">
        <f t="shared" si="44"/>
        <v>Gonzalez Alain</v>
      </c>
      <c r="C71" s="503" t="str">
        <f>IFERROR(VLOOKUP(B71,Liste_J!$C$7:$G$261,5,0),"???")</f>
        <v>H</v>
      </c>
      <c r="D71" s="538" t="str">
        <f>IFERROR(VLOOKUP(B71,Liste_J!$C$7:$F$261,4,0),"???")</f>
        <v>Réveillon</v>
      </c>
      <c r="E71" s="503">
        <f t="shared" si="45"/>
        <v>22</v>
      </c>
      <c r="F71" s="539">
        <f t="shared" si="46"/>
        <v>28</v>
      </c>
      <c r="H71" s="536">
        <f t="shared" si="47"/>
        <v>0</v>
      </c>
      <c r="I71" s="503" t="str">
        <f t="shared" si="48"/>
        <v>Marcais Xavier</v>
      </c>
      <c r="J71" s="503" t="str">
        <f>IFERROR(VLOOKUP(I71,Liste_J!$C$7:$G$261,5,0),"???")</f>
        <v>H</v>
      </c>
      <c r="K71" s="503" t="str">
        <f>IFERROR(VLOOKUP(I71,Liste_J!$C$7:$F$261,4,0),"???")</f>
        <v>ASGAF</v>
      </c>
      <c r="L71" s="503">
        <f t="shared" si="49"/>
        <v>13.8</v>
      </c>
      <c r="M71" s="539">
        <f t="shared" si="50"/>
        <v>37</v>
      </c>
      <c r="N71" s="503"/>
      <c r="T71" s="503"/>
      <c r="X71" s="445"/>
      <c r="AB71" s="465">
        <f t="shared" si="51"/>
        <v>1</v>
      </c>
      <c r="AC71" s="489">
        <f t="shared" si="52"/>
        <v>0</v>
      </c>
      <c r="AD71" s="489">
        <f t="shared" si="53"/>
        <v>0</v>
      </c>
      <c r="AE71" s="489">
        <f t="shared" si="54"/>
        <v>0</v>
      </c>
      <c r="AF71" s="541">
        <f t="shared" si="54"/>
        <v>0</v>
      </c>
      <c r="AG71" s="529"/>
      <c r="AH71" s="529"/>
    </row>
    <row r="72" spans="1:34" s="291" customFormat="1" ht="15" thickBot="1" x14ac:dyDescent="0.35">
      <c r="A72" s="536">
        <f t="shared" si="43"/>
        <v>16</v>
      </c>
      <c r="B72" s="537" t="str">
        <f t="shared" si="44"/>
        <v>Kiriow Jean</v>
      </c>
      <c r="C72" s="503" t="str">
        <f>IFERROR(VLOOKUP(B72,Liste_J!$C$7:$G$261,5,0),"???")</f>
        <v>H</v>
      </c>
      <c r="D72" s="538" t="str">
        <f>IFERROR(VLOOKUP(B72,Liste_J!$C$7:$F$261,4,0),"???")</f>
        <v>Chevannes</v>
      </c>
      <c r="E72" s="503">
        <f t="shared" si="45"/>
        <v>22.3</v>
      </c>
      <c r="F72" s="539">
        <f t="shared" si="46"/>
        <v>27</v>
      </c>
      <c r="H72" s="536">
        <f t="shared" si="47"/>
        <v>16</v>
      </c>
      <c r="I72" s="503" t="str">
        <f t="shared" si="48"/>
        <v>Rialland Lucien</v>
      </c>
      <c r="J72" s="503" t="str">
        <f>IFERROR(VLOOKUP(I72,Liste_J!$C$7:$G$261,5,0),"???")</f>
        <v>H</v>
      </c>
      <c r="K72" s="503" t="str">
        <f>IFERROR(VLOOKUP(I72,Liste_J!$C$7:$F$261,4,0),"???")</f>
        <v>ASGAF</v>
      </c>
      <c r="L72" s="503">
        <f t="shared" si="49"/>
        <v>34.9</v>
      </c>
      <c r="M72" s="539">
        <f t="shared" si="50"/>
        <v>36</v>
      </c>
      <c r="N72" s="503"/>
      <c r="O72" s="503"/>
      <c r="P72" s="503"/>
      <c r="Q72" s="503"/>
      <c r="R72" s="503"/>
      <c r="S72" s="503"/>
      <c r="T72" s="503"/>
      <c r="X72" s="445"/>
      <c r="AB72" s="465">
        <f t="shared" si="51"/>
        <v>1</v>
      </c>
      <c r="AC72" s="489">
        <f t="shared" si="52"/>
        <v>0</v>
      </c>
      <c r="AD72" s="489">
        <f t="shared" si="53"/>
        <v>0</v>
      </c>
      <c r="AE72" s="489">
        <f t="shared" si="54"/>
        <v>0</v>
      </c>
      <c r="AF72" s="541">
        <f t="shared" si="54"/>
        <v>0</v>
      </c>
      <c r="AG72" s="529"/>
      <c r="AH72" s="529"/>
    </row>
    <row r="73" spans="1:34" s="291" customFormat="1" ht="15" thickBot="1" x14ac:dyDescent="0.35">
      <c r="A73" s="536">
        <f t="shared" si="43"/>
        <v>0</v>
      </c>
      <c r="B73" s="537" t="str">
        <f t="shared" si="44"/>
        <v>Tuytten Gerard</v>
      </c>
      <c r="C73" s="503" t="str">
        <f>IFERROR(VLOOKUP(B73,Liste_J!$C$7:$G$261,5,0),"???")</f>
        <v>H</v>
      </c>
      <c r="D73" s="538" t="str">
        <f>IFERROR(VLOOKUP(B73,Liste_J!$C$7:$F$261,4,0),"???")</f>
        <v>Chevannes</v>
      </c>
      <c r="E73" s="503">
        <f t="shared" si="45"/>
        <v>18</v>
      </c>
      <c r="F73" s="539">
        <f t="shared" si="46"/>
        <v>27</v>
      </c>
      <c r="H73" s="536">
        <f t="shared" si="47"/>
        <v>0</v>
      </c>
      <c r="I73" s="503" t="str">
        <f t="shared" si="48"/>
        <v>Gaime Pierre</v>
      </c>
      <c r="J73" s="503" t="str">
        <f>IFERROR(VLOOKUP(I73,Liste_J!$C$7:$G$261,5,0),"???")</f>
        <v>H</v>
      </c>
      <c r="K73" s="503" t="str">
        <f>IFERROR(VLOOKUP(I73,Liste_J!$C$7:$F$261,4,0),"???")</f>
        <v>ASGAF</v>
      </c>
      <c r="L73" s="503">
        <f t="shared" si="49"/>
        <v>30.1</v>
      </c>
      <c r="M73" s="539">
        <f t="shared" si="50"/>
        <v>36</v>
      </c>
      <c r="N73" s="503"/>
      <c r="O73" s="503"/>
      <c r="P73" s="503"/>
      <c r="Q73" s="503"/>
      <c r="R73" s="503"/>
      <c r="S73" s="503"/>
      <c r="T73" s="503"/>
      <c r="X73" s="445"/>
      <c r="AB73" s="465">
        <f t="shared" si="51"/>
        <v>1</v>
      </c>
      <c r="AC73" s="489">
        <f t="shared" si="52"/>
        <v>0</v>
      </c>
      <c r="AD73" s="489">
        <f t="shared" si="53"/>
        <v>0</v>
      </c>
      <c r="AE73" s="489">
        <f t="shared" si="54"/>
        <v>0</v>
      </c>
      <c r="AF73" s="541">
        <f t="shared" si="54"/>
        <v>0</v>
      </c>
      <c r="AG73" s="529"/>
      <c r="AH73" s="529"/>
    </row>
    <row r="74" spans="1:34" s="291" customFormat="1" ht="15" thickBot="1" x14ac:dyDescent="0.35">
      <c r="A74" s="536">
        <f t="shared" si="43"/>
        <v>17</v>
      </c>
      <c r="B74" s="537" t="str">
        <f t="shared" si="44"/>
        <v>Esmenard Remy</v>
      </c>
      <c r="C74" s="503" t="str">
        <f>IFERROR(VLOOKUP(B74,Liste_J!$C$7:$G$261,5,0),"???")</f>
        <v>H</v>
      </c>
      <c r="D74" s="538" t="str">
        <f>IFERROR(VLOOKUP(B74,Liste_J!$C$7:$F$261,4,0),"???")</f>
        <v>Réveillon</v>
      </c>
      <c r="E74" s="503">
        <f t="shared" si="45"/>
        <v>20.7</v>
      </c>
      <c r="F74" s="539">
        <f t="shared" si="46"/>
        <v>25</v>
      </c>
      <c r="H74" s="536">
        <f t="shared" si="47"/>
        <v>17</v>
      </c>
      <c r="I74" s="503" t="str">
        <f t="shared" si="48"/>
        <v>Kiriow Jean</v>
      </c>
      <c r="J74" s="503" t="str">
        <f>IFERROR(VLOOKUP(I74,Liste_J!$C$7:$G$261,5,0),"???")</f>
        <v>H</v>
      </c>
      <c r="K74" s="503" t="str">
        <f>IFERROR(VLOOKUP(I74,Liste_J!$C$7:$F$261,4,0),"???")</f>
        <v>Chevannes</v>
      </c>
      <c r="L74" s="503">
        <f t="shared" si="49"/>
        <v>22.3</v>
      </c>
      <c r="M74" s="539">
        <f t="shared" si="50"/>
        <v>36</v>
      </c>
      <c r="N74" s="503"/>
      <c r="O74" s="503"/>
      <c r="P74" s="503"/>
      <c r="Q74" s="503"/>
      <c r="R74" s="503"/>
      <c r="S74" s="503"/>
      <c r="T74" s="503"/>
      <c r="X74" s="445"/>
      <c r="AB74" s="465">
        <f t="shared" si="51"/>
        <v>0</v>
      </c>
      <c r="AC74" s="489">
        <f t="shared" si="52"/>
        <v>1</v>
      </c>
      <c r="AD74" s="489">
        <f t="shared" si="53"/>
        <v>0</v>
      </c>
      <c r="AE74" s="489">
        <f t="shared" si="54"/>
        <v>0</v>
      </c>
      <c r="AF74" s="541">
        <f t="shared" si="54"/>
        <v>0</v>
      </c>
      <c r="AG74" s="529"/>
      <c r="AH74" s="529"/>
    </row>
    <row r="75" spans="1:34" s="291" customFormat="1" ht="15" thickBot="1" x14ac:dyDescent="0.35">
      <c r="A75" s="536">
        <f t="shared" si="43"/>
        <v>0</v>
      </c>
      <c r="B75" s="537" t="str">
        <f t="shared" si="44"/>
        <v>Parent Suzanne</v>
      </c>
      <c r="C75" s="503" t="str">
        <f>IFERROR(VLOOKUP(B75,Liste_J!$C$7:$G$261,5,0),"???")</f>
        <v>H</v>
      </c>
      <c r="D75" s="538" t="str">
        <f>IFERROR(VLOOKUP(B75,Liste_J!$C$7:$F$261,4,0),"???")</f>
        <v>Réveillon</v>
      </c>
      <c r="E75" s="503">
        <f t="shared" si="45"/>
        <v>19.7</v>
      </c>
      <c r="F75" s="539">
        <f t="shared" si="46"/>
        <v>25</v>
      </c>
      <c r="H75" s="536">
        <f t="shared" si="47"/>
        <v>0</v>
      </c>
      <c r="I75" s="503" t="str">
        <f t="shared" si="48"/>
        <v>Tuytten Gerard</v>
      </c>
      <c r="J75" s="503" t="str">
        <f>IFERROR(VLOOKUP(I75,Liste_J!$C$7:$G$261,5,0),"???")</f>
        <v>H</v>
      </c>
      <c r="K75" s="503" t="str">
        <f>IFERROR(VLOOKUP(I75,Liste_J!$C$7:$F$261,4,0),"???")</f>
        <v>Chevannes</v>
      </c>
      <c r="L75" s="503">
        <f t="shared" si="49"/>
        <v>18</v>
      </c>
      <c r="M75" s="539">
        <f t="shared" si="50"/>
        <v>36</v>
      </c>
      <c r="N75" s="503"/>
      <c r="O75" s="503"/>
      <c r="P75" s="503"/>
      <c r="Q75" s="503"/>
      <c r="R75" s="503"/>
      <c r="S75" s="503"/>
      <c r="T75" s="503"/>
      <c r="X75" s="445"/>
      <c r="AB75" s="465">
        <f t="shared" si="51"/>
        <v>0</v>
      </c>
      <c r="AC75" s="489">
        <f t="shared" si="52"/>
        <v>1</v>
      </c>
      <c r="AD75" s="489">
        <f t="shared" si="53"/>
        <v>0</v>
      </c>
      <c r="AE75" s="489">
        <f t="shared" ref="AE75:AF119" si="55">IF(LEFT($K75,9)=AE$41,1,0)</f>
        <v>0</v>
      </c>
      <c r="AF75" s="541">
        <f t="shared" si="55"/>
        <v>0</v>
      </c>
      <c r="AG75" s="529"/>
      <c r="AH75" s="529"/>
    </row>
    <row r="76" spans="1:34" s="291" customFormat="1" ht="15" thickBot="1" x14ac:dyDescent="0.35">
      <c r="A76" s="536">
        <f t="shared" si="43"/>
        <v>18</v>
      </c>
      <c r="B76" s="537" t="str">
        <f t="shared" si="44"/>
        <v>Bouvree Guy</v>
      </c>
      <c r="C76" s="503" t="str">
        <f>IFERROR(VLOOKUP(B76,Liste_J!$C$7:$G$261,5,0),"???")</f>
        <v>H</v>
      </c>
      <c r="D76" s="538" t="str">
        <f>IFERROR(VLOOKUP(B76,Liste_J!$C$7:$F$261,4,0),"???")</f>
        <v>Réveillon</v>
      </c>
      <c r="E76" s="503">
        <f t="shared" si="45"/>
        <v>18.7</v>
      </c>
      <c r="F76" s="539">
        <f t="shared" si="46"/>
        <v>22</v>
      </c>
      <c r="H76" s="536">
        <f t="shared" si="47"/>
        <v>18</v>
      </c>
      <c r="I76" s="503" t="str">
        <f t="shared" si="48"/>
        <v>Perrone Laurent</v>
      </c>
      <c r="J76" s="503" t="str">
        <f>IFERROR(VLOOKUP(I76,Liste_J!$C$7:$G$261,5,0),"???")</f>
        <v>H</v>
      </c>
      <c r="K76" s="503" t="str">
        <f>IFERROR(VLOOKUP(I76,Liste_J!$C$7:$F$261,4,0),"???")</f>
        <v>Chevannes</v>
      </c>
      <c r="L76" s="503">
        <f t="shared" si="49"/>
        <v>26.1</v>
      </c>
      <c r="M76" s="539">
        <f t="shared" si="50"/>
        <v>35</v>
      </c>
      <c r="N76" s="503"/>
      <c r="O76" s="503"/>
      <c r="P76" s="503"/>
      <c r="Q76" s="503"/>
      <c r="R76" s="503"/>
      <c r="S76" s="503"/>
      <c r="T76" s="503"/>
      <c r="X76" s="445"/>
      <c r="AB76" s="465">
        <f t="shared" si="51"/>
        <v>0</v>
      </c>
      <c r="AC76" s="489">
        <f t="shared" si="52"/>
        <v>1</v>
      </c>
      <c r="AD76" s="489">
        <f t="shared" si="53"/>
        <v>0</v>
      </c>
      <c r="AE76" s="489">
        <f t="shared" si="55"/>
        <v>0</v>
      </c>
      <c r="AF76" s="541">
        <f t="shared" si="55"/>
        <v>0</v>
      </c>
      <c r="AG76" s="529"/>
      <c r="AH76" s="529"/>
    </row>
    <row r="77" spans="1:34" s="291" customFormat="1" ht="15" thickBot="1" x14ac:dyDescent="0.35">
      <c r="A77" s="536">
        <f t="shared" si="43"/>
        <v>0</v>
      </c>
      <c r="B77" s="537" t="str">
        <f t="shared" si="44"/>
        <v>Gayet Francoise</v>
      </c>
      <c r="C77" s="503" t="str">
        <f>IFERROR(VLOOKUP(B77,Liste_J!$C$7:$G$261,5,0),"???")</f>
        <v>???</v>
      </c>
      <c r="D77" s="538" t="str">
        <f>IFERROR(VLOOKUP(B77,Liste_J!$C$7:$F$261,4,0),"???")</f>
        <v>???</v>
      </c>
      <c r="E77" s="503">
        <f t="shared" si="45"/>
        <v>50.7</v>
      </c>
      <c r="F77" s="539">
        <f t="shared" si="46"/>
        <v>22</v>
      </c>
      <c r="H77" s="536">
        <f t="shared" si="47"/>
        <v>0</v>
      </c>
      <c r="I77" s="503" t="str">
        <f t="shared" si="48"/>
        <v>Riviere Philippe</v>
      </c>
      <c r="J77" s="503" t="str">
        <f>IFERROR(VLOOKUP(I77,Liste_J!$C$7:$G$261,5,0),"???")</f>
        <v>H</v>
      </c>
      <c r="K77" s="503" t="str">
        <f>IFERROR(VLOOKUP(I77,Liste_J!$C$7:$F$261,4,0),"???")</f>
        <v>Chevannes</v>
      </c>
      <c r="L77" s="503">
        <f t="shared" si="49"/>
        <v>30</v>
      </c>
      <c r="M77" s="539">
        <f t="shared" si="50"/>
        <v>35</v>
      </c>
      <c r="N77" s="503"/>
      <c r="O77" s="503"/>
      <c r="P77" s="503"/>
      <c r="Q77" s="503"/>
      <c r="R77" s="503"/>
      <c r="S77" s="503"/>
      <c r="T77" s="503"/>
      <c r="X77" s="445"/>
      <c r="AB77" s="465">
        <f t="shared" si="51"/>
        <v>0</v>
      </c>
      <c r="AC77" s="489">
        <f t="shared" si="52"/>
        <v>1</v>
      </c>
      <c r="AD77" s="489">
        <f t="shared" si="53"/>
        <v>0</v>
      </c>
      <c r="AE77" s="489">
        <f t="shared" si="55"/>
        <v>0</v>
      </c>
      <c r="AF77" s="541">
        <f t="shared" si="55"/>
        <v>0</v>
      </c>
      <c r="AG77" s="529"/>
      <c r="AH77" s="529"/>
    </row>
    <row r="78" spans="1:34" s="291" customFormat="1" ht="15" thickBot="1" x14ac:dyDescent="0.35">
      <c r="A78" s="536">
        <f t="shared" si="43"/>
        <v>19</v>
      </c>
      <c r="B78" s="537" t="str">
        <f t="shared" si="44"/>
        <v>Delage Jean-Pierre</v>
      </c>
      <c r="C78" s="503" t="str">
        <f>IFERROR(VLOOKUP(B78,Liste_J!$C$7:$G$261,5,0),"???")</f>
        <v>H</v>
      </c>
      <c r="D78" s="538" t="str">
        <f>IFERROR(VLOOKUP(B78,Liste_J!$C$7:$F$261,4,0),"???")</f>
        <v>Réveillon</v>
      </c>
      <c r="E78" s="503">
        <f t="shared" si="45"/>
        <v>28.9</v>
      </c>
      <c r="F78" s="539">
        <f t="shared" si="46"/>
        <v>22</v>
      </c>
      <c r="H78" s="536">
        <f t="shared" si="47"/>
        <v>19</v>
      </c>
      <c r="I78" s="503" t="str">
        <f t="shared" si="48"/>
        <v>Rossetti Francois</v>
      </c>
      <c r="J78" s="503" t="str">
        <f>IFERROR(VLOOKUP(I78,Liste_J!$C$7:$G$261,5,0),"???")</f>
        <v>H</v>
      </c>
      <c r="K78" s="503" t="str">
        <f>IFERROR(VLOOKUP(I78,Liste_J!$C$7:$F$261,4,0),"???")</f>
        <v>Chevry</v>
      </c>
      <c r="L78" s="503">
        <f t="shared" si="49"/>
        <v>54</v>
      </c>
      <c r="M78" s="539">
        <f t="shared" si="50"/>
        <v>34</v>
      </c>
      <c r="N78" s="503"/>
      <c r="O78" s="503"/>
      <c r="P78" s="503"/>
      <c r="Q78" s="503"/>
      <c r="R78" s="503"/>
      <c r="S78" s="503"/>
      <c r="T78" s="503"/>
      <c r="X78" s="445"/>
      <c r="AB78" s="465">
        <f t="shared" si="51"/>
        <v>0</v>
      </c>
      <c r="AC78" s="489">
        <f t="shared" si="52"/>
        <v>0</v>
      </c>
      <c r="AD78" s="489">
        <f t="shared" si="53"/>
        <v>1</v>
      </c>
      <c r="AE78" s="489">
        <f t="shared" si="55"/>
        <v>0</v>
      </c>
      <c r="AF78" s="541">
        <f t="shared" si="55"/>
        <v>0</v>
      </c>
      <c r="AG78" s="529"/>
      <c r="AH78" s="529"/>
    </row>
    <row r="79" spans="1:34" s="291" customFormat="1" ht="15" thickBot="1" x14ac:dyDescent="0.35">
      <c r="A79" s="536">
        <f t="shared" si="43"/>
        <v>0</v>
      </c>
      <c r="B79" s="537" t="str">
        <f t="shared" si="44"/>
        <v>Martin Georges</v>
      </c>
      <c r="C79" s="503" t="str">
        <f>IFERROR(VLOOKUP(B79,Liste_J!$C$7:$G$261,5,0),"???")</f>
        <v>H</v>
      </c>
      <c r="D79" s="538" t="str">
        <f>IFERROR(VLOOKUP(B79,Liste_J!$C$7:$F$261,4,0),"???")</f>
        <v>Réveillon</v>
      </c>
      <c r="E79" s="503">
        <f t="shared" si="45"/>
        <v>24.5</v>
      </c>
      <c r="F79" s="539">
        <f t="shared" si="46"/>
        <v>22</v>
      </c>
      <c r="H79" s="536">
        <f t="shared" si="47"/>
        <v>0</v>
      </c>
      <c r="I79" s="503" t="str">
        <f t="shared" si="48"/>
        <v>Combrisson Jean-Luc</v>
      </c>
      <c r="J79" s="503" t="str">
        <f>IFERROR(VLOOKUP(I79,Liste_J!$C$7:$G$261,5,0),"???")</f>
        <v>H</v>
      </c>
      <c r="K79" s="503" t="str">
        <f>IFERROR(VLOOKUP(I79,Liste_J!$C$7:$F$261,4,0),"???")</f>
        <v>Chevry</v>
      </c>
      <c r="L79" s="503">
        <f t="shared" si="49"/>
        <v>31.1</v>
      </c>
      <c r="M79" s="539">
        <f t="shared" si="50"/>
        <v>34</v>
      </c>
      <c r="N79" s="503"/>
      <c r="O79" s="503"/>
      <c r="P79" s="503"/>
      <c r="Q79" s="503"/>
      <c r="R79" s="503"/>
      <c r="S79" s="503"/>
      <c r="T79" s="503"/>
      <c r="X79" s="445"/>
      <c r="AB79" s="465">
        <f t="shared" si="51"/>
        <v>0</v>
      </c>
      <c r="AC79" s="489">
        <f t="shared" si="52"/>
        <v>0</v>
      </c>
      <c r="AD79" s="489">
        <f t="shared" si="53"/>
        <v>1</v>
      </c>
      <c r="AE79" s="489">
        <f t="shared" si="55"/>
        <v>0</v>
      </c>
      <c r="AF79" s="541">
        <f t="shared" si="55"/>
        <v>0</v>
      </c>
      <c r="AG79" s="529"/>
      <c r="AH79" s="529"/>
    </row>
    <row r="80" spans="1:34" s="291" customFormat="1" ht="15" thickBot="1" x14ac:dyDescent="0.35">
      <c r="A80" s="536">
        <f t="shared" si="43"/>
        <v>20</v>
      </c>
      <c r="B80" s="537" t="str">
        <f t="shared" si="44"/>
        <v>Perrone Laurent</v>
      </c>
      <c r="C80" s="503" t="str">
        <f>IFERROR(VLOOKUP(B80,Liste_J!$C$7:$G$261,5,0),"???")</f>
        <v>H</v>
      </c>
      <c r="D80" s="538" t="str">
        <f>IFERROR(VLOOKUP(B80,Liste_J!$C$7:$F$261,4,0),"???")</f>
        <v>Chevannes</v>
      </c>
      <c r="E80" s="503">
        <f t="shared" si="45"/>
        <v>26.1</v>
      </c>
      <c r="F80" s="539">
        <f t="shared" si="46"/>
        <v>22</v>
      </c>
      <c r="H80" s="536">
        <f t="shared" si="47"/>
        <v>20</v>
      </c>
      <c r="I80" s="503" t="str">
        <f t="shared" si="48"/>
        <v>Delage Jean-Pierre</v>
      </c>
      <c r="J80" s="503" t="str">
        <f>IFERROR(VLOOKUP(I80,Liste_J!$C$7:$G$261,5,0),"???")</f>
        <v>H</v>
      </c>
      <c r="K80" s="503" t="str">
        <f>IFERROR(VLOOKUP(I80,Liste_J!$C$7:$F$261,4,0),"???")</f>
        <v>Réveillon</v>
      </c>
      <c r="L80" s="503">
        <f t="shared" si="49"/>
        <v>28.9</v>
      </c>
      <c r="M80" s="539">
        <f t="shared" si="50"/>
        <v>34</v>
      </c>
      <c r="N80" s="503"/>
      <c r="O80" s="503"/>
      <c r="P80" s="503"/>
      <c r="Q80" s="503"/>
      <c r="R80" s="503"/>
      <c r="S80" s="503"/>
      <c r="T80" s="503"/>
      <c r="X80" s="445"/>
      <c r="AB80" s="465">
        <f t="shared" si="51"/>
        <v>0</v>
      </c>
      <c r="AC80" s="489">
        <f t="shared" si="52"/>
        <v>0</v>
      </c>
      <c r="AD80" s="489">
        <f t="shared" si="53"/>
        <v>0</v>
      </c>
      <c r="AE80" s="489">
        <f t="shared" si="55"/>
        <v>0</v>
      </c>
      <c r="AF80" s="541">
        <f t="shared" si="55"/>
        <v>1</v>
      </c>
      <c r="AG80" s="529"/>
      <c r="AH80" s="529"/>
    </row>
    <row r="81" spans="1:34" s="291" customFormat="1" ht="15" thickBot="1" x14ac:dyDescent="0.35">
      <c r="A81" s="536">
        <f t="shared" si="43"/>
        <v>0</v>
      </c>
      <c r="B81" s="537" t="str">
        <f t="shared" si="44"/>
        <v>Riviere Philippe</v>
      </c>
      <c r="C81" s="503" t="str">
        <f>IFERROR(VLOOKUP(B81,Liste_J!$C$7:$G$261,5,0),"???")</f>
        <v>H</v>
      </c>
      <c r="D81" s="538" t="str">
        <f>IFERROR(VLOOKUP(B81,Liste_J!$C$7:$F$261,4,0),"???")</f>
        <v>Chevannes</v>
      </c>
      <c r="E81" s="503">
        <f t="shared" si="45"/>
        <v>30</v>
      </c>
      <c r="F81" s="539">
        <f t="shared" si="46"/>
        <v>22</v>
      </c>
      <c r="H81" s="536">
        <f t="shared" si="47"/>
        <v>0</v>
      </c>
      <c r="I81" s="503" t="str">
        <f t="shared" si="48"/>
        <v>Martin Georges</v>
      </c>
      <c r="J81" s="503" t="str">
        <f>IFERROR(VLOOKUP(I81,Liste_J!$C$7:$G$261,5,0),"???")</f>
        <v>H</v>
      </c>
      <c r="K81" s="503" t="str">
        <f>IFERROR(VLOOKUP(I81,Liste_J!$C$7:$F$261,4,0),"???")</f>
        <v>Réveillon</v>
      </c>
      <c r="L81" s="503">
        <f t="shared" si="49"/>
        <v>24.5</v>
      </c>
      <c r="M81" s="539">
        <f t="shared" si="50"/>
        <v>34</v>
      </c>
      <c r="N81" s="503"/>
      <c r="O81" s="503"/>
      <c r="P81" s="503"/>
      <c r="Q81" s="503"/>
      <c r="R81" s="503"/>
      <c r="S81" s="503"/>
      <c r="T81" s="503"/>
      <c r="X81" s="445"/>
      <c r="AB81" s="465">
        <f t="shared" si="51"/>
        <v>0</v>
      </c>
      <c r="AC81" s="489">
        <f t="shared" si="52"/>
        <v>0</v>
      </c>
      <c r="AD81" s="489">
        <f t="shared" si="53"/>
        <v>0</v>
      </c>
      <c r="AE81" s="489">
        <f t="shared" si="55"/>
        <v>0</v>
      </c>
      <c r="AF81" s="541">
        <f t="shared" si="55"/>
        <v>1</v>
      </c>
      <c r="AG81" s="529"/>
      <c r="AH81" s="529"/>
    </row>
    <row r="82" spans="1:34" s="291" customFormat="1" ht="15" thickBot="1" x14ac:dyDescent="0.35">
      <c r="A82" s="536">
        <f t="shared" si="43"/>
        <v>21</v>
      </c>
      <c r="B82" s="537" t="str">
        <f t="shared" si="44"/>
        <v>Gesmier Michel</v>
      </c>
      <c r="C82" s="503" t="str">
        <f>IFERROR(VLOOKUP(B82,Liste_J!$C$7:$G$261,5,0),"???")</f>
        <v>H</v>
      </c>
      <c r="D82" s="538" t="str">
        <f>IFERROR(VLOOKUP(B82,Liste_J!$C$7:$F$261,4,0),"???")</f>
        <v>Chevannes</v>
      </c>
      <c r="E82" s="503">
        <f t="shared" si="45"/>
        <v>20.9</v>
      </c>
      <c r="F82" s="539">
        <f t="shared" si="46"/>
        <v>21</v>
      </c>
      <c r="H82" s="536">
        <f t="shared" si="47"/>
        <v>21</v>
      </c>
      <c r="I82" s="503" t="str">
        <f t="shared" si="48"/>
        <v>Parent Suzanne</v>
      </c>
      <c r="J82" s="503" t="str">
        <f>IFERROR(VLOOKUP(I82,Liste_J!$C$7:$G$261,5,0),"???")</f>
        <v>H</v>
      </c>
      <c r="K82" s="503" t="str">
        <f>IFERROR(VLOOKUP(I82,Liste_J!$C$7:$F$261,4,0),"???")</f>
        <v>Réveillon</v>
      </c>
      <c r="L82" s="503">
        <f t="shared" si="49"/>
        <v>19.7</v>
      </c>
      <c r="M82" s="539">
        <f t="shared" si="50"/>
        <v>34</v>
      </c>
      <c r="N82" s="503"/>
      <c r="O82" s="503"/>
      <c r="P82" s="503"/>
      <c r="Q82" s="503"/>
      <c r="R82" s="503"/>
      <c r="S82" s="503"/>
      <c r="T82" s="503"/>
      <c r="X82" s="445"/>
      <c r="AB82" s="465">
        <f t="shared" si="51"/>
        <v>0</v>
      </c>
      <c r="AC82" s="489">
        <f t="shared" si="52"/>
        <v>0</v>
      </c>
      <c r="AD82" s="489">
        <f t="shared" si="53"/>
        <v>0</v>
      </c>
      <c r="AE82" s="489">
        <f t="shared" si="55"/>
        <v>0</v>
      </c>
      <c r="AF82" s="541">
        <f t="shared" si="55"/>
        <v>1</v>
      </c>
      <c r="AG82" s="529"/>
      <c r="AH82" s="529"/>
    </row>
    <row r="83" spans="1:34" s="291" customFormat="1" ht="15" thickBot="1" x14ac:dyDescent="0.35">
      <c r="A83" s="536">
        <f t="shared" si="43"/>
        <v>0</v>
      </c>
      <c r="B83" s="537" t="str">
        <f t="shared" si="44"/>
        <v>Laude Vincent</v>
      </c>
      <c r="C83" s="503" t="str">
        <f>IFERROR(VLOOKUP(B83,Liste_J!$C$7:$G$261,5,0),"???")</f>
        <v>H</v>
      </c>
      <c r="D83" s="538" t="str">
        <f>IFERROR(VLOOKUP(B83,Liste_J!$C$7:$F$261,4,0),"???")</f>
        <v>Chevannes</v>
      </c>
      <c r="E83" s="503">
        <f t="shared" si="45"/>
        <v>24.1</v>
      </c>
      <c r="F83" s="539">
        <f t="shared" si="46"/>
        <v>21</v>
      </c>
      <c r="H83" s="536">
        <f t="shared" si="47"/>
        <v>0</v>
      </c>
      <c r="I83" s="503" t="str">
        <f t="shared" si="48"/>
        <v>Esmenard Remy</v>
      </c>
      <c r="J83" s="503" t="str">
        <f>IFERROR(VLOOKUP(I83,Liste_J!$C$7:$G$261,5,0),"???")</f>
        <v>H</v>
      </c>
      <c r="K83" s="503" t="str">
        <f>IFERROR(VLOOKUP(I83,Liste_J!$C$7:$F$261,4,0),"???")</f>
        <v>Réveillon</v>
      </c>
      <c r="L83" s="503">
        <f t="shared" si="49"/>
        <v>20.7</v>
      </c>
      <c r="M83" s="539">
        <f t="shared" si="50"/>
        <v>34</v>
      </c>
      <c r="N83" s="503"/>
      <c r="O83" s="503"/>
      <c r="P83" s="503"/>
      <c r="Q83" s="503"/>
      <c r="R83" s="503"/>
      <c r="S83" s="503"/>
      <c r="T83" s="503"/>
      <c r="X83" s="445"/>
      <c r="AB83" s="465">
        <f t="shared" si="51"/>
        <v>0</v>
      </c>
      <c r="AC83" s="489">
        <f t="shared" si="52"/>
        <v>0</v>
      </c>
      <c r="AD83" s="489">
        <f t="shared" si="53"/>
        <v>0</v>
      </c>
      <c r="AE83" s="489">
        <f t="shared" si="55"/>
        <v>0</v>
      </c>
      <c r="AF83" s="541">
        <f t="shared" si="55"/>
        <v>1</v>
      </c>
      <c r="AG83" s="529"/>
      <c r="AH83" s="529"/>
    </row>
    <row r="84" spans="1:34" s="291" customFormat="1" ht="15" thickBot="1" x14ac:dyDescent="0.35">
      <c r="A84" s="536">
        <f t="shared" si="43"/>
        <v>22</v>
      </c>
      <c r="B84" s="537" t="str">
        <f t="shared" si="44"/>
        <v>Gaime Pierre</v>
      </c>
      <c r="C84" s="503" t="str">
        <f>IFERROR(VLOOKUP(B84,Liste_J!$C$7:$G$261,5,0),"???")</f>
        <v>H</v>
      </c>
      <c r="D84" s="538" t="str">
        <f>IFERROR(VLOOKUP(B84,Liste_J!$C$7:$F$261,4,0),"???")</f>
        <v>ASGAF</v>
      </c>
      <c r="E84" s="503">
        <f t="shared" si="45"/>
        <v>30.1</v>
      </c>
      <c r="F84" s="539">
        <f t="shared" si="46"/>
        <v>21</v>
      </c>
      <c r="H84" s="536">
        <f t="shared" si="47"/>
        <v>22</v>
      </c>
      <c r="I84" s="503" t="str">
        <f t="shared" si="48"/>
        <v>Gayet Francoise</v>
      </c>
      <c r="J84" s="503" t="str">
        <f>IFERROR(VLOOKUP(I84,Liste_J!$C$7:$G$261,5,0),"???")</f>
        <v>???</v>
      </c>
      <c r="K84" s="503" t="str">
        <f>IFERROR(VLOOKUP(I84,Liste_J!$C$7:$F$261,4,0),"???")</f>
        <v>???</v>
      </c>
      <c r="L84" s="503">
        <f t="shared" si="49"/>
        <v>50.7</v>
      </c>
      <c r="M84" s="539">
        <f t="shared" si="50"/>
        <v>33</v>
      </c>
      <c r="N84" s="503"/>
      <c r="O84" s="503"/>
      <c r="P84" s="503"/>
      <c r="Q84" s="503"/>
      <c r="R84" s="503"/>
      <c r="S84" s="503"/>
      <c r="T84" s="503"/>
      <c r="X84" s="445"/>
      <c r="AB84" s="465">
        <f t="shared" si="51"/>
        <v>0</v>
      </c>
      <c r="AC84" s="489">
        <f t="shared" si="52"/>
        <v>0</v>
      </c>
      <c r="AD84" s="489">
        <f t="shared" si="53"/>
        <v>0</v>
      </c>
      <c r="AE84" s="489">
        <f t="shared" si="55"/>
        <v>0</v>
      </c>
      <c r="AF84" s="541">
        <f t="shared" si="55"/>
        <v>0</v>
      </c>
      <c r="AG84" s="529"/>
      <c r="AH84" s="529"/>
    </row>
    <row r="85" spans="1:34" s="291" customFormat="1" ht="15" thickBot="1" x14ac:dyDescent="0.35">
      <c r="A85" s="536">
        <f t="shared" si="43"/>
        <v>0</v>
      </c>
      <c r="B85" s="537" t="str">
        <f t="shared" si="44"/>
        <v>Rialland Lucien</v>
      </c>
      <c r="C85" s="503" t="str">
        <f>IFERROR(VLOOKUP(B85,Liste_J!$C$7:$G$261,5,0),"???")</f>
        <v>H</v>
      </c>
      <c r="D85" s="538" t="str">
        <f>IFERROR(VLOOKUP(B85,Liste_J!$C$7:$F$261,4,0),"???")</f>
        <v>ASGAF</v>
      </c>
      <c r="E85" s="503">
        <f t="shared" si="45"/>
        <v>34.9</v>
      </c>
      <c r="F85" s="539">
        <f t="shared" si="46"/>
        <v>21</v>
      </c>
      <c r="H85" s="536">
        <f t="shared" si="47"/>
        <v>0</v>
      </c>
      <c r="I85" s="503" t="str">
        <f t="shared" si="48"/>
        <v>Bouvree Guy</v>
      </c>
      <c r="J85" s="503" t="str">
        <f>IFERROR(VLOOKUP(I85,Liste_J!$C$7:$G$261,5,0),"???")</f>
        <v>H</v>
      </c>
      <c r="K85" s="503" t="str">
        <f>IFERROR(VLOOKUP(I85,Liste_J!$C$7:$F$261,4,0),"???")</f>
        <v>Réveillon</v>
      </c>
      <c r="L85" s="503">
        <f t="shared" si="49"/>
        <v>18.7</v>
      </c>
      <c r="M85" s="539">
        <f t="shared" si="50"/>
        <v>33</v>
      </c>
      <c r="N85" s="503"/>
      <c r="O85" s="503"/>
      <c r="P85" s="503"/>
      <c r="Q85" s="503"/>
      <c r="R85" s="503"/>
      <c r="S85" s="503"/>
      <c r="T85" s="503"/>
      <c r="X85" s="445"/>
      <c r="AB85" s="465">
        <f t="shared" si="51"/>
        <v>0</v>
      </c>
      <c r="AC85" s="489">
        <f t="shared" si="52"/>
        <v>0</v>
      </c>
      <c r="AD85" s="489">
        <f t="shared" si="53"/>
        <v>0</v>
      </c>
      <c r="AE85" s="489">
        <f t="shared" si="55"/>
        <v>0</v>
      </c>
      <c r="AF85" s="541">
        <f t="shared" si="55"/>
        <v>1</v>
      </c>
      <c r="AG85" s="529"/>
      <c r="AH85" s="529"/>
    </row>
    <row r="86" spans="1:34" s="291" customFormat="1" ht="15" thickBot="1" x14ac:dyDescent="0.35">
      <c r="A86" s="536">
        <f t="shared" si="43"/>
        <v>23</v>
      </c>
      <c r="B86" s="537" t="str">
        <f t="shared" si="44"/>
        <v>Combrisson Jean-Luc</v>
      </c>
      <c r="C86" s="503" t="str">
        <f>IFERROR(VLOOKUP(B86,Liste_J!$C$7:$G$261,5,0),"???")</f>
        <v>H</v>
      </c>
      <c r="D86" s="538" t="str">
        <f>IFERROR(VLOOKUP(B86,Liste_J!$C$7:$F$261,4,0),"???")</f>
        <v>Chevry</v>
      </c>
      <c r="E86" s="503">
        <f t="shared" si="45"/>
        <v>31.1</v>
      </c>
      <c r="F86" s="539">
        <f t="shared" si="46"/>
        <v>20</v>
      </c>
      <c r="H86" s="536">
        <f t="shared" si="47"/>
        <v>23</v>
      </c>
      <c r="I86" s="503" t="str">
        <f t="shared" si="48"/>
        <v>Allouch Jean-Daniel</v>
      </c>
      <c r="J86" s="503" t="str">
        <f>IFERROR(VLOOKUP(I86,Liste_J!$C$7:$G$261,5,0),"???")</f>
        <v>H</v>
      </c>
      <c r="K86" s="503" t="str">
        <f>IFERROR(VLOOKUP(I86,Liste_J!$C$7:$F$261,4,0),"???")</f>
        <v>ASGAF</v>
      </c>
      <c r="L86" s="503">
        <f t="shared" si="49"/>
        <v>26.7</v>
      </c>
      <c r="M86" s="539">
        <f t="shared" si="50"/>
        <v>33</v>
      </c>
      <c r="N86" s="503"/>
      <c r="O86" s="503"/>
      <c r="P86" s="503"/>
      <c r="Q86" s="503"/>
      <c r="R86" s="503"/>
      <c r="S86" s="503"/>
      <c r="T86" s="503"/>
      <c r="X86" s="445"/>
      <c r="AB86" s="465">
        <f t="shared" si="51"/>
        <v>1</v>
      </c>
      <c r="AC86" s="489">
        <f t="shared" si="52"/>
        <v>0</v>
      </c>
      <c r="AD86" s="489">
        <f t="shared" si="53"/>
        <v>0</v>
      </c>
      <c r="AE86" s="489">
        <f t="shared" si="55"/>
        <v>0</v>
      </c>
      <c r="AF86" s="541">
        <f t="shared" si="55"/>
        <v>0</v>
      </c>
      <c r="AG86" s="529"/>
      <c r="AH86" s="529"/>
    </row>
    <row r="87" spans="1:34" s="291" customFormat="1" ht="15" thickBot="1" x14ac:dyDescent="0.35">
      <c r="A87" s="536">
        <f t="shared" si="43"/>
        <v>0</v>
      </c>
      <c r="B87" s="537" t="str">
        <f t="shared" si="44"/>
        <v>Rossetti Francois</v>
      </c>
      <c r="C87" s="503" t="str">
        <f>IFERROR(VLOOKUP(B87,Liste_J!$C$7:$G$261,5,0),"???")</f>
        <v>H</v>
      </c>
      <c r="D87" s="538" t="str">
        <f>IFERROR(VLOOKUP(B87,Liste_J!$C$7:$F$261,4,0),"???")</f>
        <v>Chevry</v>
      </c>
      <c r="E87" s="503">
        <f t="shared" si="45"/>
        <v>54</v>
      </c>
      <c r="F87" s="539">
        <f t="shared" si="46"/>
        <v>20</v>
      </c>
      <c r="H87" s="536">
        <f t="shared" si="47"/>
        <v>0</v>
      </c>
      <c r="I87" s="503" t="str">
        <f t="shared" si="48"/>
        <v>Lopez Jean Marie</v>
      </c>
      <c r="J87" s="503" t="str">
        <f>IFERROR(VLOOKUP(I87,Liste_J!$C$7:$G$261,5,0),"???")</f>
        <v>H</v>
      </c>
      <c r="K87" s="503" t="str">
        <f>IFERROR(VLOOKUP(I87,Liste_J!$C$7:$F$261,4,0),"???")</f>
        <v>ASGAF</v>
      </c>
      <c r="L87" s="503">
        <f t="shared" si="49"/>
        <v>25.7</v>
      </c>
      <c r="M87" s="539">
        <f t="shared" si="50"/>
        <v>33</v>
      </c>
      <c r="N87" s="503"/>
      <c r="O87" s="503"/>
      <c r="P87" s="503"/>
      <c r="Q87" s="503"/>
      <c r="R87" s="503"/>
      <c r="S87" s="503"/>
      <c r="T87" s="503"/>
      <c r="X87" s="445"/>
      <c r="AB87" s="465">
        <f t="shared" si="51"/>
        <v>1</v>
      </c>
      <c r="AC87" s="489">
        <f t="shared" si="52"/>
        <v>0</v>
      </c>
      <c r="AD87" s="489">
        <f t="shared" si="53"/>
        <v>0</v>
      </c>
      <c r="AE87" s="489">
        <f t="shared" si="55"/>
        <v>0</v>
      </c>
      <c r="AF87" s="541">
        <f t="shared" si="55"/>
        <v>0</v>
      </c>
      <c r="AG87" s="529"/>
      <c r="AH87" s="529"/>
    </row>
    <row r="88" spans="1:34" s="291" customFormat="1" ht="15" thickBot="1" x14ac:dyDescent="0.35">
      <c r="A88" s="536">
        <f t="shared" si="43"/>
        <v>24</v>
      </c>
      <c r="B88" s="537" t="str">
        <f t="shared" si="44"/>
        <v>Allouch Jean-Daniel</v>
      </c>
      <c r="C88" s="503" t="str">
        <f>IFERROR(VLOOKUP(B88,Liste_J!$C$7:$G$261,5,0),"???")</f>
        <v>H</v>
      </c>
      <c r="D88" s="538" t="str">
        <f>IFERROR(VLOOKUP(B88,Liste_J!$C$7:$F$261,4,0),"???")</f>
        <v>ASGAF</v>
      </c>
      <c r="E88" s="503">
        <f t="shared" si="45"/>
        <v>26.7</v>
      </c>
      <c r="F88" s="539">
        <f t="shared" si="46"/>
        <v>20</v>
      </c>
      <c r="H88" s="536">
        <f t="shared" si="47"/>
        <v>24</v>
      </c>
      <c r="I88" s="503" t="str">
        <f t="shared" si="48"/>
        <v>Pensuet Christine</v>
      </c>
      <c r="J88" s="503" t="str">
        <f>IFERROR(VLOOKUP(I88,Liste_J!$C$7:$G$261,5,0),"???")</f>
        <v>H</v>
      </c>
      <c r="K88" s="503" t="str">
        <f>IFERROR(VLOOKUP(I88,Liste_J!$C$7:$F$261,4,0),"???")</f>
        <v>Réveillon</v>
      </c>
      <c r="L88" s="503">
        <f t="shared" si="49"/>
        <v>30.5</v>
      </c>
      <c r="M88" s="539">
        <f t="shared" si="50"/>
        <v>32</v>
      </c>
      <c r="N88" s="503"/>
      <c r="O88" s="503"/>
      <c r="P88" s="503"/>
      <c r="Q88" s="503"/>
      <c r="R88" s="503"/>
      <c r="S88" s="503"/>
      <c r="T88" s="503"/>
      <c r="X88" s="445"/>
      <c r="AB88" s="465">
        <f t="shared" si="51"/>
        <v>0</v>
      </c>
      <c r="AC88" s="489">
        <f t="shared" si="52"/>
        <v>0</v>
      </c>
      <c r="AD88" s="489">
        <f t="shared" si="53"/>
        <v>0</v>
      </c>
      <c r="AE88" s="489">
        <f t="shared" si="55"/>
        <v>0</v>
      </c>
      <c r="AF88" s="541">
        <f t="shared" si="55"/>
        <v>1</v>
      </c>
      <c r="AG88" s="529"/>
      <c r="AH88" s="529"/>
    </row>
    <row r="89" spans="1:34" s="291" customFormat="1" ht="15" thickBot="1" x14ac:dyDescent="0.35">
      <c r="A89" s="536">
        <f t="shared" si="43"/>
        <v>0</v>
      </c>
      <c r="B89" s="537" t="str">
        <f t="shared" si="44"/>
        <v>Lopez Jean Marie</v>
      </c>
      <c r="C89" s="503" t="str">
        <f>IFERROR(VLOOKUP(B89,Liste_J!$C$7:$G$261,5,0),"???")</f>
        <v>H</v>
      </c>
      <c r="D89" s="538" t="str">
        <f>IFERROR(VLOOKUP(B89,Liste_J!$C$7:$F$261,4,0),"???")</f>
        <v>ASGAF</v>
      </c>
      <c r="E89" s="503">
        <f t="shared" si="45"/>
        <v>25.7</v>
      </c>
      <c r="F89" s="539">
        <f t="shared" si="46"/>
        <v>20</v>
      </c>
      <c r="H89" s="536">
        <f t="shared" si="47"/>
        <v>0</v>
      </c>
      <c r="I89" s="503" t="str">
        <f t="shared" si="48"/>
        <v>Domer Christine</v>
      </c>
      <c r="J89" s="503" t="str">
        <f>IFERROR(VLOOKUP(I89,Liste_J!$C$7:$G$261,5,0),"???")</f>
        <v>F</v>
      </c>
      <c r="K89" s="503" t="str">
        <f>IFERROR(VLOOKUP(I89,Liste_J!$C$7:$F$261,4,0),"???")</f>
        <v>???</v>
      </c>
      <c r="L89" s="503">
        <f t="shared" si="49"/>
        <v>28.8</v>
      </c>
      <c r="M89" s="539">
        <f t="shared" si="50"/>
        <v>32</v>
      </c>
      <c r="N89" s="503"/>
      <c r="O89" s="503"/>
      <c r="P89" s="503"/>
      <c r="Q89" s="503"/>
      <c r="R89" s="503"/>
      <c r="S89" s="503"/>
      <c r="T89" s="503"/>
      <c r="X89" s="445"/>
      <c r="AB89" s="465">
        <f t="shared" si="51"/>
        <v>0</v>
      </c>
      <c r="AC89" s="489">
        <f t="shared" si="52"/>
        <v>0</v>
      </c>
      <c r="AD89" s="489">
        <f t="shared" si="53"/>
        <v>0</v>
      </c>
      <c r="AE89" s="489">
        <f t="shared" si="55"/>
        <v>0</v>
      </c>
      <c r="AF89" s="541">
        <f t="shared" si="55"/>
        <v>0</v>
      </c>
      <c r="AG89" s="529"/>
      <c r="AH89" s="529"/>
    </row>
    <row r="90" spans="1:34" s="291" customFormat="1" ht="15" thickBot="1" x14ac:dyDescent="0.35">
      <c r="A90" s="536">
        <f t="shared" si="43"/>
        <v>25</v>
      </c>
      <c r="B90" s="537" t="str">
        <f t="shared" si="44"/>
        <v>Domer Christine</v>
      </c>
      <c r="C90" s="503" t="str">
        <f>IFERROR(VLOOKUP(B90,Liste_J!$C$7:$G$261,5,0),"???")</f>
        <v>F</v>
      </c>
      <c r="D90" s="538" t="str">
        <f>IFERROR(VLOOKUP(B90,Liste_J!$C$7:$F$261,4,0),"???")</f>
        <v>???</v>
      </c>
      <c r="E90" s="503">
        <f t="shared" si="45"/>
        <v>28.8</v>
      </c>
      <c r="F90" s="539">
        <f t="shared" si="46"/>
        <v>18</v>
      </c>
      <c r="H90" s="536">
        <f t="shared" si="47"/>
        <v>25</v>
      </c>
      <c r="I90" s="503" t="str">
        <f t="shared" si="48"/>
        <v>Gesmier Michel</v>
      </c>
      <c r="J90" s="503" t="str">
        <f>IFERROR(VLOOKUP(I90,Liste_J!$C$7:$G$261,5,0),"???")</f>
        <v>H</v>
      </c>
      <c r="K90" s="503" t="str">
        <f>IFERROR(VLOOKUP(I90,Liste_J!$C$7:$F$261,4,0),"???")</f>
        <v>Chevannes</v>
      </c>
      <c r="L90" s="503">
        <f t="shared" si="49"/>
        <v>20.9</v>
      </c>
      <c r="M90" s="539">
        <f t="shared" si="50"/>
        <v>31</v>
      </c>
      <c r="N90" s="503"/>
      <c r="O90" s="503"/>
      <c r="P90" s="503"/>
      <c r="Q90" s="503"/>
      <c r="R90" s="503"/>
      <c r="S90" s="503"/>
      <c r="T90" s="503"/>
      <c r="X90" s="445"/>
      <c r="AB90" s="465">
        <f t="shared" si="51"/>
        <v>0</v>
      </c>
      <c r="AC90" s="489">
        <f t="shared" si="52"/>
        <v>1</v>
      </c>
      <c r="AD90" s="489">
        <f t="shared" si="53"/>
        <v>0</v>
      </c>
      <c r="AE90" s="489">
        <f t="shared" si="55"/>
        <v>0</v>
      </c>
      <c r="AF90" s="541">
        <f t="shared" si="55"/>
        <v>0</v>
      </c>
      <c r="AG90" s="529"/>
      <c r="AH90" s="529"/>
    </row>
    <row r="91" spans="1:34" s="291" customFormat="1" ht="15" thickBot="1" x14ac:dyDescent="0.35">
      <c r="A91" s="536">
        <f t="shared" si="43"/>
        <v>0</v>
      </c>
      <c r="B91" s="537" t="str">
        <f t="shared" si="44"/>
        <v>Pensuet Christine</v>
      </c>
      <c r="C91" s="503" t="str">
        <f>IFERROR(VLOOKUP(B91,Liste_J!$C$7:$G$261,5,0),"???")</f>
        <v>H</v>
      </c>
      <c r="D91" s="538" t="str">
        <f>IFERROR(VLOOKUP(B91,Liste_J!$C$7:$F$261,4,0),"???")</f>
        <v>Réveillon</v>
      </c>
      <c r="E91" s="503">
        <f t="shared" si="45"/>
        <v>30.5</v>
      </c>
      <c r="F91" s="539">
        <f t="shared" si="46"/>
        <v>18</v>
      </c>
      <c r="H91" s="536">
        <f t="shared" si="47"/>
        <v>0</v>
      </c>
      <c r="I91" s="503" t="str">
        <f t="shared" si="48"/>
        <v>Laude Vincent</v>
      </c>
      <c r="J91" s="503" t="str">
        <f>IFERROR(VLOOKUP(I91,Liste_J!$C$7:$G$261,5,0),"???")</f>
        <v>H</v>
      </c>
      <c r="K91" s="503" t="str">
        <f>IFERROR(VLOOKUP(I91,Liste_J!$C$7:$F$261,4,0),"???")</f>
        <v>Chevannes</v>
      </c>
      <c r="L91" s="503">
        <f t="shared" si="49"/>
        <v>24.1</v>
      </c>
      <c r="M91" s="539">
        <f t="shared" si="50"/>
        <v>31</v>
      </c>
      <c r="N91" s="503"/>
      <c r="O91" s="503"/>
      <c r="P91" s="503"/>
      <c r="Q91" s="503"/>
      <c r="R91" s="503"/>
      <c r="S91" s="503"/>
      <c r="T91" s="503"/>
      <c r="X91" s="445"/>
      <c r="AB91" s="465">
        <f t="shared" si="51"/>
        <v>0</v>
      </c>
      <c r="AC91" s="489">
        <f t="shared" si="52"/>
        <v>1</v>
      </c>
      <c r="AD91" s="489">
        <f t="shared" si="53"/>
        <v>0</v>
      </c>
      <c r="AE91" s="489">
        <f t="shared" si="55"/>
        <v>0</v>
      </c>
      <c r="AF91" s="541">
        <f t="shared" si="55"/>
        <v>0</v>
      </c>
      <c r="AG91" s="529"/>
      <c r="AH91" s="529"/>
    </row>
    <row r="92" spans="1:34" s="291" customFormat="1" ht="15" thickBot="1" x14ac:dyDescent="0.35">
      <c r="A92" s="536">
        <f t="shared" si="43"/>
        <v>26</v>
      </c>
      <c r="B92" s="537" t="str">
        <f t="shared" si="44"/>
        <v>Duhay Christian</v>
      </c>
      <c r="C92" s="503" t="str">
        <f>IFERROR(VLOOKUP(B92,Liste_J!$C$7:$G$261,5,0),"???")</f>
        <v>H</v>
      </c>
      <c r="D92" s="538" t="str">
        <f>IFERROR(VLOOKUP(B92,Liste_J!$C$7:$F$261,4,0),"???")</f>
        <v>Chevry</v>
      </c>
      <c r="E92" s="503">
        <f t="shared" si="45"/>
        <v>34.6</v>
      </c>
      <c r="F92" s="539">
        <f t="shared" si="46"/>
        <v>15</v>
      </c>
      <c r="H92" s="536">
        <f t="shared" si="47"/>
        <v>26</v>
      </c>
      <c r="I92" s="503" t="str">
        <f t="shared" si="48"/>
        <v>De Roulhac Hubert</v>
      </c>
      <c r="J92" s="503" t="str">
        <f>IFERROR(VLOOKUP(I92,Liste_J!$C$7:$G$261,5,0),"???")</f>
        <v>H</v>
      </c>
      <c r="K92" s="503" t="str">
        <f>IFERROR(VLOOKUP(I92,Liste_J!$C$7:$F$261,4,0),"???")</f>
        <v>XXX</v>
      </c>
      <c r="L92" s="503">
        <f t="shared" si="49"/>
        <v>42.5</v>
      </c>
      <c r="M92" s="539">
        <f t="shared" si="50"/>
        <v>26</v>
      </c>
      <c r="N92" s="503"/>
      <c r="O92" s="503"/>
      <c r="P92" s="503"/>
      <c r="Q92" s="503"/>
      <c r="R92" s="503"/>
      <c r="S92" s="503"/>
      <c r="T92" s="503"/>
      <c r="X92" s="445"/>
      <c r="AB92" s="465">
        <f t="shared" si="51"/>
        <v>0</v>
      </c>
      <c r="AC92" s="489">
        <f t="shared" si="52"/>
        <v>0</v>
      </c>
      <c r="AD92" s="489">
        <f t="shared" si="53"/>
        <v>0</v>
      </c>
      <c r="AE92" s="489">
        <f t="shared" si="55"/>
        <v>0</v>
      </c>
      <c r="AF92" s="541">
        <f t="shared" si="55"/>
        <v>0</v>
      </c>
      <c r="AG92" s="529"/>
      <c r="AH92" s="529"/>
    </row>
    <row r="93" spans="1:34" s="291" customFormat="1" ht="15" thickBot="1" x14ac:dyDescent="0.35">
      <c r="A93" s="536">
        <f t="shared" si="43"/>
        <v>0</v>
      </c>
      <c r="B93" s="537" t="str">
        <f t="shared" si="44"/>
        <v>Granger Pascal</v>
      </c>
      <c r="C93" s="503" t="str">
        <f>IFERROR(VLOOKUP(B93,Liste_J!$C$7:$G$261,5,0),"???")</f>
        <v>H</v>
      </c>
      <c r="D93" s="538" t="str">
        <f>IFERROR(VLOOKUP(B93,Liste_J!$C$7:$F$261,4,0),"???")</f>
        <v>Chevry</v>
      </c>
      <c r="E93" s="503">
        <f t="shared" si="45"/>
        <v>22.5</v>
      </c>
      <c r="F93" s="539">
        <f t="shared" si="46"/>
        <v>15</v>
      </c>
      <c r="H93" s="536">
        <f t="shared" si="47"/>
        <v>0</v>
      </c>
      <c r="I93" s="503" t="str">
        <f t="shared" si="48"/>
        <v>Gastaud Daniel</v>
      </c>
      <c r="J93" s="503" t="str">
        <f>IFERROR(VLOOKUP(I93,Liste_J!$C$7:$G$261,5,0),"???")</f>
        <v>H</v>
      </c>
      <c r="K93" s="503" t="str">
        <f>IFERROR(VLOOKUP(I93,Liste_J!$C$7:$F$261,4,0),"???")</f>
        <v>Chevannes</v>
      </c>
      <c r="L93" s="503">
        <f t="shared" si="49"/>
        <v>41.9</v>
      </c>
      <c r="M93" s="539">
        <f t="shared" si="50"/>
        <v>26</v>
      </c>
      <c r="N93" s="503"/>
      <c r="O93" s="503"/>
      <c r="P93" s="503"/>
      <c r="Q93" s="503"/>
      <c r="R93" s="503"/>
      <c r="S93" s="503"/>
      <c r="T93" s="503"/>
      <c r="X93" s="445"/>
      <c r="AB93" s="465">
        <f t="shared" si="51"/>
        <v>0</v>
      </c>
      <c r="AC93" s="489">
        <f t="shared" si="52"/>
        <v>1</v>
      </c>
      <c r="AD93" s="489">
        <f t="shared" si="53"/>
        <v>0</v>
      </c>
      <c r="AE93" s="489">
        <f t="shared" si="55"/>
        <v>0</v>
      </c>
      <c r="AF93" s="541">
        <f t="shared" si="55"/>
        <v>0</v>
      </c>
      <c r="AG93" s="529"/>
      <c r="AH93" s="529"/>
    </row>
    <row r="94" spans="1:34" s="291" customFormat="1" ht="15" thickBot="1" x14ac:dyDescent="0.35">
      <c r="A94" s="536">
        <f t="shared" si="43"/>
        <v>27</v>
      </c>
      <c r="B94" s="537" t="str">
        <f t="shared" si="44"/>
        <v>De Roulhac Hubert</v>
      </c>
      <c r="C94" s="503" t="str">
        <f>IFERROR(VLOOKUP(B94,Liste_J!$C$7:$G$261,5,0),"???")</f>
        <v>H</v>
      </c>
      <c r="D94" s="538" t="str">
        <f>IFERROR(VLOOKUP(B94,Liste_J!$C$7:$F$261,4,0),"???")</f>
        <v>XXX</v>
      </c>
      <c r="E94" s="503">
        <f t="shared" si="45"/>
        <v>42.5</v>
      </c>
      <c r="F94" s="539">
        <f t="shared" si="46"/>
        <v>11</v>
      </c>
      <c r="H94" s="536">
        <f t="shared" si="47"/>
        <v>27</v>
      </c>
      <c r="I94" s="503" t="str">
        <f t="shared" si="48"/>
        <v>Duhay Christian</v>
      </c>
      <c r="J94" s="503" t="str">
        <f>IFERROR(VLOOKUP(I94,Liste_J!$C$7:$G$261,5,0),"???")</f>
        <v>H</v>
      </c>
      <c r="K94" s="503" t="str">
        <f>IFERROR(VLOOKUP(I94,Liste_J!$C$7:$F$261,4,0),"???")</f>
        <v>Chevry</v>
      </c>
      <c r="L94" s="503">
        <f t="shared" si="49"/>
        <v>34.6</v>
      </c>
      <c r="M94" s="539">
        <f t="shared" si="50"/>
        <v>26</v>
      </c>
      <c r="N94" s="503"/>
      <c r="O94" s="503"/>
      <c r="P94" s="503"/>
      <c r="Q94" s="503"/>
      <c r="R94" s="503"/>
      <c r="S94" s="503"/>
      <c r="T94" s="503"/>
      <c r="X94" s="445"/>
      <c r="AB94" s="465">
        <f t="shared" si="51"/>
        <v>0</v>
      </c>
      <c r="AC94" s="489">
        <f t="shared" si="52"/>
        <v>0</v>
      </c>
      <c r="AD94" s="489">
        <f t="shared" si="53"/>
        <v>1</v>
      </c>
      <c r="AE94" s="489">
        <f t="shared" si="55"/>
        <v>0</v>
      </c>
      <c r="AF94" s="541">
        <f t="shared" si="55"/>
        <v>0</v>
      </c>
      <c r="AG94" s="529"/>
      <c r="AH94" s="529"/>
    </row>
    <row r="95" spans="1:34" s="291" customFormat="1" ht="15" thickBot="1" x14ac:dyDescent="0.35">
      <c r="A95" s="536">
        <f t="shared" si="43"/>
        <v>0</v>
      </c>
      <c r="B95" s="537" t="str">
        <f t="shared" si="44"/>
        <v>Gastaud Daniel</v>
      </c>
      <c r="C95" s="503" t="str">
        <f>IFERROR(VLOOKUP(B95,Liste_J!$C$7:$G$261,5,0),"???")</f>
        <v>H</v>
      </c>
      <c r="D95" s="538" t="str">
        <f>IFERROR(VLOOKUP(B95,Liste_J!$C$7:$F$261,4,0),"???")</f>
        <v>Chevannes</v>
      </c>
      <c r="E95" s="503">
        <f t="shared" si="45"/>
        <v>41.9</v>
      </c>
      <c r="F95" s="539">
        <f t="shared" si="46"/>
        <v>11</v>
      </c>
      <c r="H95" s="536">
        <f t="shared" si="47"/>
        <v>0</v>
      </c>
      <c r="I95" s="503" t="str">
        <f t="shared" si="48"/>
        <v>Granger Pascal</v>
      </c>
      <c r="J95" s="503" t="str">
        <f>IFERROR(VLOOKUP(I95,Liste_J!$C$7:$G$261,5,0),"???")</f>
        <v>H</v>
      </c>
      <c r="K95" s="503" t="str">
        <f>IFERROR(VLOOKUP(I95,Liste_J!$C$7:$F$261,4,0),"???")</f>
        <v>Chevry</v>
      </c>
      <c r="L95" s="503">
        <f t="shared" si="49"/>
        <v>22.5</v>
      </c>
      <c r="M95" s="539">
        <f t="shared" si="50"/>
        <v>26</v>
      </c>
      <c r="N95" s="503"/>
      <c r="O95" s="503"/>
      <c r="P95" s="503"/>
      <c r="Q95" s="503"/>
      <c r="R95" s="503"/>
      <c r="S95" s="503"/>
      <c r="T95" s="503"/>
      <c r="X95" s="445"/>
      <c r="AB95" s="465">
        <f t="shared" si="51"/>
        <v>0</v>
      </c>
      <c r="AC95" s="489">
        <f t="shared" si="52"/>
        <v>0</v>
      </c>
      <c r="AD95" s="489">
        <f t="shared" si="53"/>
        <v>1</v>
      </c>
      <c r="AE95" s="489">
        <f t="shared" si="55"/>
        <v>0</v>
      </c>
      <c r="AF95" s="541">
        <f t="shared" si="55"/>
        <v>0</v>
      </c>
      <c r="AG95" s="529"/>
      <c r="AH95" s="529"/>
    </row>
    <row r="96" spans="1:34" s="291" customFormat="1" ht="15" thickBot="1" x14ac:dyDescent="0.35">
      <c r="A96" s="536">
        <f t="shared" si="43"/>
        <v>28</v>
      </c>
      <c r="B96" s="537" t="str">
        <f t="shared" si="44"/>
        <v>Macret Yves</v>
      </c>
      <c r="C96" s="503" t="str">
        <f>IFERROR(VLOOKUP(B96,Liste_J!$C$7:$G$261,5,0),"???")</f>
        <v>H</v>
      </c>
      <c r="D96" s="538" t="str">
        <f>IFERROR(VLOOKUP(B96,Liste_J!$C$7:$F$261,4,0),"???")</f>
        <v>Réveillon</v>
      </c>
      <c r="E96" s="503">
        <f t="shared" si="45"/>
        <v>54</v>
      </c>
      <c r="F96" s="539">
        <f t="shared" si="46"/>
        <v>10</v>
      </c>
      <c r="H96" s="536">
        <f t="shared" si="47"/>
        <v>28</v>
      </c>
      <c r="I96" s="503" t="str">
        <f t="shared" si="48"/>
        <v>Macret Yves</v>
      </c>
      <c r="J96" s="503" t="str">
        <f>IFERROR(VLOOKUP(I96,Liste_J!$C$7:$G$261,5,0),"???")</f>
        <v>H</v>
      </c>
      <c r="K96" s="503" t="str">
        <f>IFERROR(VLOOKUP(I96,Liste_J!$C$7:$F$261,4,0),"???")</f>
        <v>Réveillon</v>
      </c>
      <c r="L96" s="503">
        <f t="shared" si="49"/>
        <v>54</v>
      </c>
      <c r="M96" s="539">
        <f t="shared" si="50"/>
        <v>21</v>
      </c>
      <c r="N96" s="503"/>
      <c r="O96" s="503"/>
      <c r="P96" s="503"/>
      <c r="Q96" s="503"/>
      <c r="R96" s="503"/>
      <c r="S96" s="503"/>
      <c r="T96" s="503"/>
      <c r="X96" s="445"/>
      <c r="AB96" s="465">
        <f t="shared" si="51"/>
        <v>0</v>
      </c>
      <c r="AC96" s="489">
        <f t="shared" si="52"/>
        <v>0</v>
      </c>
      <c r="AD96" s="489">
        <f t="shared" si="53"/>
        <v>0</v>
      </c>
      <c r="AE96" s="489">
        <f t="shared" si="55"/>
        <v>0</v>
      </c>
      <c r="AF96" s="541">
        <f t="shared" si="55"/>
        <v>1</v>
      </c>
      <c r="AG96" s="529"/>
      <c r="AH96" s="529"/>
    </row>
    <row r="97" spans="1:34" s="291" customFormat="1" ht="15" thickBot="1" x14ac:dyDescent="0.35">
      <c r="A97" s="536">
        <f t="shared" si="43"/>
        <v>0</v>
      </c>
      <c r="B97" s="537" t="str">
        <f t="shared" si="44"/>
        <v>Zekraoui Jean-Michel</v>
      </c>
      <c r="C97" s="503" t="str">
        <f>IFERROR(VLOOKUP(B97,Liste_J!$C$7:$G$261,5,0),"???")</f>
        <v>H</v>
      </c>
      <c r="D97" s="538" t="str">
        <f>IFERROR(VLOOKUP(B97,Liste_J!$C$7:$F$261,4,0),"???")</f>
        <v>Réveillon</v>
      </c>
      <c r="E97" s="503">
        <f t="shared" si="45"/>
        <v>19.899999999999999</v>
      </c>
      <c r="F97" s="539">
        <f t="shared" si="46"/>
        <v>10</v>
      </c>
      <c r="H97" s="536">
        <f t="shared" si="47"/>
        <v>0</v>
      </c>
      <c r="I97" s="503" t="str">
        <f t="shared" si="48"/>
        <v>Zekraoui Jean-Michel</v>
      </c>
      <c r="J97" s="503" t="str">
        <f>IFERROR(VLOOKUP(I97,Liste_J!$C$7:$G$261,5,0),"???")</f>
        <v>H</v>
      </c>
      <c r="K97" s="503" t="str">
        <f>IFERROR(VLOOKUP(I97,Liste_J!$C$7:$F$261,4,0),"???")</f>
        <v>Réveillon</v>
      </c>
      <c r="L97" s="503">
        <f t="shared" si="49"/>
        <v>19.899999999999999</v>
      </c>
      <c r="M97" s="539">
        <f t="shared" si="50"/>
        <v>21</v>
      </c>
      <c r="N97" s="503"/>
      <c r="O97" s="503"/>
      <c r="P97" s="503"/>
      <c r="Q97" s="503"/>
      <c r="R97" s="503"/>
      <c r="S97" s="503"/>
      <c r="T97" s="503"/>
      <c r="X97" s="445"/>
      <c r="AB97" s="465">
        <f t="shared" si="51"/>
        <v>0</v>
      </c>
      <c r="AC97" s="489">
        <f t="shared" si="52"/>
        <v>0</v>
      </c>
      <c r="AD97" s="489">
        <f t="shared" si="53"/>
        <v>0</v>
      </c>
      <c r="AE97" s="489">
        <f t="shared" si="55"/>
        <v>0</v>
      </c>
      <c r="AF97" s="541">
        <f t="shared" si="55"/>
        <v>1</v>
      </c>
      <c r="AG97" s="529"/>
      <c r="AH97" s="529"/>
    </row>
    <row r="98" spans="1:34" s="291" customFormat="1" ht="15" thickBot="1" x14ac:dyDescent="0.35">
      <c r="A98" s="536">
        <f t="shared" si="43"/>
        <v>29</v>
      </c>
      <c r="B98" s="537"/>
      <c r="C98" s="503"/>
      <c r="D98" s="538"/>
      <c r="E98" s="503"/>
      <c r="F98" s="539"/>
      <c r="H98" s="536"/>
      <c r="I98" s="503"/>
      <c r="J98" s="503"/>
      <c r="K98" s="503"/>
      <c r="L98" s="503"/>
      <c r="M98" s="539"/>
      <c r="N98" s="503"/>
      <c r="O98" s="503"/>
      <c r="P98" s="503"/>
      <c r="Q98" s="503"/>
      <c r="R98" s="503"/>
      <c r="S98" s="503"/>
      <c r="T98" s="503"/>
      <c r="X98" s="445"/>
      <c r="AB98" s="465">
        <f t="shared" si="51"/>
        <v>0</v>
      </c>
      <c r="AC98" s="489">
        <f t="shared" si="52"/>
        <v>0</v>
      </c>
      <c r="AD98" s="489">
        <f t="shared" si="53"/>
        <v>0</v>
      </c>
      <c r="AE98" s="489">
        <f t="shared" si="55"/>
        <v>0</v>
      </c>
      <c r="AF98" s="541">
        <f t="shared" si="55"/>
        <v>0</v>
      </c>
      <c r="AG98" s="529"/>
      <c r="AH98" s="529"/>
    </row>
    <row r="99" spans="1:34" s="291" customFormat="1" ht="15" thickBot="1" x14ac:dyDescent="0.35">
      <c r="A99" s="536">
        <f t="shared" si="43"/>
        <v>0</v>
      </c>
      <c r="B99" s="537"/>
      <c r="C99" s="503"/>
      <c r="D99" s="538"/>
      <c r="E99" s="503"/>
      <c r="F99" s="539"/>
      <c r="H99" s="536"/>
      <c r="I99" s="503"/>
      <c r="J99" s="503"/>
      <c r="K99" s="503"/>
      <c r="L99" s="503"/>
      <c r="M99" s="539"/>
      <c r="N99" s="503"/>
      <c r="O99" s="503"/>
      <c r="P99" s="503"/>
      <c r="Q99" s="503"/>
      <c r="R99" s="503"/>
      <c r="S99" s="503"/>
      <c r="T99" s="503"/>
      <c r="X99" s="445"/>
      <c r="AB99" s="465">
        <f t="shared" si="51"/>
        <v>0</v>
      </c>
      <c r="AC99" s="489">
        <f t="shared" si="52"/>
        <v>0</v>
      </c>
      <c r="AD99" s="489">
        <f t="shared" si="53"/>
        <v>0</v>
      </c>
      <c r="AE99" s="489">
        <f t="shared" si="55"/>
        <v>0</v>
      </c>
      <c r="AF99" s="541">
        <f t="shared" si="55"/>
        <v>0</v>
      </c>
      <c r="AG99" s="529"/>
      <c r="AH99" s="529"/>
    </row>
    <row r="100" spans="1:34" s="291" customFormat="1" ht="15" thickBot="1" x14ac:dyDescent="0.35">
      <c r="A100" s="536">
        <f t="shared" si="43"/>
        <v>30</v>
      </c>
      <c r="B100" s="537"/>
      <c r="C100" s="503"/>
      <c r="D100" s="538"/>
      <c r="E100" s="503"/>
      <c r="F100" s="539"/>
      <c r="H100" s="536"/>
      <c r="I100" s="503"/>
      <c r="J100" s="503"/>
      <c r="K100" s="503"/>
      <c r="L100" s="503"/>
      <c r="M100" s="539"/>
      <c r="N100" s="503"/>
      <c r="O100" s="503"/>
      <c r="P100" s="503"/>
      <c r="Q100" s="503"/>
      <c r="R100" s="503"/>
      <c r="S100" s="503"/>
      <c r="T100" s="503"/>
      <c r="X100" s="445"/>
      <c r="AB100" s="465">
        <f t="shared" si="51"/>
        <v>0</v>
      </c>
      <c r="AC100" s="489">
        <f t="shared" si="52"/>
        <v>0</v>
      </c>
      <c r="AD100" s="489">
        <f t="shared" si="53"/>
        <v>0</v>
      </c>
      <c r="AE100" s="489">
        <f t="shared" si="55"/>
        <v>0</v>
      </c>
      <c r="AF100" s="541">
        <f t="shared" si="55"/>
        <v>0</v>
      </c>
      <c r="AG100" s="529"/>
      <c r="AH100" s="529"/>
    </row>
    <row r="101" spans="1:34" s="291" customFormat="1" ht="15" thickBot="1" x14ac:dyDescent="0.35">
      <c r="A101" s="536">
        <f t="shared" si="43"/>
        <v>0</v>
      </c>
      <c r="B101" s="537"/>
      <c r="C101" s="503"/>
      <c r="D101" s="538"/>
      <c r="E101" s="503"/>
      <c r="F101" s="539"/>
      <c r="H101" s="536"/>
      <c r="I101" s="503"/>
      <c r="J101" s="503"/>
      <c r="K101" s="503"/>
      <c r="L101" s="503"/>
      <c r="M101" s="539"/>
      <c r="N101" s="503"/>
      <c r="O101" s="503"/>
      <c r="P101" s="503"/>
      <c r="Q101" s="503"/>
      <c r="R101" s="503"/>
      <c r="S101" s="503"/>
      <c r="T101" s="503"/>
      <c r="X101" s="445"/>
      <c r="AB101" s="465">
        <f t="shared" si="51"/>
        <v>0</v>
      </c>
      <c r="AC101" s="489">
        <f t="shared" si="52"/>
        <v>0</v>
      </c>
      <c r="AD101" s="489">
        <f t="shared" si="53"/>
        <v>0</v>
      </c>
      <c r="AE101" s="489">
        <f t="shared" si="55"/>
        <v>0</v>
      </c>
      <c r="AF101" s="541">
        <f t="shared" si="55"/>
        <v>0</v>
      </c>
      <c r="AG101" s="529"/>
      <c r="AH101" s="529"/>
    </row>
    <row r="102" spans="1:34" s="291" customFormat="1" ht="15" thickBot="1" x14ac:dyDescent="0.35">
      <c r="A102" s="536">
        <f t="shared" si="43"/>
        <v>31</v>
      </c>
      <c r="B102" s="537"/>
      <c r="C102" s="503"/>
      <c r="D102" s="538"/>
      <c r="E102" s="503"/>
      <c r="F102" s="539"/>
      <c r="H102" s="536"/>
      <c r="I102" s="503"/>
      <c r="J102" s="503"/>
      <c r="K102" s="503"/>
      <c r="L102" s="503"/>
      <c r="M102" s="539"/>
      <c r="N102" s="503"/>
      <c r="O102" s="503"/>
      <c r="P102" s="503"/>
      <c r="Q102" s="503"/>
      <c r="R102" s="503"/>
      <c r="S102" s="503"/>
      <c r="T102" s="503"/>
      <c r="X102" s="445"/>
      <c r="AB102" s="465">
        <f t="shared" si="51"/>
        <v>0</v>
      </c>
      <c r="AC102" s="489">
        <f t="shared" si="52"/>
        <v>0</v>
      </c>
      <c r="AD102" s="489">
        <f t="shared" si="53"/>
        <v>0</v>
      </c>
      <c r="AE102" s="489">
        <f t="shared" si="55"/>
        <v>0</v>
      </c>
      <c r="AF102" s="541">
        <f t="shared" si="55"/>
        <v>0</v>
      </c>
      <c r="AG102" s="529"/>
      <c r="AH102" s="529"/>
    </row>
    <row r="103" spans="1:34" s="291" customFormat="1" ht="15" thickBot="1" x14ac:dyDescent="0.35">
      <c r="A103" s="536">
        <f t="shared" si="43"/>
        <v>0</v>
      </c>
      <c r="B103" s="537"/>
      <c r="C103" s="503"/>
      <c r="D103" s="538"/>
      <c r="E103" s="503"/>
      <c r="F103" s="539"/>
      <c r="H103" s="536"/>
      <c r="I103" s="503"/>
      <c r="J103" s="503"/>
      <c r="K103" s="503"/>
      <c r="L103" s="503"/>
      <c r="M103" s="539"/>
      <c r="N103" s="503"/>
      <c r="O103" s="503"/>
      <c r="P103" s="503"/>
      <c r="Q103" s="503"/>
      <c r="R103" s="503"/>
      <c r="S103" s="503"/>
      <c r="T103" s="503"/>
      <c r="X103" s="445"/>
      <c r="AB103" s="465">
        <f t="shared" si="51"/>
        <v>0</v>
      </c>
      <c r="AC103" s="489">
        <f t="shared" si="52"/>
        <v>0</v>
      </c>
      <c r="AD103" s="489">
        <f t="shared" si="53"/>
        <v>0</v>
      </c>
      <c r="AE103" s="489">
        <f t="shared" si="55"/>
        <v>0</v>
      </c>
      <c r="AF103" s="541">
        <f t="shared" si="55"/>
        <v>0</v>
      </c>
      <c r="AG103" s="529"/>
      <c r="AH103" s="529"/>
    </row>
    <row r="104" spans="1:34" s="291" customFormat="1" ht="15" thickBot="1" x14ac:dyDescent="0.35">
      <c r="A104" s="536">
        <f t="shared" si="43"/>
        <v>32</v>
      </c>
      <c r="B104" s="537"/>
      <c r="C104" s="503"/>
      <c r="D104" s="538"/>
      <c r="E104" s="503"/>
      <c r="F104" s="539"/>
      <c r="H104" s="536"/>
      <c r="I104" s="503"/>
      <c r="J104" s="503"/>
      <c r="K104" s="503"/>
      <c r="L104" s="503"/>
      <c r="M104" s="539"/>
      <c r="N104" s="503"/>
      <c r="O104" s="503"/>
      <c r="P104" s="503"/>
      <c r="Q104" s="503"/>
      <c r="R104" s="503"/>
      <c r="S104" s="503"/>
      <c r="T104" s="503"/>
      <c r="X104" s="445"/>
      <c r="AB104" s="465">
        <f t="shared" si="51"/>
        <v>0</v>
      </c>
      <c r="AC104" s="489">
        <f t="shared" si="52"/>
        <v>0</v>
      </c>
      <c r="AD104" s="489">
        <f t="shared" si="53"/>
        <v>0</v>
      </c>
      <c r="AE104" s="489">
        <f t="shared" si="55"/>
        <v>0</v>
      </c>
      <c r="AF104" s="541">
        <f t="shared" si="55"/>
        <v>0</v>
      </c>
      <c r="AG104" s="529"/>
      <c r="AH104" s="529"/>
    </row>
    <row r="105" spans="1:34" s="291" customFormat="1" ht="15" thickBot="1" x14ac:dyDescent="0.35">
      <c r="A105" s="536">
        <f t="shared" si="43"/>
        <v>0</v>
      </c>
      <c r="B105" s="537"/>
      <c r="C105" s="503"/>
      <c r="D105" s="538"/>
      <c r="E105" s="503"/>
      <c r="F105" s="539"/>
      <c r="H105" s="536"/>
      <c r="I105" s="503"/>
      <c r="J105" s="503"/>
      <c r="K105" s="503"/>
      <c r="L105" s="503"/>
      <c r="M105" s="539"/>
      <c r="N105" s="503"/>
      <c r="O105" s="503"/>
      <c r="P105" s="503"/>
      <c r="Q105" s="503"/>
      <c r="R105" s="503"/>
      <c r="S105" s="503"/>
      <c r="T105" s="503"/>
      <c r="X105" s="445"/>
      <c r="AB105" s="465">
        <f t="shared" si="51"/>
        <v>0</v>
      </c>
      <c r="AC105" s="489">
        <f t="shared" si="52"/>
        <v>0</v>
      </c>
      <c r="AD105" s="489">
        <f t="shared" si="53"/>
        <v>0</v>
      </c>
      <c r="AE105" s="489">
        <f t="shared" si="55"/>
        <v>0</v>
      </c>
      <c r="AF105" s="541">
        <f t="shared" si="55"/>
        <v>0</v>
      </c>
      <c r="AG105" s="529"/>
      <c r="AH105" s="529"/>
    </row>
    <row r="106" spans="1:34" s="291" customFormat="1" ht="15" thickBot="1" x14ac:dyDescent="0.35">
      <c r="A106" s="536">
        <f t="shared" si="43"/>
        <v>33</v>
      </c>
      <c r="B106" s="537"/>
      <c r="C106" s="503"/>
      <c r="D106" s="538"/>
      <c r="E106" s="503"/>
      <c r="F106" s="539"/>
      <c r="H106" s="536"/>
      <c r="I106" s="503"/>
      <c r="J106" s="503"/>
      <c r="K106" s="503"/>
      <c r="L106" s="503"/>
      <c r="M106" s="539"/>
      <c r="N106" s="503"/>
      <c r="O106" s="503"/>
      <c r="P106" s="503"/>
      <c r="Q106" s="503"/>
      <c r="R106" s="503"/>
      <c r="S106" s="503"/>
      <c r="T106" s="503"/>
      <c r="X106" s="445"/>
      <c r="AB106" s="465">
        <f t="shared" si="51"/>
        <v>0</v>
      </c>
      <c r="AC106" s="489">
        <f t="shared" si="52"/>
        <v>0</v>
      </c>
      <c r="AD106" s="489">
        <f t="shared" si="53"/>
        <v>0</v>
      </c>
      <c r="AE106" s="489">
        <f t="shared" si="55"/>
        <v>0</v>
      </c>
      <c r="AF106" s="541">
        <f t="shared" si="55"/>
        <v>0</v>
      </c>
      <c r="AG106" s="529"/>
      <c r="AH106" s="529"/>
    </row>
    <row r="107" spans="1:34" s="291" customFormat="1" ht="15" thickBot="1" x14ac:dyDescent="0.35">
      <c r="A107" s="536">
        <f t="shared" ref="A107:A112" si="56">+A190</f>
        <v>0</v>
      </c>
      <c r="B107" s="537"/>
      <c r="C107" s="503"/>
      <c r="D107" s="538"/>
      <c r="E107" s="503"/>
      <c r="F107" s="539"/>
      <c r="H107" s="536"/>
      <c r="I107" s="503"/>
      <c r="J107" s="503"/>
      <c r="K107" s="503"/>
      <c r="L107" s="503"/>
      <c r="M107" s="539"/>
      <c r="N107" s="503"/>
      <c r="O107" s="503"/>
      <c r="P107" s="503"/>
      <c r="Q107" s="503"/>
      <c r="R107" s="503"/>
      <c r="S107" s="503"/>
      <c r="T107" s="503"/>
      <c r="X107" s="445"/>
      <c r="AB107" s="465">
        <f t="shared" ref="AB107:AB119" si="57">IF(LEFT($K107,5)=AB$41,1,0)</f>
        <v>0</v>
      </c>
      <c r="AC107" s="489">
        <f t="shared" ref="AC107:AC119" si="58">IF(LEFT($K107,9)=AC$41,1,0)</f>
        <v>0</v>
      </c>
      <c r="AD107" s="489">
        <f t="shared" ref="AD107:AD119" si="59">IF(LEFT($K107,6)=AD$41,1,0)</f>
        <v>0</v>
      </c>
      <c r="AE107" s="489">
        <f t="shared" si="55"/>
        <v>0</v>
      </c>
      <c r="AF107" s="541">
        <f t="shared" si="55"/>
        <v>0</v>
      </c>
      <c r="AG107" s="529"/>
      <c r="AH107" s="529"/>
    </row>
    <row r="108" spans="1:34" s="291" customFormat="1" ht="15" thickBot="1" x14ac:dyDescent="0.35">
      <c r="A108" s="536">
        <f t="shared" si="56"/>
        <v>34</v>
      </c>
      <c r="B108" s="537"/>
      <c r="C108" s="503"/>
      <c r="D108" s="538"/>
      <c r="E108" s="503"/>
      <c r="F108" s="539"/>
      <c r="H108" s="536"/>
      <c r="I108" s="503"/>
      <c r="J108" s="503"/>
      <c r="K108" s="503"/>
      <c r="L108" s="503"/>
      <c r="M108" s="539"/>
      <c r="N108" s="503"/>
      <c r="O108" s="503"/>
      <c r="P108" s="503"/>
      <c r="Q108" s="503"/>
      <c r="R108" s="503"/>
      <c r="S108" s="503"/>
      <c r="T108" s="503"/>
      <c r="X108" s="445"/>
      <c r="AB108" s="465">
        <f t="shared" si="57"/>
        <v>0</v>
      </c>
      <c r="AC108" s="489">
        <f t="shared" si="58"/>
        <v>0</v>
      </c>
      <c r="AD108" s="489">
        <f t="shared" si="59"/>
        <v>0</v>
      </c>
      <c r="AE108" s="489">
        <f t="shared" si="55"/>
        <v>0</v>
      </c>
      <c r="AF108" s="541">
        <f t="shared" si="55"/>
        <v>0</v>
      </c>
      <c r="AG108" s="529"/>
      <c r="AH108" s="529"/>
    </row>
    <row r="109" spans="1:34" s="291" customFormat="1" ht="15" thickBot="1" x14ac:dyDescent="0.35">
      <c r="A109" s="536">
        <f t="shared" si="56"/>
        <v>0</v>
      </c>
      <c r="B109" s="537"/>
      <c r="C109" s="503"/>
      <c r="D109" s="538"/>
      <c r="E109" s="503"/>
      <c r="F109" s="539"/>
      <c r="H109" s="536"/>
      <c r="I109" s="503"/>
      <c r="J109" s="503"/>
      <c r="K109" s="503"/>
      <c r="L109" s="503"/>
      <c r="M109" s="539"/>
      <c r="N109" s="503"/>
      <c r="O109" s="503"/>
      <c r="P109" s="503"/>
      <c r="Q109" s="503"/>
      <c r="R109" s="503"/>
      <c r="S109" s="503"/>
      <c r="T109" s="503"/>
      <c r="X109" s="445"/>
      <c r="AB109" s="465">
        <f t="shared" si="57"/>
        <v>0</v>
      </c>
      <c r="AC109" s="489">
        <f t="shared" si="58"/>
        <v>0</v>
      </c>
      <c r="AD109" s="489">
        <f t="shared" si="59"/>
        <v>0</v>
      </c>
      <c r="AE109" s="489">
        <f t="shared" si="55"/>
        <v>0</v>
      </c>
      <c r="AF109" s="541">
        <f t="shared" si="55"/>
        <v>0</v>
      </c>
      <c r="AG109" s="529"/>
      <c r="AH109" s="529"/>
    </row>
    <row r="110" spans="1:34" s="291" customFormat="1" ht="15" thickBot="1" x14ac:dyDescent="0.35">
      <c r="A110" s="536">
        <f t="shared" si="56"/>
        <v>35</v>
      </c>
      <c r="B110" s="537"/>
      <c r="C110" s="503"/>
      <c r="D110" s="538"/>
      <c r="E110" s="503"/>
      <c r="F110" s="539"/>
      <c r="H110" s="536"/>
      <c r="I110" s="503"/>
      <c r="J110" s="503"/>
      <c r="K110" s="503"/>
      <c r="L110" s="503"/>
      <c r="M110" s="539"/>
      <c r="N110" s="503"/>
      <c r="O110" s="503"/>
      <c r="P110" s="503"/>
      <c r="Q110" s="503"/>
      <c r="R110" s="503"/>
      <c r="S110" s="503"/>
      <c r="T110" s="503"/>
      <c r="X110" s="445"/>
      <c r="AB110" s="465">
        <f t="shared" si="57"/>
        <v>0</v>
      </c>
      <c r="AC110" s="489">
        <f t="shared" si="58"/>
        <v>0</v>
      </c>
      <c r="AD110" s="489">
        <f t="shared" si="59"/>
        <v>0</v>
      </c>
      <c r="AE110" s="489">
        <f t="shared" si="55"/>
        <v>0</v>
      </c>
      <c r="AF110" s="541">
        <f t="shared" si="55"/>
        <v>0</v>
      </c>
      <c r="AG110" s="529"/>
      <c r="AH110" s="529"/>
    </row>
    <row r="111" spans="1:34" s="291" customFormat="1" ht="15" thickBot="1" x14ac:dyDescent="0.35">
      <c r="A111" s="536">
        <f t="shared" si="56"/>
        <v>0</v>
      </c>
      <c r="B111" s="537"/>
      <c r="C111" s="503"/>
      <c r="D111" s="538"/>
      <c r="E111" s="503"/>
      <c r="F111" s="539"/>
      <c r="H111" s="536"/>
      <c r="I111" s="503"/>
      <c r="J111" s="503"/>
      <c r="K111" s="503"/>
      <c r="L111" s="503"/>
      <c r="M111" s="539"/>
      <c r="N111" s="503"/>
      <c r="O111" s="503"/>
      <c r="P111" s="503"/>
      <c r="Q111" s="503"/>
      <c r="R111" s="503"/>
      <c r="S111" s="503"/>
      <c r="T111" s="503"/>
      <c r="X111" s="445"/>
      <c r="AB111" s="465">
        <f t="shared" si="57"/>
        <v>0</v>
      </c>
      <c r="AC111" s="489">
        <f t="shared" si="58"/>
        <v>0</v>
      </c>
      <c r="AD111" s="489">
        <f t="shared" si="59"/>
        <v>0</v>
      </c>
      <c r="AE111" s="489">
        <f t="shared" si="55"/>
        <v>0</v>
      </c>
      <c r="AF111" s="541">
        <f t="shared" si="55"/>
        <v>0</v>
      </c>
      <c r="AG111" s="529"/>
      <c r="AH111" s="529"/>
    </row>
    <row r="112" spans="1:34" s="291" customFormat="1" ht="15" thickBot="1" x14ac:dyDescent="0.35">
      <c r="A112" s="536">
        <f t="shared" si="56"/>
        <v>36</v>
      </c>
      <c r="B112" s="537"/>
      <c r="C112" s="503"/>
      <c r="D112" s="538"/>
      <c r="E112" s="503"/>
      <c r="F112" s="539"/>
      <c r="H112" s="536"/>
      <c r="I112" s="503"/>
      <c r="J112" s="503"/>
      <c r="K112" s="503"/>
      <c r="L112" s="503"/>
      <c r="M112" s="539"/>
      <c r="N112" s="503"/>
      <c r="O112" s="503"/>
      <c r="P112" s="503"/>
      <c r="Q112" s="503"/>
      <c r="R112" s="503"/>
      <c r="S112" s="503"/>
      <c r="T112" s="503"/>
      <c r="X112" s="445"/>
      <c r="AB112" s="465">
        <f t="shared" si="57"/>
        <v>0</v>
      </c>
      <c r="AC112" s="489">
        <f t="shared" si="58"/>
        <v>0</v>
      </c>
      <c r="AD112" s="489">
        <f t="shared" si="59"/>
        <v>0</v>
      </c>
      <c r="AE112" s="489">
        <f t="shared" si="55"/>
        <v>0</v>
      </c>
      <c r="AF112" s="541">
        <f t="shared" si="55"/>
        <v>0</v>
      </c>
      <c r="AG112" s="529"/>
      <c r="AH112" s="529"/>
    </row>
    <row r="113" spans="1:34" s="291" customFormat="1" ht="15" thickBot="1" x14ac:dyDescent="0.35">
      <c r="A113" s="542"/>
      <c r="B113" s="537"/>
      <c r="C113" s="503"/>
      <c r="D113" s="538"/>
      <c r="E113" s="503"/>
      <c r="F113" s="539"/>
      <c r="H113" s="536"/>
      <c r="I113" s="503"/>
      <c r="J113" s="503"/>
      <c r="K113" s="503"/>
      <c r="L113" s="503"/>
      <c r="M113" s="539"/>
      <c r="N113" s="503"/>
      <c r="O113" s="503"/>
      <c r="P113" s="503"/>
      <c r="Q113" s="503"/>
      <c r="R113" s="503"/>
      <c r="S113" s="503"/>
      <c r="T113" s="503"/>
      <c r="X113" s="445"/>
      <c r="AB113" s="465">
        <f t="shared" si="57"/>
        <v>0</v>
      </c>
      <c r="AC113" s="489">
        <f t="shared" si="58"/>
        <v>0</v>
      </c>
      <c r="AD113" s="489">
        <f t="shared" si="59"/>
        <v>0</v>
      </c>
      <c r="AE113" s="489">
        <f t="shared" si="55"/>
        <v>0</v>
      </c>
      <c r="AF113" s="541">
        <f t="shared" si="55"/>
        <v>0</v>
      </c>
      <c r="AG113" s="529"/>
      <c r="AH113" s="529"/>
    </row>
    <row r="114" spans="1:34" s="291" customFormat="1" ht="15" thickBot="1" x14ac:dyDescent="0.35">
      <c r="A114" s="542"/>
      <c r="B114" s="537">
        <f t="shared" ref="B114:B115" si="60">+C197</f>
        <v>0</v>
      </c>
      <c r="D114" s="443"/>
      <c r="E114" s="444"/>
      <c r="F114" s="543"/>
      <c r="H114" s="536"/>
      <c r="I114" s="503"/>
      <c r="J114" s="503"/>
      <c r="K114" s="503"/>
      <c r="L114" s="503"/>
      <c r="M114" s="539"/>
      <c r="N114" s="503"/>
      <c r="O114" s="503"/>
      <c r="P114" s="503"/>
      <c r="Q114" s="503"/>
      <c r="R114" s="503"/>
      <c r="S114" s="503"/>
      <c r="T114" s="503"/>
      <c r="X114" s="445"/>
      <c r="AB114" s="465">
        <f t="shared" si="57"/>
        <v>0</v>
      </c>
      <c r="AC114" s="489">
        <f t="shared" si="58"/>
        <v>0</v>
      </c>
      <c r="AD114" s="489">
        <f t="shared" si="59"/>
        <v>0</v>
      </c>
      <c r="AE114" s="489">
        <f t="shared" si="55"/>
        <v>0</v>
      </c>
      <c r="AF114" s="541">
        <f t="shared" si="55"/>
        <v>0</v>
      </c>
      <c r="AG114" s="529"/>
      <c r="AH114" s="529"/>
    </row>
    <row r="115" spans="1:34" s="291" customFormat="1" ht="15" thickBot="1" x14ac:dyDescent="0.35">
      <c r="A115" s="542"/>
      <c r="B115" s="537">
        <f t="shared" si="60"/>
        <v>0</v>
      </c>
      <c r="D115" s="443"/>
      <c r="E115" s="444"/>
      <c r="F115" s="543"/>
      <c r="H115" s="536"/>
      <c r="I115" s="503"/>
      <c r="J115" s="503"/>
      <c r="K115" s="503"/>
      <c r="L115" s="503"/>
      <c r="M115" s="539"/>
      <c r="N115" s="503"/>
      <c r="O115" s="503"/>
      <c r="P115" s="503"/>
      <c r="Q115" s="503"/>
      <c r="R115" s="503"/>
      <c r="S115" s="503"/>
      <c r="T115" s="503"/>
      <c r="X115" s="445"/>
      <c r="AB115" s="465">
        <f t="shared" si="57"/>
        <v>0</v>
      </c>
      <c r="AC115" s="489">
        <f t="shared" si="58"/>
        <v>0</v>
      </c>
      <c r="AD115" s="489">
        <f t="shared" si="59"/>
        <v>0</v>
      </c>
      <c r="AE115" s="489">
        <f t="shared" si="55"/>
        <v>0</v>
      </c>
      <c r="AF115" s="541">
        <f t="shared" si="55"/>
        <v>0</v>
      </c>
      <c r="AG115" s="529"/>
      <c r="AH115" s="529"/>
    </row>
    <row r="116" spans="1:34" s="291" customFormat="1" ht="15" thickBot="1" x14ac:dyDescent="0.35">
      <c r="A116" s="542"/>
      <c r="B116" s="442"/>
      <c r="D116" s="443"/>
      <c r="E116" s="444"/>
      <c r="F116" s="543"/>
      <c r="H116" s="536"/>
      <c r="I116" s="503"/>
      <c r="J116" s="503"/>
      <c r="K116" s="503"/>
      <c r="L116" s="503"/>
      <c r="M116" s="539"/>
      <c r="N116" s="503"/>
      <c r="O116" s="503"/>
      <c r="P116" s="503"/>
      <c r="Q116" s="503"/>
      <c r="R116" s="503"/>
      <c r="S116" s="503"/>
      <c r="T116" s="503"/>
      <c r="X116" s="445"/>
      <c r="AB116" s="465">
        <f t="shared" si="57"/>
        <v>0</v>
      </c>
      <c r="AC116" s="489">
        <f t="shared" si="58"/>
        <v>0</v>
      </c>
      <c r="AD116" s="489">
        <f t="shared" si="59"/>
        <v>0</v>
      </c>
      <c r="AE116" s="489">
        <f t="shared" si="55"/>
        <v>0</v>
      </c>
      <c r="AF116" s="541">
        <f t="shared" si="55"/>
        <v>0</v>
      </c>
      <c r="AG116" s="529"/>
      <c r="AH116" s="529"/>
    </row>
    <row r="117" spans="1:34" s="291" customFormat="1" ht="15" thickBot="1" x14ac:dyDescent="0.35">
      <c r="A117" s="542"/>
      <c r="B117" s="442"/>
      <c r="D117" s="443"/>
      <c r="E117" s="444"/>
      <c r="F117" s="543"/>
      <c r="H117" s="536"/>
      <c r="I117" s="503"/>
      <c r="J117" s="503"/>
      <c r="K117" s="503"/>
      <c r="L117" s="503"/>
      <c r="M117" s="539"/>
      <c r="N117" s="503"/>
      <c r="O117" s="503"/>
      <c r="P117" s="503"/>
      <c r="Q117" s="503"/>
      <c r="R117" s="503"/>
      <c r="S117" s="503"/>
      <c r="T117" s="503"/>
      <c r="X117" s="445"/>
      <c r="AB117" s="465">
        <f t="shared" si="57"/>
        <v>0</v>
      </c>
      <c r="AC117" s="489">
        <f t="shared" si="58"/>
        <v>0</v>
      </c>
      <c r="AD117" s="489">
        <f t="shared" si="59"/>
        <v>0</v>
      </c>
      <c r="AE117" s="489">
        <f t="shared" si="55"/>
        <v>0</v>
      </c>
      <c r="AF117" s="541">
        <f t="shared" si="55"/>
        <v>0</v>
      </c>
      <c r="AG117" s="529"/>
      <c r="AH117" s="529"/>
    </row>
    <row r="118" spans="1:34" s="291" customFormat="1" ht="15" thickBot="1" x14ac:dyDescent="0.35">
      <c r="A118" s="542"/>
      <c r="B118" s="442"/>
      <c r="D118" s="443"/>
      <c r="E118" s="444"/>
      <c r="F118" s="543"/>
      <c r="H118" s="536"/>
      <c r="I118" s="503"/>
      <c r="J118" s="503"/>
      <c r="K118" s="503"/>
      <c r="L118" s="503"/>
      <c r="M118" s="539"/>
      <c r="N118" s="503"/>
      <c r="O118" s="503"/>
      <c r="P118" s="503"/>
      <c r="Q118" s="503"/>
      <c r="R118" s="503"/>
      <c r="S118" s="503"/>
      <c r="T118" s="503"/>
      <c r="X118" s="445"/>
      <c r="AB118" s="465">
        <f t="shared" si="57"/>
        <v>0</v>
      </c>
      <c r="AC118" s="489">
        <f t="shared" si="58"/>
        <v>0</v>
      </c>
      <c r="AD118" s="489">
        <f t="shared" si="59"/>
        <v>0</v>
      </c>
      <c r="AE118" s="489">
        <f t="shared" si="55"/>
        <v>0</v>
      </c>
      <c r="AF118" s="541">
        <f t="shared" si="55"/>
        <v>0</v>
      </c>
      <c r="AG118" s="529"/>
      <c r="AH118" s="529"/>
    </row>
    <row r="119" spans="1:34" s="291" customFormat="1" ht="15" thickBot="1" x14ac:dyDescent="0.35">
      <c r="A119" s="544"/>
      <c r="B119" s="545"/>
      <c r="C119" s="546"/>
      <c r="D119" s="547"/>
      <c r="E119" s="548"/>
      <c r="F119" s="549"/>
      <c r="H119" s="550"/>
      <c r="I119" s="551"/>
      <c r="J119" s="551"/>
      <c r="K119" s="551"/>
      <c r="L119" s="551"/>
      <c r="M119" s="552"/>
      <c r="N119" s="503"/>
      <c r="O119" s="503"/>
      <c r="P119" s="503"/>
      <c r="Q119" s="503"/>
      <c r="R119" s="503"/>
      <c r="S119" s="503"/>
      <c r="T119" s="503"/>
      <c r="X119" s="445"/>
      <c r="AB119" s="465">
        <f t="shared" si="57"/>
        <v>0</v>
      </c>
      <c r="AC119" s="489">
        <f t="shared" si="58"/>
        <v>0</v>
      </c>
      <c r="AD119" s="489">
        <f t="shared" si="59"/>
        <v>0</v>
      </c>
      <c r="AE119" s="489">
        <f t="shared" si="55"/>
        <v>0</v>
      </c>
      <c r="AF119" s="541">
        <f t="shared" si="55"/>
        <v>0</v>
      </c>
      <c r="AG119" s="529"/>
      <c r="AH119" s="529"/>
    </row>
    <row r="120" spans="1:34" s="291" customFormat="1" ht="15" thickBot="1" x14ac:dyDescent="0.35">
      <c r="B120" s="442"/>
      <c r="D120" s="443"/>
      <c r="E120" s="444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X120" s="445"/>
      <c r="AB120" s="553">
        <f t="shared" ref="AB120" si="61">IF(LEFT($K120,5)=AB$41,1,0)</f>
        <v>0</v>
      </c>
      <c r="AC120" s="489">
        <f t="shared" ref="AC120" si="62">IF(LEFT($K120,9)=AC$41,1,0)</f>
        <v>0</v>
      </c>
      <c r="AD120" s="489">
        <f t="shared" ref="AD120" si="63">IF(LEFT($K120,6)=AD$41,1,0)</f>
        <v>0</v>
      </c>
      <c r="AE120" s="489">
        <f t="shared" ref="AE120:AF120" si="64">IF(LEFT($K120,9)=AE$41,1,0)</f>
        <v>0</v>
      </c>
      <c r="AF120" s="541">
        <f t="shared" si="64"/>
        <v>0</v>
      </c>
      <c r="AG120" s="529"/>
      <c r="AH120" s="529"/>
    </row>
    <row r="121" spans="1:34" s="291" customFormat="1" ht="15" thickBot="1" x14ac:dyDescent="0.35">
      <c r="B121" s="442"/>
      <c r="D121" s="443"/>
      <c r="E121" s="444"/>
      <c r="H121" s="503"/>
      <c r="X121" s="445"/>
      <c r="Z121" s="291">
        <f>SUM(AB121:AF121)</f>
        <v>53</v>
      </c>
      <c r="AB121" s="486">
        <f>IFERROR(SUM(AB42:AB120),"")</f>
        <v>14</v>
      </c>
      <c r="AC121" s="487">
        <f t="shared" ref="AC121:AF121" si="65">IFERROR(SUM(AC42:AC120),"")</f>
        <v>17</v>
      </c>
      <c r="AD121" s="487">
        <f t="shared" si="65"/>
        <v>6</v>
      </c>
      <c r="AE121" s="487">
        <f t="shared" si="65"/>
        <v>0</v>
      </c>
      <c r="AF121" s="535">
        <f t="shared" si="65"/>
        <v>16</v>
      </c>
    </row>
    <row r="122" spans="1:34" s="291" customFormat="1" ht="13.8" thickBot="1" x14ac:dyDescent="0.3">
      <c r="B122" s="442"/>
      <c r="D122" s="443"/>
      <c r="E122" s="444"/>
      <c r="H122" s="554"/>
      <c r="X122" s="445"/>
    </row>
    <row r="123" spans="1:34" s="557" customFormat="1" ht="21.6" thickBot="1" x14ac:dyDescent="0.45">
      <c r="A123" s="555" t="s">
        <v>115</v>
      </c>
      <c r="B123" s="556"/>
      <c r="D123" s="558"/>
      <c r="E123" s="559"/>
      <c r="H123" s="560"/>
      <c r="X123" s="561"/>
    </row>
    <row r="124" spans="1:34" s="528" customFormat="1" x14ac:dyDescent="0.25">
      <c r="A124" s="528" t="s">
        <v>30</v>
      </c>
      <c r="B124" s="562" t="s">
        <v>76</v>
      </c>
      <c r="C124" s="528" t="s">
        <v>31</v>
      </c>
      <c r="D124" s="562" t="s">
        <v>26</v>
      </c>
      <c r="E124" s="528" t="s">
        <v>77</v>
      </c>
      <c r="F124" s="528" t="s">
        <v>78</v>
      </c>
      <c r="G124" s="528" t="s">
        <v>79</v>
      </c>
      <c r="X124" s="563"/>
    </row>
    <row r="125" spans="1:34" s="291" customFormat="1" outlineLevel="1" x14ac:dyDescent="0.25">
      <c r="A125" s="291">
        <v>1</v>
      </c>
      <c r="B125" s="442"/>
      <c r="C125" s="291" t="s">
        <v>155</v>
      </c>
      <c r="D125" s="443">
        <v>9.8000000000000007</v>
      </c>
      <c r="E125" s="444" t="s">
        <v>176</v>
      </c>
      <c r="F125" s="291">
        <v>38</v>
      </c>
      <c r="G125" s="291">
        <v>38</v>
      </c>
      <c r="H125" s="529"/>
      <c r="J125" s="564"/>
      <c r="K125" s="529"/>
      <c r="X125" s="445"/>
    </row>
    <row r="126" spans="1:34" s="291" customFormat="1" outlineLevel="1" x14ac:dyDescent="0.25">
      <c r="B126" s="442"/>
      <c r="C126" s="291" t="s">
        <v>157</v>
      </c>
      <c r="D126" s="443">
        <v>14.9</v>
      </c>
      <c r="E126" s="444" t="s">
        <v>176</v>
      </c>
      <c r="F126" s="291">
        <v>38</v>
      </c>
      <c r="G126" s="291">
        <v>38</v>
      </c>
      <c r="H126" s="529"/>
      <c r="J126" s="564"/>
      <c r="K126" s="529"/>
      <c r="X126" s="445"/>
    </row>
    <row r="127" spans="1:34" s="291" customFormat="1" outlineLevel="1" x14ac:dyDescent="0.25">
      <c r="A127" s="291">
        <v>2</v>
      </c>
      <c r="B127" s="442"/>
      <c r="C127" s="291" t="s">
        <v>363</v>
      </c>
      <c r="D127" s="443">
        <v>9</v>
      </c>
      <c r="E127" s="444" t="s">
        <v>70</v>
      </c>
      <c r="F127" s="291">
        <v>37</v>
      </c>
      <c r="G127" s="291">
        <v>37</v>
      </c>
      <c r="H127" s="529"/>
      <c r="J127" s="564"/>
      <c r="K127" s="529"/>
      <c r="X127" s="445"/>
    </row>
    <row r="128" spans="1:34" s="291" customFormat="1" outlineLevel="1" x14ac:dyDescent="0.25">
      <c r="B128" s="442"/>
      <c r="C128" s="291" t="s">
        <v>148</v>
      </c>
      <c r="D128" s="443">
        <v>11</v>
      </c>
      <c r="E128" s="444" t="s">
        <v>70</v>
      </c>
      <c r="F128" s="291">
        <v>37</v>
      </c>
      <c r="G128" s="291">
        <v>37</v>
      </c>
      <c r="H128" s="529"/>
      <c r="J128" s="564"/>
      <c r="K128" s="529"/>
      <c r="X128" s="445"/>
    </row>
    <row r="129" spans="1:24" s="291" customFormat="1" outlineLevel="1" x14ac:dyDescent="0.25">
      <c r="A129" s="291">
        <v>3</v>
      </c>
      <c r="B129" s="442"/>
      <c r="C129" s="291" t="s">
        <v>241</v>
      </c>
      <c r="D129" s="443">
        <v>20.6</v>
      </c>
      <c r="E129" s="444" t="s">
        <v>361</v>
      </c>
      <c r="F129" s="291">
        <v>35</v>
      </c>
      <c r="G129" s="291">
        <v>35</v>
      </c>
      <c r="H129" s="529"/>
      <c r="J129" s="564"/>
      <c r="K129" s="529"/>
      <c r="X129" s="445"/>
    </row>
    <row r="130" spans="1:24" s="291" customFormat="1" outlineLevel="1" x14ac:dyDescent="0.25">
      <c r="B130" s="442"/>
      <c r="C130" s="291" t="s">
        <v>372</v>
      </c>
      <c r="D130" s="443">
        <v>6.6</v>
      </c>
      <c r="E130" s="444" t="s">
        <v>374</v>
      </c>
      <c r="F130" s="291">
        <v>35</v>
      </c>
      <c r="G130" s="291">
        <v>35</v>
      </c>
      <c r="H130" s="529"/>
      <c r="J130" s="564"/>
      <c r="K130" s="529"/>
      <c r="X130" s="445"/>
    </row>
    <row r="131" spans="1:24" s="291" customFormat="1" ht="12" customHeight="1" outlineLevel="1" x14ac:dyDescent="0.25">
      <c r="A131" s="291">
        <v>4</v>
      </c>
      <c r="B131" s="442"/>
      <c r="C131" s="291" t="s">
        <v>409</v>
      </c>
      <c r="D131" s="443">
        <v>23.9</v>
      </c>
      <c r="E131" s="444" t="s">
        <v>70</v>
      </c>
      <c r="F131" s="291">
        <v>35</v>
      </c>
      <c r="G131" s="291">
        <v>35</v>
      </c>
      <c r="H131" s="529"/>
      <c r="J131" s="564"/>
      <c r="K131" s="529"/>
      <c r="X131" s="445"/>
    </row>
    <row r="132" spans="1:24" s="291" customFormat="1" outlineLevel="1" x14ac:dyDescent="0.25">
      <c r="B132" s="442"/>
      <c r="C132" s="291" t="s">
        <v>410</v>
      </c>
      <c r="D132" s="443">
        <v>13</v>
      </c>
      <c r="E132" s="444" t="s">
        <v>70</v>
      </c>
      <c r="F132" s="291">
        <v>35</v>
      </c>
      <c r="G132" s="291">
        <v>35</v>
      </c>
      <c r="H132" s="529"/>
      <c r="J132" s="564"/>
      <c r="K132" s="529"/>
      <c r="X132" s="445"/>
    </row>
    <row r="133" spans="1:24" s="291" customFormat="1" outlineLevel="1" x14ac:dyDescent="0.25">
      <c r="A133" s="291">
        <v>5</v>
      </c>
      <c r="B133" s="442"/>
      <c r="C133" s="291" t="s">
        <v>435</v>
      </c>
      <c r="D133" s="443">
        <v>13.3</v>
      </c>
      <c r="E133" s="444" t="s">
        <v>70</v>
      </c>
      <c r="F133" s="291">
        <v>34</v>
      </c>
      <c r="G133" s="291">
        <v>34</v>
      </c>
      <c r="H133" s="529"/>
      <c r="J133" s="564"/>
      <c r="K133" s="529"/>
      <c r="X133" s="445"/>
    </row>
    <row r="134" spans="1:24" s="291" customFormat="1" outlineLevel="1" x14ac:dyDescent="0.25">
      <c r="B134" s="442"/>
      <c r="C134" s="291" t="s">
        <v>158</v>
      </c>
      <c r="D134" s="443">
        <v>14.5</v>
      </c>
      <c r="E134" s="444" t="s">
        <v>70</v>
      </c>
      <c r="F134" s="291">
        <v>34</v>
      </c>
      <c r="G134" s="291">
        <v>34</v>
      </c>
      <c r="H134" s="529"/>
      <c r="J134" s="564"/>
      <c r="K134" s="529"/>
      <c r="X134" s="445"/>
    </row>
    <row r="135" spans="1:24" s="291" customFormat="1" outlineLevel="1" x14ac:dyDescent="0.25">
      <c r="A135" s="291">
        <v>6</v>
      </c>
      <c r="B135" s="442"/>
      <c r="C135" s="291" t="s">
        <v>205</v>
      </c>
      <c r="D135" s="443">
        <v>19.399999999999999</v>
      </c>
      <c r="E135" s="444" t="s">
        <v>361</v>
      </c>
      <c r="F135" s="291">
        <v>34</v>
      </c>
      <c r="G135" s="291">
        <v>34</v>
      </c>
      <c r="H135" s="529"/>
      <c r="J135" s="564"/>
      <c r="K135" s="529"/>
      <c r="X135" s="445"/>
    </row>
    <row r="136" spans="1:24" s="291" customFormat="1" outlineLevel="1" x14ac:dyDescent="0.25">
      <c r="B136" s="442"/>
      <c r="C136" s="291" t="s">
        <v>265</v>
      </c>
      <c r="D136" s="443">
        <v>23.7</v>
      </c>
      <c r="E136" s="444" t="s">
        <v>361</v>
      </c>
      <c r="F136" s="291">
        <v>34</v>
      </c>
      <c r="G136" s="291">
        <v>34</v>
      </c>
      <c r="H136" s="529"/>
      <c r="J136" s="564"/>
      <c r="K136" s="529"/>
      <c r="X136" s="445"/>
    </row>
    <row r="137" spans="1:24" s="291" customFormat="1" outlineLevel="1" x14ac:dyDescent="0.25">
      <c r="A137" s="291">
        <v>7</v>
      </c>
      <c r="B137" s="442"/>
      <c r="C137" s="291" t="s">
        <v>180</v>
      </c>
      <c r="D137" s="443">
        <v>16.899999999999999</v>
      </c>
      <c r="E137" s="444" t="s">
        <v>176</v>
      </c>
      <c r="F137" s="291">
        <v>33</v>
      </c>
      <c r="G137" s="291">
        <v>33</v>
      </c>
      <c r="H137" s="529"/>
      <c r="J137" s="564"/>
      <c r="K137" s="529"/>
      <c r="X137" s="445"/>
    </row>
    <row r="138" spans="1:24" s="291" customFormat="1" outlineLevel="1" x14ac:dyDescent="0.25">
      <c r="B138" s="442"/>
      <c r="C138" s="291" t="s">
        <v>185</v>
      </c>
      <c r="D138" s="443">
        <v>18.100000000000001</v>
      </c>
      <c r="E138" s="444" t="s">
        <v>176</v>
      </c>
      <c r="F138" s="291">
        <v>33</v>
      </c>
      <c r="G138" s="291">
        <v>33</v>
      </c>
      <c r="H138" s="529"/>
      <c r="J138" s="564"/>
      <c r="K138" s="529"/>
      <c r="X138" s="445"/>
    </row>
    <row r="139" spans="1:24" s="291" customFormat="1" outlineLevel="1" x14ac:dyDescent="0.25">
      <c r="A139" s="291">
        <v>8</v>
      </c>
      <c r="B139" s="442"/>
      <c r="C139" s="291" t="s">
        <v>222</v>
      </c>
      <c r="D139" s="443">
        <v>21.3</v>
      </c>
      <c r="E139" s="444" t="s">
        <v>176</v>
      </c>
      <c r="F139" s="291">
        <v>33</v>
      </c>
      <c r="G139" s="291">
        <v>33</v>
      </c>
      <c r="H139" s="529"/>
      <c r="J139" s="564"/>
      <c r="K139" s="529"/>
      <c r="X139" s="445"/>
    </row>
    <row r="140" spans="1:24" s="291" customFormat="1" outlineLevel="1" x14ac:dyDescent="0.25">
      <c r="B140" s="442"/>
      <c r="C140" s="291" t="s">
        <v>210</v>
      </c>
      <c r="D140" s="443">
        <v>17.600000000000001</v>
      </c>
      <c r="E140" s="444" t="s">
        <v>176</v>
      </c>
      <c r="F140" s="291">
        <v>33</v>
      </c>
      <c r="G140" s="291">
        <v>33</v>
      </c>
      <c r="H140" s="529"/>
      <c r="J140" s="564"/>
      <c r="K140" s="529"/>
      <c r="X140" s="445"/>
    </row>
    <row r="141" spans="1:24" s="291" customFormat="1" outlineLevel="1" x14ac:dyDescent="0.25">
      <c r="A141" s="291">
        <v>9</v>
      </c>
      <c r="B141" s="442"/>
      <c r="C141" s="291" t="s">
        <v>362</v>
      </c>
      <c r="D141" s="443">
        <v>13.8</v>
      </c>
      <c r="E141" s="444" t="s">
        <v>361</v>
      </c>
      <c r="F141" s="291">
        <v>32</v>
      </c>
      <c r="G141" s="291">
        <v>32</v>
      </c>
      <c r="H141" s="529"/>
      <c r="J141" s="564"/>
      <c r="K141" s="529"/>
      <c r="X141" s="445"/>
    </row>
    <row r="142" spans="1:24" s="291" customFormat="1" outlineLevel="1" x14ac:dyDescent="0.25">
      <c r="B142" s="442"/>
      <c r="C142" s="291" t="s">
        <v>457</v>
      </c>
      <c r="D142" s="443">
        <v>14.3</v>
      </c>
      <c r="E142" s="444" t="s">
        <v>361</v>
      </c>
      <c r="F142" s="291">
        <v>32</v>
      </c>
      <c r="G142" s="291">
        <v>32</v>
      </c>
      <c r="H142" s="529"/>
      <c r="J142" s="564"/>
      <c r="K142" s="529"/>
      <c r="X142" s="445"/>
    </row>
    <row r="143" spans="1:24" s="291" customFormat="1" outlineLevel="1" x14ac:dyDescent="0.25">
      <c r="A143" s="291">
        <v>10</v>
      </c>
      <c r="B143" s="442"/>
      <c r="C143" s="291" t="s">
        <v>183</v>
      </c>
      <c r="D143" s="443">
        <v>13.4</v>
      </c>
      <c r="E143" s="444" t="s">
        <v>176</v>
      </c>
      <c r="F143" s="291">
        <v>32</v>
      </c>
      <c r="G143" s="291">
        <v>32</v>
      </c>
      <c r="H143" s="529"/>
      <c r="J143" s="564"/>
      <c r="K143" s="529"/>
      <c r="X143" s="445"/>
    </row>
    <row r="144" spans="1:24" s="291" customFormat="1" outlineLevel="1" x14ac:dyDescent="0.25">
      <c r="B144" s="442"/>
      <c r="C144" s="291" t="s">
        <v>445</v>
      </c>
      <c r="D144" s="443">
        <v>19.899999999999999</v>
      </c>
      <c r="E144" s="444" t="s">
        <v>176</v>
      </c>
      <c r="F144" s="291">
        <v>32</v>
      </c>
      <c r="G144" s="291">
        <v>32</v>
      </c>
      <c r="H144" s="529"/>
      <c r="J144" s="564"/>
      <c r="K144" s="529"/>
      <c r="X144" s="445"/>
    </row>
    <row r="145" spans="1:24" s="291" customFormat="1" outlineLevel="1" x14ac:dyDescent="0.25">
      <c r="A145" s="291">
        <v>11</v>
      </c>
      <c r="B145" s="442"/>
      <c r="C145" s="291" t="s">
        <v>458</v>
      </c>
      <c r="D145" s="443">
        <v>18.2</v>
      </c>
      <c r="E145" s="444" t="s">
        <v>176</v>
      </c>
      <c r="F145" s="291">
        <v>32</v>
      </c>
      <c r="G145" s="291">
        <v>32</v>
      </c>
      <c r="H145" s="529"/>
      <c r="J145" s="564"/>
      <c r="K145" s="529"/>
      <c r="X145" s="445"/>
    </row>
    <row r="146" spans="1:24" s="291" customFormat="1" outlineLevel="1" x14ac:dyDescent="0.25">
      <c r="B146" s="442"/>
      <c r="C146" s="291" t="s">
        <v>459</v>
      </c>
      <c r="D146" s="443">
        <v>13.5</v>
      </c>
      <c r="E146" s="444" t="s">
        <v>176</v>
      </c>
      <c r="F146" s="291">
        <v>32</v>
      </c>
      <c r="G146" s="291">
        <v>32</v>
      </c>
      <c r="H146" s="529"/>
      <c r="J146" s="564"/>
      <c r="K146" s="529"/>
      <c r="X146" s="445"/>
    </row>
    <row r="147" spans="1:24" s="291" customFormat="1" outlineLevel="1" x14ac:dyDescent="0.25">
      <c r="A147" s="291">
        <v>12</v>
      </c>
      <c r="B147" s="442"/>
      <c r="C147" s="291" t="s">
        <v>146</v>
      </c>
      <c r="D147" s="443">
        <v>22.4</v>
      </c>
      <c r="E147" s="444" t="s">
        <v>69</v>
      </c>
      <c r="F147" s="291">
        <v>31</v>
      </c>
      <c r="G147" s="291">
        <v>31</v>
      </c>
      <c r="H147" s="529"/>
      <c r="J147" s="564"/>
      <c r="K147" s="529"/>
      <c r="X147" s="445"/>
    </row>
    <row r="148" spans="1:24" s="291" customFormat="1" outlineLevel="1" x14ac:dyDescent="0.25">
      <c r="B148" s="442"/>
      <c r="C148" s="291" t="s">
        <v>460</v>
      </c>
      <c r="D148" s="443">
        <v>32.700000000000003</v>
      </c>
      <c r="E148" s="444" t="s">
        <v>69</v>
      </c>
      <c r="F148" s="291">
        <v>31</v>
      </c>
      <c r="G148" s="291">
        <v>31</v>
      </c>
      <c r="H148" s="529"/>
      <c r="J148" s="564"/>
      <c r="K148" s="529"/>
      <c r="X148" s="445"/>
    </row>
    <row r="149" spans="1:24" s="291" customFormat="1" outlineLevel="1" x14ac:dyDescent="0.25">
      <c r="A149" s="291">
        <v>13</v>
      </c>
      <c r="B149" s="442"/>
      <c r="C149" s="291" t="s">
        <v>411</v>
      </c>
      <c r="D149" s="443">
        <v>14.3</v>
      </c>
      <c r="E149" s="444" t="s">
        <v>361</v>
      </c>
      <c r="F149" s="291">
        <v>31</v>
      </c>
      <c r="G149" s="291">
        <v>31</v>
      </c>
      <c r="H149" s="529"/>
      <c r="J149" s="564"/>
      <c r="K149" s="529"/>
      <c r="X149" s="445"/>
    </row>
    <row r="150" spans="1:24" s="291" customFormat="1" outlineLevel="1" x14ac:dyDescent="0.25">
      <c r="B150" s="442"/>
      <c r="C150" s="291" t="s">
        <v>342</v>
      </c>
      <c r="D150" s="443">
        <v>13.8</v>
      </c>
      <c r="E150" s="444" t="s">
        <v>361</v>
      </c>
      <c r="F150" s="291">
        <v>31</v>
      </c>
      <c r="G150" s="291">
        <v>31</v>
      </c>
      <c r="H150" s="529"/>
      <c r="J150" s="564"/>
      <c r="K150" s="529"/>
      <c r="X150" s="445"/>
    </row>
    <row r="151" spans="1:24" s="291" customFormat="1" outlineLevel="1" x14ac:dyDescent="0.25">
      <c r="A151" s="291">
        <v>14</v>
      </c>
      <c r="B151" s="442"/>
      <c r="C151" s="291" t="s">
        <v>365</v>
      </c>
      <c r="D151" s="443">
        <v>19</v>
      </c>
      <c r="E151" s="444" t="s">
        <v>361</v>
      </c>
      <c r="F151" s="291">
        <v>29</v>
      </c>
      <c r="G151" s="291">
        <v>29</v>
      </c>
      <c r="H151" s="529"/>
      <c r="J151" s="564"/>
      <c r="K151" s="529"/>
      <c r="X151" s="445"/>
    </row>
    <row r="152" spans="1:24" s="291" customFormat="1" outlineLevel="1" x14ac:dyDescent="0.25">
      <c r="B152" s="442"/>
      <c r="C152" s="291" t="s">
        <v>426</v>
      </c>
      <c r="D152" s="443">
        <v>24.9</v>
      </c>
      <c r="E152" s="444" t="s">
        <v>361</v>
      </c>
      <c r="F152" s="291">
        <v>29</v>
      </c>
      <c r="G152" s="291">
        <v>29</v>
      </c>
      <c r="H152" s="529"/>
      <c r="J152" s="564"/>
      <c r="K152" s="529"/>
      <c r="X152" s="445"/>
    </row>
    <row r="153" spans="1:24" s="291" customFormat="1" outlineLevel="1" x14ac:dyDescent="0.25">
      <c r="A153" s="291">
        <v>15</v>
      </c>
      <c r="B153" s="442"/>
      <c r="C153" s="291" t="s">
        <v>424</v>
      </c>
      <c r="D153" s="443">
        <v>25</v>
      </c>
      <c r="E153" s="444" t="s">
        <v>70</v>
      </c>
      <c r="F153" s="291">
        <v>28</v>
      </c>
      <c r="G153" s="291">
        <v>28</v>
      </c>
      <c r="H153" s="529"/>
      <c r="J153" s="564"/>
      <c r="K153" s="529"/>
      <c r="X153" s="445"/>
    </row>
    <row r="154" spans="1:24" s="291" customFormat="1" outlineLevel="1" x14ac:dyDescent="0.25">
      <c r="B154" s="442"/>
      <c r="C154" s="291" t="s">
        <v>346</v>
      </c>
      <c r="D154" s="443">
        <v>22</v>
      </c>
      <c r="E154" s="444" t="s">
        <v>70</v>
      </c>
      <c r="F154" s="291">
        <v>28</v>
      </c>
      <c r="G154" s="291">
        <v>28</v>
      </c>
      <c r="H154" s="529"/>
      <c r="J154" s="564"/>
      <c r="K154" s="529"/>
      <c r="X154" s="445"/>
    </row>
    <row r="155" spans="1:24" s="291" customFormat="1" outlineLevel="1" x14ac:dyDescent="0.25">
      <c r="A155" s="291">
        <v>16</v>
      </c>
      <c r="B155" s="442"/>
      <c r="C155" s="291" t="s">
        <v>212</v>
      </c>
      <c r="D155" s="443">
        <v>22.3</v>
      </c>
      <c r="E155" s="444" t="s">
        <v>176</v>
      </c>
      <c r="F155" s="291">
        <v>27</v>
      </c>
      <c r="G155" s="291">
        <v>27</v>
      </c>
      <c r="H155" s="529"/>
      <c r="J155" s="564"/>
      <c r="K155" s="529"/>
      <c r="X155" s="445"/>
    </row>
    <row r="156" spans="1:24" s="291" customFormat="1" outlineLevel="1" x14ac:dyDescent="0.25">
      <c r="B156" s="442"/>
      <c r="C156" s="291" t="s">
        <v>206</v>
      </c>
      <c r="D156" s="443">
        <v>18</v>
      </c>
      <c r="E156" s="444" t="s">
        <v>176</v>
      </c>
      <c r="F156" s="291">
        <v>27</v>
      </c>
      <c r="G156" s="291">
        <v>27</v>
      </c>
      <c r="H156" s="529"/>
      <c r="J156" s="564"/>
      <c r="K156" s="529"/>
      <c r="X156" s="445"/>
    </row>
    <row r="157" spans="1:24" s="291" customFormat="1" outlineLevel="1" x14ac:dyDescent="0.25">
      <c r="A157" s="291">
        <v>17</v>
      </c>
      <c r="B157" s="442"/>
      <c r="C157" s="291" t="s">
        <v>419</v>
      </c>
      <c r="D157" s="443">
        <v>20.7</v>
      </c>
      <c r="E157" s="444" t="s">
        <v>70</v>
      </c>
      <c r="F157" s="291">
        <v>25</v>
      </c>
      <c r="G157" s="291">
        <v>25</v>
      </c>
      <c r="H157" s="529"/>
      <c r="J157" s="564"/>
      <c r="K157" s="529"/>
      <c r="X157" s="445"/>
    </row>
    <row r="158" spans="1:24" s="291" customFormat="1" outlineLevel="1" x14ac:dyDescent="0.25">
      <c r="B158" s="442"/>
      <c r="C158" s="291" t="s">
        <v>423</v>
      </c>
      <c r="D158" s="443">
        <v>19.7</v>
      </c>
      <c r="E158" s="444" t="s">
        <v>70</v>
      </c>
      <c r="F158" s="291">
        <v>25</v>
      </c>
      <c r="G158" s="291">
        <v>25</v>
      </c>
      <c r="H158" s="529"/>
      <c r="J158" s="564"/>
      <c r="K158" s="529"/>
      <c r="X158" s="445"/>
    </row>
    <row r="159" spans="1:24" s="291" customFormat="1" outlineLevel="1" x14ac:dyDescent="0.25">
      <c r="A159" s="291">
        <v>18</v>
      </c>
      <c r="B159" s="442"/>
      <c r="C159" s="291" t="s">
        <v>141</v>
      </c>
      <c r="D159" s="443">
        <v>18.7</v>
      </c>
      <c r="E159" s="444" t="s">
        <v>70</v>
      </c>
      <c r="F159" s="291">
        <v>22</v>
      </c>
      <c r="G159" s="291">
        <v>22</v>
      </c>
      <c r="H159" s="529"/>
      <c r="J159" s="564"/>
      <c r="K159" s="529"/>
      <c r="X159" s="445"/>
    </row>
    <row r="160" spans="1:24" s="291" customFormat="1" outlineLevel="1" x14ac:dyDescent="0.25">
      <c r="B160" s="442"/>
      <c r="C160" s="291" t="s">
        <v>461</v>
      </c>
      <c r="D160" s="443">
        <v>50.7</v>
      </c>
      <c r="E160" s="444" t="s">
        <v>70</v>
      </c>
      <c r="F160" s="291">
        <v>22</v>
      </c>
      <c r="G160" s="291">
        <v>22</v>
      </c>
      <c r="H160" s="529"/>
      <c r="K160" s="529"/>
      <c r="X160" s="445"/>
    </row>
    <row r="161" spans="1:24" s="291" customFormat="1" outlineLevel="1" x14ac:dyDescent="0.25">
      <c r="A161" s="291">
        <v>19</v>
      </c>
      <c r="B161" s="442"/>
      <c r="C161" s="291" t="s">
        <v>253</v>
      </c>
      <c r="D161" s="443">
        <v>28.9</v>
      </c>
      <c r="E161" s="444" t="s">
        <v>70</v>
      </c>
      <c r="F161" s="291">
        <v>22</v>
      </c>
      <c r="G161" s="291">
        <v>22</v>
      </c>
      <c r="H161" s="529"/>
      <c r="K161" s="529"/>
      <c r="X161" s="445"/>
    </row>
    <row r="162" spans="1:24" s="291" customFormat="1" outlineLevel="1" x14ac:dyDescent="0.25">
      <c r="B162" s="442"/>
      <c r="C162" s="291" t="s">
        <v>345</v>
      </c>
      <c r="D162" s="443">
        <v>24.5</v>
      </c>
      <c r="E162" s="444" t="s">
        <v>70</v>
      </c>
      <c r="F162" s="291">
        <v>22</v>
      </c>
      <c r="G162" s="291">
        <v>22</v>
      </c>
      <c r="H162" s="529"/>
      <c r="K162" s="529"/>
      <c r="X162" s="445"/>
    </row>
    <row r="163" spans="1:24" s="291" customFormat="1" outlineLevel="1" x14ac:dyDescent="0.25">
      <c r="A163" s="291">
        <v>20</v>
      </c>
      <c r="B163" s="442"/>
      <c r="C163" s="291" t="s">
        <v>438</v>
      </c>
      <c r="D163" s="443">
        <v>26.1</v>
      </c>
      <c r="E163" s="444" t="s">
        <v>176</v>
      </c>
      <c r="F163" s="291">
        <v>22</v>
      </c>
      <c r="G163" s="291">
        <v>22</v>
      </c>
      <c r="H163" s="529"/>
      <c r="K163" s="529"/>
      <c r="X163" s="445"/>
    </row>
    <row r="164" spans="1:24" s="291" customFormat="1" outlineLevel="1" x14ac:dyDescent="0.25">
      <c r="B164" s="442"/>
      <c r="C164" s="291" t="s">
        <v>258</v>
      </c>
      <c r="D164" s="443">
        <v>30</v>
      </c>
      <c r="E164" s="444" t="s">
        <v>176</v>
      </c>
      <c r="F164" s="291">
        <v>22</v>
      </c>
      <c r="G164" s="291">
        <v>22</v>
      </c>
      <c r="H164" s="529"/>
      <c r="K164" s="529"/>
      <c r="X164" s="445"/>
    </row>
    <row r="165" spans="1:24" s="291" customFormat="1" outlineLevel="1" x14ac:dyDescent="0.25">
      <c r="A165" s="291">
        <v>21</v>
      </c>
      <c r="B165" s="442"/>
      <c r="C165" s="291" t="s">
        <v>217</v>
      </c>
      <c r="D165" s="443">
        <v>20.9</v>
      </c>
      <c r="E165" s="444" t="s">
        <v>176</v>
      </c>
      <c r="F165" s="291">
        <v>21</v>
      </c>
      <c r="G165" s="291">
        <v>21</v>
      </c>
      <c r="H165" s="529"/>
      <c r="K165" s="529"/>
      <c r="X165" s="445"/>
    </row>
    <row r="166" spans="1:24" s="291" customFormat="1" outlineLevel="1" x14ac:dyDescent="0.25">
      <c r="B166" s="442"/>
      <c r="C166" s="291" t="s">
        <v>186</v>
      </c>
      <c r="D166" s="443">
        <v>24.1</v>
      </c>
      <c r="E166" s="444" t="s">
        <v>176</v>
      </c>
      <c r="F166" s="291">
        <v>21</v>
      </c>
      <c r="G166" s="291">
        <v>21</v>
      </c>
      <c r="H166" s="529"/>
      <c r="K166" s="529"/>
      <c r="X166" s="445"/>
    </row>
    <row r="167" spans="1:24" s="291" customFormat="1" outlineLevel="1" x14ac:dyDescent="0.25">
      <c r="A167" s="291">
        <v>22</v>
      </c>
      <c r="B167" s="442"/>
      <c r="C167" s="291" t="s">
        <v>279</v>
      </c>
      <c r="D167" s="443">
        <v>30.1</v>
      </c>
      <c r="E167" s="444" t="s">
        <v>361</v>
      </c>
      <c r="F167" s="291">
        <v>21</v>
      </c>
      <c r="G167" s="291">
        <v>21</v>
      </c>
      <c r="H167" s="529"/>
      <c r="K167" s="529"/>
      <c r="X167" s="445"/>
    </row>
    <row r="168" spans="1:24" s="291" customFormat="1" outlineLevel="1" x14ac:dyDescent="0.25">
      <c r="B168" s="442"/>
      <c r="C168" s="291" t="s">
        <v>303</v>
      </c>
      <c r="D168" s="443">
        <v>34.9</v>
      </c>
      <c r="E168" s="444" t="s">
        <v>361</v>
      </c>
      <c r="F168" s="291">
        <v>21</v>
      </c>
      <c r="G168" s="291">
        <v>21</v>
      </c>
      <c r="H168" s="529"/>
      <c r="K168" s="529"/>
      <c r="X168" s="445"/>
    </row>
    <row r="169" spans="1:24" s="291" customFormat="1" outlineLevel="1" x14ac:dyDescent="0.25">
      <c r="A169" s="291">
        <v>23</v>
      </c>
      <c r="B169" s="442"/>
      <c r="C169" s="291" t="s">
        <v>262</v>
      </c>
      <c r="D169" s="443">
        <v>31.1</v>
      </c>
      <c r="E169" s="444" t="s">
        <v>69</v>
      </c>
      <c r="F169" s="291">
        <v>20</v>
      </c>
      <c r="G169" s="291">
        <v>20</v>
      </c>
      <c r="H169" s="529"/>
      <c r="K169" s="529"/>
      <c r="X169" s="445"/>
    </row>
    <row r="170" spans="1:24" s="291" customFormat="1" outlineLevel="1" x14ac:dyDescent="0.25">
      <c r="B170" s="442"/>
      <c r="C170" s="291" t="s">
        <v>425</v>
      </c>
      <c r="D170" s="443">
        <v>54</v>
      </c>
      <c r="E170" s="444" t="s">
        <v>69</v>
      </c>
      <c r="F170" s="291">
        <v>20</v>
      </c>
      <c r="G170" s="291">
        <v>20</v>
      </c>
      <c r="H170" s="529"/>
      <c r="K170" s="529"/>
      <c r="X170" s="445"/>
    </row>
    <row r="171" spans="1:24" s="291" customFormat="1" outlineLevel="1" x14ac:dyDescent="0.25">
      <c r="A171" s="291">
        <v>24</v>
      </c>
      <c r="B171" s="442"/>
      <c r="C171" s="291" t="s">
        <v>251</v>
      </c>
      <c r="D171" s="443">
        <v>26.7</v>
      </c>
      <c r="E171" s="444" t="s">
        <v>361</v>
      </c>
      <c r="F171" s="291">
        <v>20</v>
      </c>
      <c r="G171" s="291">
        <v>20</v>
      </c>
      <c r="H171" s="529"/>
      <c r="K171" s="529"/>
      <c r="X171" s="445"/>
    </row>
    <row r="172" spans="1:24" s="291" customFormat="1" outlineLevel="1" x14ac:dyDescent="0.25">
      <c r="B172" s="442"/>
      <c r="C172" s="291" t="s">
        <v>167</v>
      </c>
      <c r="D172" s="443">
        <v>25.7</v>
      </c>
      <c r="E172" s="444" t="s">
        <v>361</v>
      </c>
      <c r="F172" s="291">
        <v>20</v>
      </c>
      <c r="G172" s="291">
        <v>20</v>
      </c>
      <c r="H172" s="529"/>
      <c r="K172" s="529"/>
      <c r="X172" s="445"/>
    </row>
    <row r="173" spans="1:24" s="291" customFormat="1" outlineLevel="1" x14ac:dyDescent="0.25">
      <c r="A173" s="291">
        <v>25</v>
      </c>
      <c r="B173" s="442"/>
      <c r="C173" s="291" t="s">
        <v>462</v>
      </c>
      <c r="D173" s="443">
        <v>28.8</v>
      </c>
      <c r="E173" s="444" t="s">
        <v>463</v>
      </c>
      <c r="F173" s="291">
        <v>18</v>
      </c>
      <c r="G173" s="291">
        <v>18</v>
      </c>
      <c r="H173" s="529"/>
      <c r="K173" s="529"/>
      <c r="X173" s="445"/>
    </row>
    <row r="174" spans="1:24" s="291" customFormat="1" outlineLevel="1" x14ac:dyDescent="0.25">
      <c r="B174" s="442"/>
      <c r="C174" s="291" t="s">
        <v>420</v>
      </c>
      <c r="D174" s="443">
        <v>30.5</v>
      </c>
      <c r="E174" s="444" t="s">
        <v>70</v>
      </c>
      <c r="F174" s="291">
        <v>18</v>
      </c>
      <c r="G174" s="291">
        <v>18</v>
      </c>
      <c r="H174" s="529"/>
      <c r="K174" s="529"/>
      <c r="X174" s="445"/>
    </row>
    <row r="175" spans="1:24" s="291" customFormat="1" outlineLevel="1" x14ac:dyDescent="0.25">
      <c r="A175" s="291">
        <v>26</v>
      </c>
      <c r="B175" s="442"/>
      <c r="C175" s="291" t="s">
        <v>73</v>
      </c>
      <c r="D175" s="443">
        <v>34.6</v>
      </c>
      <c r="E175" s="444" t="s">
        <v>69</v>
      </c>
      <c r="F175" s="291">
        <v>15</v>
      </c>
      <c r="G175" s="291">
        <v>15</v>
      </c>
      <c r="H175" s="529"/>
      <c r="K175" s="529"/>
      <c r="X175" s="445"/>
    </row>
    <row r="176" spans="1:24" s="291" customFormat="1" outlineLevel="1" x14ac:dyDescent="0.25">
      <c r="B176" s="442"/>
      <c r="C176" s="291" t="s">
        <v>216</v>
      </c>
      <c r="D176" s="443">
        <v>22.5</v>
      </c>
      <c r="E176" s="444" t="s">
        <v>69</v>
      </c>
      <c r="F176" s="291">
        <v>15</v>
      </c>
      <c r="G176" s="291">
        <v>15</v>
      </c>
      <c r="H176" s="529"/>
      <c r="K176" s="529"/>
      <c r="X176" s="445"/>
    </row>
    <row r="177" spans="1:24" s="291" customFormat="1" outlineLevel="1" x14ac:dyDescent="0.25">
      <c r="A177" s="291">
        <v>27</v>
      </c>
      <c r="B177" s="442"/>
      <c r="C177" s="291" t="s">
        <v>454</v>
      </c>
      <c r="D177" s="443">
        <v>42.5</v>
      </c>
      <c r="E177" s="444" t="s">
        <v>361</v>
      </c>
      <c r="F177" s="291">
        <v>11</v>
      </c>
      <c r="G177" s="291">
        <v>11</v>
      </c>
      <c r="H177" s="529"/>
      <c r="K177" s="529"/>
      <c r="X177" s="445"/>
    </row>
    <row r="178" spans="1:24" s="291" customFormat="1" outlineLevel="1" x14ac:dyDescent="0.25">
      <c r="B178" s="442"/>
      <c r="C178" s="291" t="s">
        <v>440</v>
      </c>
      <c r="D178" s="443">
        <v>41.9</v>
      </c>
      <c r="E178" s="444" t="s">
        <v>361</v>
      </c>
      <c r="F178" s="291">
        <v>11</v>
      </c>
      <c r="G178" s="291">
        <v>11</v>
      </c>
      <c r="H178" s="529"/>
      <c r="K178" s="529"/>
      <c r="X178" s="445"/>
    </row>
    <row r="179" spans="1:24" s="291" customFormat="1" outlineLevel="1" x14ac:dyDescent="0.25">
      <c r="A179" s="291">
        <v>28</v>
      </c>
      <c r="B179" s="442"/>
      <c r="C179" s="291" t="s">
        <v>464</v>
      </c>
      <c r="D179" s="443">
        <v>54</v>
      </c>
      <c r="E179" s="444" t="s">
        <v>70</v>
      </c>
      <c r="F179" s="291">
        <v>10</v>
      </c>
      <c r="G179" s="291">
        <v>10</v>
      </c>
      <c r="H179" s="529"/>
      <c r="K179" s="529"/>
      <c r="X179" s="445"/>
    </row>
    <row r="180" spans="1:24" s="291" customFormat="1" outlineLevel="1" x14ac:dyDescent="0.25">
      <c r="B180" s="442"/>
      <c r="C180" s="291" t="s">
        <v>439</v>
      </c>
      <c r="D180" s="443">
        <v>19.899999999999999</v>
      </c>
      <c r="E180" s="444" t="s">
        <v>70</v>
      </c>
      <c r="F180" s="291">
        <v>10</v>
      </c>
      <c r="G180" s="291">
        <v>10</v>
      </c>
      <c r="H180" s="529"/>
      <c r="K180" s="529"/>
      <c r="X180" s="445"/>
    </row>
    <row r="181" spans="1:24" s="291" customFormat="1" outlineLevel="1" x14ac:dyDescent="0.25">
      <c r="A181" s="291">
        <v>29</v>
      </c>
      <c r="B181" s="442"/>
      <c r="D181" s="443"/>
      <c r="E181" s="444"/>
      <c r="H181" s="529"/>
      <c r="K181" s="529"/>
      <c r="X181" s="445"/>
    </row>
    <row r="182" spans="1:24" s="291" customFormat="1" outlineLevel="1" x14ac:dyDescent="0.25">
      <c r="B182" s="442"/>
      <c r="D182" s="443"/>
      <c r="E182" s="444"/>
      <c r="H182" s="529"/>
      <c r="K182" s="529"/>
      <c r="X182" s="445"/>
    </row>
    <row r="183" spans="1:24" s="291" customFormat="1" outlineLevel="1" x14ac:dyDescent="0.25">
      <c r="A183" s="291">
        <v>30</v>
      </c>
      <c r="B183" s="442"/>
      <c r="D183" s="443"/>
      <c r="E183" s="444"/>
      <c r="H183" s="529"/>
      <c r="K183" s="529"/>
      <c r="X183" s="445"/>
    </row>
    <row r="184" spans="1:24" s="291" customFormat="1" outlineLevel="1" x14ac:dyDescent="0.25">
      <c r="B184" s="442"/>
      <c r="D184" s="443"/>
      <c r="E184" s="444"/>
      <c r="H184" s="529"/>
      <c r="K184" s="529"/>
      <c r="X184" s="445"/>
    </row>
    <row r="185" spans="1:24" s="291" customFormat="1" outlineLevel="1" x14ac:dyDescent="0.25">
      <c r="A185" s="291">
        <v>31</v>
      </c>
      <c r="B185" s="442"/>
      <c r="D185" s="443"/>
      <c r="E185" s="444"/>
      <c r="H185" s="529"/>
      <c r="K185" s="529"/>
      <c r="X185" s="445"/>
    </row>
    <row r="186" spans="1:24" s="291" customFormat="1" outlineLevel="1" x14ac:dyDescent="0.25">
      <c r="B186" s="442"/>
      <c r="D186" s="443"/>
      <c r="E186" s="444"/>
      <c r="H186" s="529"/>
      <c r="K186" s="529"/>
      <c r="X186" s="445"/>
    </row>
    <row r="187" spans="1:24" s="291" customFormat="1" outlineLevel="1" x14ac:dyDescent="0.25">
      <c r="A187" s="291">
        <v>32</v>
      </c>
      <c r="B187" s="442"/>
      <c r="D187" s="443"/>
      <c r="E187" s="444"/>
      <c r="H187" s="529"/>
      <c r="K187" s="529"/>
      <c r="X187" s="445"/>
    </row>
    <row r="188" spans="1:24" s="291" customFormat="1" outlineLevel="1" x14ac:dyDescent="0.25">
      <c r="B188" s="442"/>
      <c r="D188" s="443"/>
      <c r="E188" s="444"/>
      <c r="H188" s="529"/>
      <c r="X188" s="445"/>
    </row>
    <row r="189" spans="1:24" s="291" customFormat="1" outlineLevel="1" x14ac:dyDescent="0.25">
      <c r="A189" s="291">
        <v>33</v>
      </c>
      <c r="B189" s="442"/>
      <c r="D189" s="443"/>
      <c r="E189" s="444"/>
      <c r="H189" s="529"/>
      <c r="X189" s="445"/>
    </row>
    <row r="190" spans="1:24" s="291" customFormat="1" outlineLevel="1" x14ac:dyDescent="0.25">
      <c r="B190" s="442"/>
      <c r="D190" s="443"/>
      <c r="E190" s="444"/>
      <c r="H190" s="529"/>
      <c r="X190" s="445"/>
    </row>
    <row r="191" spans="1:24" s="291" customFormat="1" outlineLevel="1" x14ac:dyDescent="0.25">
      <c r="A191" s="291">
        <v>34</v>
      </c>
      <c r="B191" s="442"/>
      <c r="D191" s="443"/>
      <c r="E191" s="444"/>
      <c r="H191" s="529"/>
      <c r="X191" s="445"/>
    </row>
    <row r="192" spans="1:24" s="291" customFormat="1" outlineLevel="1" x14ac:dyDescent="0.25">
      <c r="B192" s="442"/>
      <c r="D192" s="443"/>
      <c r="E192" s="444"/>
      <c r="H192" s="529"/>
      <c r="X192" s="445"/>
    </row>
    <row r="193" spans="1:24" s="291" customFormat="1" outlineLevel="1" x14ac:dyDescent="0.25">
      <c r="A193" s="291">
        <v>35</v>
      </c>
      <c r="B193" s="442"/>
      <c r="D193" s="443"/>
      <c r="E193" s="444"/>
      <c r="H193" s="529"/>
      <c r="X193" s="445"/>
    </row>
    <row r="194" spans="1:24" s="291" customFormat="1" outlineLevel="1" x14ac:dyDescent="0.25">
      <c r="B194" s="442"/>
      <c r="D194" s="443"/>
      <c r="E194" s="444"/>
      <c r="H194" s="529"/>
      <c r="X194" s="445"/>
    </row>
    <row r="195" spans="1:24" s="291" customFormat="1" outlineLevel="1" x14ac:dyDescent="0.25">
      <c r="A195" s="291">
        <v>36</v>
      </c>
      <c r="B195" s="442"/>
      <c r="D195" s="443"/>
      <c r="E195" s="444"/>
      <c r="H195" s="529"/>
      <c r="K195" s="529"/>
      <c r="X195" s="445"/>
    </row>
    <row r="196" spans="1:24" s="291" customFormat="1" outlineLevel="1" x14ac:dyDescent="0.25">
      <c r="B196" s="442"/>
      <c r="D196" s="443"/>
      <c r="E196" s="444"/>
      <c r="H196" s="529"/>
      <c r="K196" s="529"/>
      <c r="X196" s="445"/>
    </row>
    <row r="197" spans="1:24" s="291" customFormat="1" outlineLevel="1" x14ac:dyDescent="0.25">
      <c r="A197" s="291">
        <v>37</v>
      </c>
      <c r="B197" s="442"/>
      <c r="D197" s="443"/>
      <c r="E197" s="444"/>
      <c r="H197" s="529"/>
      <c r="K197" s="529"/>
      <c r="X197" s="445"/>
    </row>
    <row r="198" spans="1:24" s="291" customFormat="1" outlineLevel="1" x14ac:dyDescent="0.25">
      <c r="B198" s="442"/>
      <c r="D198" s="443"/>
      <c r="E198" s="444"/>
      <c r="H198" s="529"/>
      <c r="K198" s="529"/>
      <c r="X198" s="445"/>
    </row>
    <row r="199" spans="1:24" s="291" customFormat="1" outlineLevel="1" x14ac:dyDescent="0.25">
      <c r="A199" s="291">
        <v>38</v>
      </c>
      <c r="B199" s="442"/>
      <c r="D199" s="443"/>
      <c r="E199" s="444"/>
      <c r="H199" s="529"/>
      <c r="K199" s="529"/>
      <c r="X199" s="445"/>
    </row>
    <row r="200" spans="1:24" s="291" customFormat="1" outlineLevel="1" x14ac:dyDescent="0.25">
      <c r="B200" s="442"/>
      <c r="D200" s="443"/>
      <c r="E200" s="444"/>
      <c r="H200" s="529"/>
      <c r="K200" s="529"/>
      <c r="X200" s="445"/>
    </row>
    <row r="201" spans="1:24" s="291" customFormat="1" outlineLevel="1" x14ac:dyDescent="0.25">
      <c r="A201" s="291">
        <v>39</v>
      </c>
      <c r="B201" s="442"/>
      <c r="D201" s="443"/>
      <c r="E201" s="444"/>
      <c r="H201" s="529"/>
      <c r="K201" s="529"/>
      <c r="X201" s="445"/>
    </row>
    <row r="202" spans="1:24" s="291" customFormat="1" outlineLevel="1" x14ac:dyDescent="0.25">
      <c r="B202" s="442"/>
      <c r="D202" s="443"/>
      <c r="E202" s="444"/>
      <c r="H202" s="529"/>
      <c r="K202" s="529"/>
      <c r="X202" s="445"/>
    </row>
    <row r="203" spans="1:24" s="291" customFormat="1" outlineLevel="1" x14ac:dyDescent="0.25">
      <c r="B203" s="442"/>
      <c r="D203" s="443"/>
      <c r="E203" s="444"/>
      <c r="H203" s="529"/>
      <c r="K203" s="529"/>
      <c r="X203" s="445"/>
    </row>
    <row r="204" spans="1:24" s="291" customFormat="1" outlineLevel="1" x14ac:dyDescent="0.25">
      <c r="B204" s="442"/>
      <c r="D204" s="443"/>
      <c r="E204" s="444"/>
      <c r="H204" s="529"/>
      <c r="K204" s="529"/>
      <c r="X204" s="445"/>
    </row>
    <row r="205" spans="1:24" s="291" customFormat="1" outlineLevel="1" x14ac:dyDescent="0.25">
      <c r="B205" s="442"/>
      <c r="D205" s="443"/>
      <c r="E205" s="444"/>
      <c r="H205" s="529"/>
      <c r="K205" s="529"/>
      <c r="X205" s="445"/>
    </row>
    <row r="206" spans="1:24" s="291" customFormat="1" outlineLevel="1" x14ac:dyDescent="0.25">
      <c r="B206" s="442"/>
      <c r="D206" s="443"/>
      <c r="E206" s="444"/>
      <c r="H206" s="529"/>
      <c r="K206" s="529"/>
      <c r="X206" s="445"/>
    </row>
    <row r="207" spans="1:24" s="291" customFormat="1" outlineLevel="1" x14ac:dyDescent="0.25">
      <c r="B207" s="442"/>
      <c r="D207" s="443"/>
      <c r="E207" s="444"/>
      <c r="H207" s="529"/>
      <c r="K207" s="529"/>
      <c r="X207" s="445"/>
    </row>
    <row r="208" spans="1:24" s="291" customFormat="1" outlineLevel="1" x14ac:dyDescent="0.25">
      <c r="B208" s="442"/>
      <c r="D208" s="443"/>
      <c r="E208" s="444"/>
      <c r="H208" s="529"/>
      <c r="K208" s="529"/>
      <c r="X208" s="445"/>
    </row>
    <row r="209" spans="1:24" s="291" customFormat="1" outlineLevel="1" x14ac:dyDescent="0.25">
      <c r="B209" s="442"/>
      <c r="D209" s="443"/>
      <c r="E209" s="444"/>
      <c r="H209" s="529"/>
      <c r="K209" s="529"/>
      <c r="X209" s="445"/>
    </row>
    <row r="210" spans="1:24" s="291" customFormat="1" outlineLevel="1" x14ac:dyDescent="0.25">
      <c r="B210" s="442"/>
      <c r="D210" s="443"/>
      <c r="E210" s="444"/>
      <c r="H210" s="529"/>
      <c r="K210" s="529"/>
      <c r="X210" s="445"/>
    </row>
    <row r="211" spans="1:24" s="291" customFormat="1" outlineLevel="1" x14ac:dyDescent="0.25">
      <c r="B211" s="442"/>
      <c r="D211" s="443"/>
      <c r="E211" s="444"/>
      <c r="H211" s="529"/>
      <c r="K211" s="529"/>
      <c r="X211" s="445"/>
    </row>
    <row r="212" spans="1:24" s="291" customFormat="1" outlineLevel="1" x14ac:dyDescent="0.25">
      <c r="B212" s="442"/>
      <c r="D212" s="443"/>
      <c r="E212" s="444"/>
      <c r="H212" s="529"/>
      <c r="K212" s="529"/>
      <c r="X212" s="445"/>
    </row>
    <row r="213" spans="1:24" s="291" customFormat="1" outlineLevel="1" x14ac:dyDescent="0.25">
      <c r="B213" s="442"/>
      <c r="D213" s="443"/>
      <c r="E213" s="444"/>
      <c r="H213" s="529"/>
      <c r="K213" s="529"/>
      <c r="X213" s="445"/>
    </row>
    <row r="214" spans="1:24" s="291" customFormat="1" outlineLevel="1" x14ac:dyDescent="0.25">
      <c r="B214" s="442"/>
      <c r="D214" s="443"/>
      <c r="E214" s="444"/>
      <c r="H214" s="529"/>
      <c r="K214" s="529"/>
      <c r="X214" s="445"/>
    </row>
    <row r="215" spans="1:24" s="291" customFormat="1" outlineLevel="1" x14ac:dyDescent="0.25">
      <c r="B215" s="442"/>
      <c r="D215" s="443"/>
      <c r="E215" s="444"/>
      <c r="H215" s="529"/>
      <c r="K215" s="529"/>
      <c r="X215" s="445"/>
    </row>
    <row r="216" spans="1:24" s="291" customFormat="1" outlineLevel="1" x14ac:dyDescent="0.25">
      <c r="B216" s="442"/>
      <c r="D216" s="443"/>
      <c r="E216" s="444"/>
      <c r="H216" s="529"/>
      <c r="K216" s="529"/>
      <c r="X216" s="445"/>
    </row>
    <row r="217" spans="1:24" s="291" customFormat="1" outlineLevel="1" x14ac:dyDescent="0.25">
      <c r="B217" s="442"/>
      <c r="D217" s="443"/>
      <c r="E217" s="444"/>
      <c r="H217" s="529"/>
      <c r="K217" s="529"/>
      <c r="X217" s="445"/>
    </row>
    <row r="218" spans="1:24" s="291" customFormat="1" outlineLevel="1" x14ac:dyDescent="0.25">
      <c r="B218" s="442"/>
      <c r="D218" s="443"/>
      <c r="E218" s="444"/>
      <c r="H218" s="529"/>
      <c r="K218" s="529"/>
      <c r="X218" s="445"/>
    </row>
    <row r="219" spans="1:24" s="291" customFormat="1" outlineLevel="1" x14ac:dyDescent="0.25">
      <c r="B219" s="442"/>
      <c r="D219" s="443"/>
      <c r="E219" s="444"/>
      <c r="H219" s="529"/>
      <c r="K219" s="529"/>
      <c r="X219" s="445"/>
    </row>
    <row r="220" spans="1:24" s="291" customFormat="1" outlineLevel="1" x14ac:dyDescent="0.25">
      <c r="B220" s="442"/>
      <c r="D220" s="443"/>
      <c r="E220" s="444"/>
      <c r="H220" s="529"/>
      <c r="K220" s="529"/>
      <c r="X220" s="445"/>
    </row>
    <row r="221" spans="1:24" s="291" customFormat="1" ht="13.8" outlineLevel="1" thickBot="1" x14ac:dyDescent="0.3">
      <c r="B221" s="442"/>
      <c r="D221" s="443"/>
      <c r="E221" s="444"/>
      <c r="K221" s="529"/>
      <c r="X221" s="445"/>
    </row>
    <row r="222" spans="1:24" s="557" customFormat="1" ht="21.6" thickBot="1" x14ac:dyDescent="0.45">
      <c r="A222" s="555" t="s">
        <v>91</v>
      </c>
      <c r="B222" s="556"/>
      <c r="D222" s="558"/>
      <c r="E222" s="559"/>
      <c r="H222" s="560"/>
      <c r="X222" s="561"/>
    </row>
    <row r="223" spans="1:24" s="528" customFormat="1" x14ac:dyDescent="0.25">
      <c r="A223" s="528" t="s">
        <v>30</v>
      </c>
      <c r="B223" s="562" t="s">
        <v>76</v>
      </c>
      <c r="C223" s="528" t="s">
        <v>31</v>
      </c>
      <c r="D223" s="562" t="s">
        <v>26</v>
      </c>
      <c r="E223" s="528" t="s">
        <v>77</v>
      </c>
      <c r="F223" s="528" t="s">
        <v>78</v>
      </c>
      <c r="X223" s="563"/>
    </row>
    <row r="224" spans="1:24" s="291" customFormat="1" ht="13.5" customHeight="1" outlineLevel="1" x14ac:dyDescent="0.25">
      <c r="A224" s="291">
        <v>1</v>
      </c>
      <c r="B224" s="442"/>
      <c r="C224" s="291" t="s">
        <v>265</v>
      </c>
      <c r="D224" s="443">
        <v>23.7</v>
      </c>
      <c r="E224" s="444" t="s">
        <v>361</v>
      </c>
      <c r="F224" s="291">
        <v>44</v>
      </c>
      <c r="G224" s="291">
        <v>44</v>
      </c>
      <c r="H224" s="529"/>
      <c r="K224" s="529"/>
      <c r="X224" s="445"/>
    </row>
    <row r="225" spans="1:24" s="291" customFormat="1" ht="13.5" customHeight="1" outlineLevel="1" x14ac:dyDescent="0.25">
      <c r="B225" s="442"/>
      <c r="C225" s="291" t="s">
        <v>205</v>
      </c>
      <c r="D225" s="443">
        <v>19.399999999999999</v>
      </c>
      <c r="E225" s="444" t="s">
        <v>361</v>
      </c>
      <c r="F225" s="291">
        <v>44</v>
      </c>
      <c r="G225" s="291">
        <v>44</v>
      </c>
      <c r="H225" s="529"/>
      <c r="K225" s="529"/>
      <c r="X225" s="445"/>
    </row>
    <row r="226" spans="1:24" s="291" customFormat="1" ht="13.5" customHeight="1" outlineLevel="1" x14ac:dyDescent="0.25">
      <c r="A226" s="291">
        <v>2</v>
      </c>
      <c r="B226" s="442"/>
      <c r="C226" s="291" t="s">
        <v>460</v>
      </c>
      <c r="D226" s="443">
        <v>32.700000000000003</v>
      </c>
      <c r="E226" s="444" t="s">
        <v>69</v>
      </c>
      <c r="F226" s="291">
        <v>43</v>
      </c>
      <c r="G226" s="291">
        <v>43</v>
      </c>
      <c r="K226" s="529"/>
      <c r="X226" s="445"/>
    </row>
    <row r="227" spans="1:24" s="291" customFormat="1" ht="13.5" customHeight="1" outlineLevel="1" x14ac:dyDescent="0.25">
      <c r="B227" s="442"/>
      <c r="C227" s="291" t="s">
        <v>146</v>
      </c>
      <c r="D227" s="443">
        <v>22.4</v>
      </c>
      <c r="E227" s="444" t="s">
        <v>69</v>
      </c>
      <c r="F227" s="291">
        <v>43</v>
      </c>
      <c r="G227" s="291">
        <v>43</v>
      </c>
      <c r="H227" s="529"/>
      <c r="K227" s="529"/>
      <c r="X227" s="445"/>
    </row>
    <row r="228" spans="1:24" s="291" customFormat="1" ht="13.5" customHeight="1" outlineLevel="1" x14ac:dyDescent="0.25">
      <c r="A228" s="291">
        <v>3</v>
      </c>
      <c r="B228" s="442"/>
      <c r="C228" s="291" t="s">
        <v>155</v>
      </c>
      <c r="D228" s="443">
        <v>9.8000000000000007</v>
      </c>
      <c r="E228" s="444" t="s">
        <v>176</v>
      </c>
      <c r="F228" s="291">
        <v>42</v>
      </c>
      <c r="G228" s="291">
        <v>42</v>
      </c>
      <c r="H228" s="529"/>
      <c r="I228" s="565"/>
      <c r="K228" s="529"/>
      <c r="X228" s="445"/>
    </row>
    <row r="229" spans="1:24" s="291" customFormat="1" ht="13.5" customHeight="1" outlineLevel="1" x14ac:dyDescent="0.25">
      <c r="B229" s="442"/>
      <c r="C229" s="291" t="s">
        <v>157</v>
      </c>
      <c r="D229" s="443">
        <v>14.9</v>
      </c>
      <c r="E229" s="444" t="s">
        <v>176</v>
      </c>
      <c r="F229" s="291">
        <v>42</v>
      </c>
      <c r="G229" s="291">
        <v>42</v>
      </c>
      <c r="H229" s="529"/>
      <c r="K229" s="529"/>
      <c r="X229" s="445"/>
    </row>
    <row r="230" spans="1:24" s="291" customFormat="1" ht="13.5" customHeight="1" outlineLevel="1" x14ac:dyDescent="0.25">
      <c r="A230" s="291">
        <v>4</v>
      </c>
      <c r="B230" s="442"/>
      <c r="C230" s="291" t="s">
        <v>409</v>
      </c>
      <c r="D230" s="443">
        <v>23.9</v>
      </c>
      <c r="E230" s="444" t="s">
        <v>70</v>
      </c>
      <c r="F230" s="291">
        <v>42</v>
      </c>
      <c r="G230" s="291">
        <v>42</v>
      </c>
      <c r="H230" s="529"/>
      <c r="K230" s="529"/>
      <c r="X230" s="445"/>
    </row>
    <row r="231" spans="1:24" s="291" customFormat="1" ht="13.5" customHeight="1" outlineLevel="1" x14ac:dyDescent="0.25">
      <c r="B231" s="442"/>
      <c r="C231" s="291" t="s">
        <v>410</v>
      </c>
      <c r="D231" s="443">
        <v>13</v>
      </c>
      <c r="E231" s="444" t="s">
        <v>70</v>
      </c>
      <c r="F231" s="291">
        <v>42</v>
      </c>
      <c r="G231" s="291">
        <v>42</v>
      </c>
      <c r="H231" s="529"/>
      <c r="K231" s="529"/>
      <c r="X231" s="445"/>
    </row>
    <row r="232" spans="1:24" s="291" customFormat="1" ht="13.5" customHeight="1" outlineLevel="1" x14ac:dyDescent="0.25">
      <c r="A232" s="291">
        <v>5</v>
      </c>
      <c r="B232" s="442"/>
      <c r="C232" s="291" t="s">
        <v>180</v>
      </c>
      <c r="D232" s="443">
        <v>16.899999999999999</v>
      </c>
      <c r="E232" s="444" t="s">
        <v>176</v>
      </c>
      <c r="F232" s="291">
        <v>41</v>
      </c>
      <c r="G232" s="291">
        <v>41</v>
      </c>
      <c r="H232" s="529"/>
      <c r="K232" s="529"/>
      <c r="X232" s="445"/>
    </row>
    <row r="233" spans="1:24" s="291" customFormat="1" ht="13.5" customHeight="1" outlineLevel="1" x14ac:dyDescent="0.25">
      <c r="B233" s="442"/>
      <c r="C233" s="291" t="s">
        <v>185</v>
      </c>
      <c r="D233" s="443">
        <v>18.100000000000001</v>
      </c>
      <c r="E233" s="444" t="s">
        <v>176</v>
      </c>
      <c r="F233" s="291">
        <v>41</v>
      </c>
      <c r="G233" s="291">
        <v>41</v>
      </c>
      <c r="H233" s="529"/>
      <c r="K233" s="529"/>
      <c r="X233" s="445"/>
    </row>
    <row r="234" spans="1:24" s="291" customFormat="1" ht="13.5" customHeight="1" outlineLevel="1" x14ac:dyDescent="0.25">
      <c r="A234" s="291">
        <v>6</v>
      </c>
      <c r="B234" s="442"/>
      <c r="C234" s="291" t="s">
        <v>222</v>
      </c>
      <c r="D234" s="443">
        <v>21.3</v>
      </c>
      <c r="E234" s="444" t="s">
        <v>176</v>
      </c>
      <c r="F234" s="291">
        <v>41</v>
      </c>
      <c r="G234" s="291">
        <v>41</v>
      </c>
      <c r="H234" s="529"/>
      <c r="K234" s="529"/>
      <c r="X234" s="445"/>
    </row>
    <row r="235" spans="1:24" s="291" customFormat="1" ht="13.5" customHeight="1" outlineLevel="1" x14ac:dyDescent="0.25">
      <c r="B235" s="442"/>
      <c r="C235" s="291" t="s">
        <v>210</v>
      </c>
      <c r="D235" s="443">
        <v>17.600000000000001</v>
      </c>
      <c r="E235" s="444" t="s">
        <v>176</v>
      </c>
      <c r="F235" s="291">
        <v>41</v>
      </c>
      <c r="G235" s="291">
        <v>41</v>
      </c>
      <c r="H235" s="529"/>
      <c r="K235" s="529"/>
      <c r="X235" s="445"/>
    </row>
    <row r="236" spans="1:24" s="291" customFormat="1" ht="13.5" customHeight="1" outlineLevel="1" x14ac:dyDescent="0.25">
      <c r="A236" s="291">
        <v>7</v>
      </c>
      <c r="B236" s="442"/>
      <c r="C236" s="291" t="s">
        <v>435</v>
      </c>
      <c r="D236" s="443">
        <v>13.3</v>
      </c>
      <c r="E236" s="444" t="s">
        <v>70</v>
      </c>
      <c r="F236" s="291">
        <v>40</v>
      </c>
      <c r="G236" s="291">
        <v>40</v>
      </c>
      <c r="H236" s="529"/>
      <c r="K236" s="529"/>
      <c r="X236" s="445"/>
    </row>
    <row r="237" spans="1:24" s="291" customFormat="1" ht="13.5" customHeight="1" outlineLevel="1" x14ac:dyDescent="0.25">
      <c r="B237" s="442"/>
      <c r="C237" s="291" t="s">
        <v>158</v>
      </c>
      <c r="D237" s="443">
        <v>14.5</v>
      </c>
      <c r="E237" s="444" t="s">
        <v>70</v>
      </c>
      <c r="F237" s="291">
        <v>40</v>
      </c>
      <c r="G237" s="291">
        <v>40</v>
      </c>
      <c r="H237" s="529"/>
      <c r="K237" s="529"/>
      <c r="X237" s="445"/>
    </row>
    <row r="238" spans="1:24" s="291" customFormat="1" ht="13.5" customHeight="1" outlineLevel="1" x14ac:dyDescent="0.25">
      <c r="A238" s="291">
        <v>8</v>
      </c>
      <c r="B238" s="442"/>
      <c r="C238" s="291" t="s">
        <v>148</v>
      </c>
      <c r="D238" s="443">
        <v>11</v>
      </c>
      <c r="E238" s="444" t="s">
        <v>70</v>
      </c>
      <c r="F238" s="291">
        <v>40</v>
      </c>
      <c r="G238" s="291">
        <v>40</v>
      </c>
      <c r="H238" s="529"/>
      <c r="K238" s="529"/>
      <c r="X238" s="445"/>
    </row>
    <row r="239" spans="1:24" s="291" customFormat="1" ht="13.5" customHeight="1" outlineLevel="1" x14ac:dyDescent="0.25">
      <c r="B239" s="442"/>
      <c r="C239" s="291" t="s">
        <v>363</v>
      </c>
      <c r="D239" s="443">
        <v>9</v>
      </c>
      <c r="E239" s="444" t="s">
        <v>70</v>
      </c>
      <c r="F239" s="291">
        <v>40</v>
      </c>
      <c r="G239" s="291">
        <v>40</v>
      </c>
      <c r="H239" s="529"/>
      <c r="K239" s="529"/>
      <c r="X239" s="445"/>
    </row>
    <row r="240" spans="1:24" s="291" customFormat="1" ht="13.5" customHeight="1" outlineLevel="1" x14ac:dyDescent="0.25">
      <c r="A240" s="291">
        <v>9</v>
      </c>
      <c r="B240" s="442"/>
      <c r="C240" s="291" t="s">
        <v>372</v>
      </c>
      <c r="D240" s="443">
        <v>6.6</v>
      </c>
      <c r="E240" s="444" t="s">
        <v>374</v>
      </c>
      <c r="F240" s="291">
        <v>39</v>
      </c>
      <c r="G240" s="291">
        <v>39</v>
      </c>
      <c r="H240" s="529"/>
      <c r="K240" s="529"/>
      <c r="X240" s="445"/>
    </row>
    <row r="241" spans="1:24" s="291" customFormat="1" ht="13.5" customHeight="1" outlineLevel="1" x14ac:dyDescent="0.25">
      <c r="B241" s="442"/>
      <c r="C241" s="291" t="s">
        <v>241</v>
      </c>
      <c r="D241" s="443">
        <v>20.6</v>
      </c>
      <c r="E241" s="444" t="s">
        <v>361</v>
      </c>
      <c r="F241" s="291">
        <v>39</v>
      </c>
      <c r="G241" s="291">
        <v>39</v>
      </c>
      <c r="H241" s="529"/>
      <c r="K241" s="529"/>
      <c r="X241" s="445"/>
    </row>
    <row r="242" spans="1:24" s="291" customFormat="1" ht="13.5" customHeight="1" outlineLevel="1" x14ac:dyDescent="0.25">
      <c r="A242" s="291">
        <v>10</v>
      </c>
      <c r="B242" s="442"/>
      <c r="C242" s="291" t="s">
        <v>346</v>
      </c>
      <c r="D242" s="443">
        <v>22</v>
      </c>
      <c r="E242" s="444" t="s">
        <v>70</v>
      </c>
      <c r="F242" s="291">
        <v>39</v>
      </c>
      <c r="G242" s="291">
        <v>39</v>
      </c>
      <c r="K242" s="529"/>
      <c r="X242" s="445"/>
    </row>
    <row r="243" spans="1:24" s="291" customFormat="1" ht="13.5" customHeight="1" outlineLevel="1" x14ac:dyDescent="0.25">
      <c r="B243" s="442"/>
      <c r="C243" s="291" t="s">
        <v>424</v>
      </c>
      <c r="D243" s="443">
        <v>25</v>
      </c>
      <c r="E243" s="444" t="s">
        <v>70</v>
      </c>
      <c r="F243" s="291">
        <v>39</v>
      </c>
      <c r="G243" s="291">
        <v>39</v>
      </c>
      <c r="H243" s="529"/>
      <c r="K243" s="529"/>
      <c r="X243" s="445"/>
    </row>
    <row r="244" spans="1:24" s="291" customFormat="1" ht="13.5" customHeight="1" outlineLevel="1" x14ac:dyDescent="0.25">
      <c r="A244" s="291">
        <v>11</v>
      </c>
      <c r="B244" s="442"/>
      <c r="C244" s="291" t="s">
        <v>362</v>
      </c>
      <c r="D244" s="443">
        <v>13.8</v>
      </c>
      <c r="E244" s="444" t="s">
        <v>361</v>
      </c>
      <c r="F244" s="291">
        <v>38</v>
      </c>
      <c r="G244" s="291">
        <v>38</v>
      </c>
      <c r="H244" s="529"/>
      <c r="K244" s="529"/>
      <c r="X244" s="445"/>
    </row>
    <row r="245" spans="1:24" s="291" customFormat="1" ht="13.5" customHeight="1" outlineLevel="1" x14ac:dyDescent="0.25">
      <c r="B245" s="442"/>
      <c r="C245" s="291" t="s">
        <v>457</v>
      </c>
      <c r="D245" s="443">
        <v>14.3</v>
      </c>
      <c r="E245" s="444" t="s">
        <v>361</v>
      </c>
      <c r="F245" s="291">
        <v>38</v>
      </c>
      <c r="G245" s="291">
        <v>38</v>
      </c>
      <c r="H245" s="529"/>
      <c r="K245" s="529"/>
      <c r="X245" s="445"/>
    </row>
    <row r="246" spans="1:24" s="291" customFormat="1" ht="13.5" customHeight="1" outlineLevel="1" x14ac:dyDescent="0.25">
      <c r="A246" s="291">
        <v>12</v>
      </c>
      <c r="B246" s="442"/>
      <c r="C246" s="291" t="s">
        <v>183</v>
      </c>
      <c r="D246" s="443">
        <v>13.4</v>
      </c>
      <c r="E246" s="444" t="s">
        <v>176</v>
      </c>
      <c r="F246" s="291">
        <v>38</v>
      </c>
      <c r="G246" s="291">
        <v>38</v>
      </c>
      <c r="H246" s="529"/>
      <c r="K246" s="529"/>
      <c r="X246" s="445"/>
    </row>
    <row r="247" spans="1:24" s="291" customFormat="1" ht="13.5" customHeight="1" outlineLevel="1" x14ac:dyDescent="0.25">
      <c r="B247" s="442"/>
      <c r="C247" s="291" t="s">
        <v>445</v>
      </c>
      <c r="D247" s="443">
        <v>19.899999999999999</v>
      </c>
      <c r="E247" s="444" t="s">
        <v>176</v>
      </c>
      <c r="F247" s="291">
        <v>38</v>
      </c>
      <c r="G247" s="291">
        <v>38</v>
      </c>
      <c r="H247" s="529"/>
      <c r="K247" s="529"/>
      <c r="X247" s="445"/>
    </row>
    <row r="248" spans="1:24" s="291" customFormat="1" ht="13.5" customHeight="1" outlineLevel="1" x14ac:dyDescent="0.25">
      <c r="A248" s="291">
        <v>13</v>
      </c>
      <c r="B248" s="442"/>
      <c r="C248" s="291" t="s">
        <v>458</v>
      </c>
      <c r="D248" s="443">
        <v>18.2</v>
      </c>
      <c r="E248" s="444" t="s">
        <v>176</v>
      </c>
      <c r="F248" s="291">
        <v>38</v>
      </c>
      <c r="G248" s="291">
        <v>38</v>
      </c>
      <c r="H248" s="529"/>
      <c r="K248" s="529"/>
      <c r="X248" s="445"/>
    </row>
    <row r="249" spans="1:24" s="291" customFormat="1" ht="13.5" customHeight="1" outlineLevel="1" x14ac:dyDescent="0.25">
      <c r="B249" s="442"/>
      <c r="C249" s="291" t="s">
        <v>459</v>
      </c>
      <c r="D249" s="443">
        <v>13.5</v>
      </c>
      <c r="E249" s="444" t="s">
        <v>176</v>
      </c>
      <c r="F249" s="291">
        <v>38</v>
      </c>
      <c r="G249" s="291">
        <v>38</v>
      </c>
      <c r="H249" s="529"/>
      <c r="K249" s="529"/>
      <c r="X249" s="445"/>
    </row>
    <row r="250" spans="1:24" s="291" customFormat="1" ht="13.5" customHeight="1" outlineLevel="1" x14ac:dyDescent="0.25">
      <c r="A250" s="291">
        <v>14</v>
      </c>
      <c r="B250" s="442"/>
      <c r="C250" s="291" t="s">
        <v>365</v>
      </c>
      <c r="D250" s="443">
        <v>19</v>
      </c>
      <c r="E250" s="444" t="s">
        <v>361</v>
      </c>
      <c r="F250" s="291">
        <v>38</v>
      </c>
      <c r="G250" s="291">
        <v>38</v>
      </c>
      <c r="H250" s="529"/>
      <c r="K250" s="529"/>
      <c r="X250" s="445"/>
    </row>
    <row r="251" spans="1:24" s="291" customFormat="1" ht="13.5" customHeight="1" outlineLevel="1" x14ac:dyDescent="0.25">
      <c r="B251" s="442"/>
      <c r="C251" s="291" t="s">
        <v>426</v>
      </c>
      <c r="D251" s="443">
        <v>24.9</v>
      </c>
      <c r="E251" s="444" t="s">
        <v>361</v>
      </c>
      <c r="F251" s="291">
        <v>38</v>
      </c>
      <c r="G251" s="291">
        <v>38</v>
      </c>
      <c r="H251" s="529"/>
      <c r="K251" s="529"/>
      <c r="X251" s="445"/>
    </row>
    <row r="252" spans="1:24" s="291" customFormat="1" ht="13.5" customHeight="1" outlineLevel="1" x14ac:dyDescent="0.25">
      <c r="A252" s="291">
        <v>15</v>
      </c>
      <c r="B252" s="442"/>
      <c r="C252" s="291" t="s">
        <v>411</v>
      </c>
      <c r="D252" s="443">
        <v>14.3</v>
      </c>
      <c r="E252" s="444" t="s">
        <v>361</v>
      </c>
      <c r="F252" s="291">
        <v>37</v>
      </c>
      <c r="G252" s="291">
        <v>37</v>
      </c>
      <c r="H252" s="529"/>
      <c r="K252" s="529"/>
      <c r="X252" s="445"/>
    </row>
    <row r="253" spans="1:24" s="291" customFormat="1" ht="13.5" customHeight="1" outlineLevel="1" x14ac:dyDescent="0.25">
      <c r="B253" s="442"/>
      <c r="C253" s="291" t="s">
        <v>342</v>
      </c>
      <c r="D253" s="443">
        <v>13.8</v>
      </c>
      <c r="E253" s="444" t="s">
        <v>361</v>
      </c>
      <c r="F253" s="291">
        <v>37</v>
      </c>
      <c r="G253" s="291">
        <v>37</v>
      </c>
      <c r="H253" s="529"/>
      <c r="K253" s="529"/>
      <c r="X253" s="445"/>
    </row>
    <row r="254" spans="1:24" s="291" customFormat="1" ht="13.5" customHeight="1" outlineLevel="1" x14ac:dyDescent="0.25">
      <c r="A254" s="291">
        <v>16</v>
      </c>
      <c r="B254" s="442"/>
      <c r="C254" s="291" t="s">
        <v>303</v>
      </c>
      <c r="D254" s="443">
        <v>34.9</v>
      </c>
      <c r="E254" s="444" t="s">
        <v>361</v>
      </c>
      <c r="F254" s="291">
        <v>36</v>
      </c>
      <c r="G254" s="291">
        <v>36</v>
      </c>
      <c r="H254" s="529"/>
      <c r="K254" s="529"/>
      <c r="X254" s="445"/>
    </row>
    <row r="255" spans="1:24" s="291" customFormat="1" ht="13.5" customHeight="1" outlineLevel="1" x14ac:dyDescent="0.25">
      <c r="B255" s="442"/>
      <c r="C255" s="291" t="s">
        <v>279</v>
      </c>
      <c r="D255" s="443">
        <v>30.1</v>
      </c>
      <c r="E255" s="444" t="s">
        <v>361</v>
      </c>
      <c r="F255" s="291">
        <v>36</v>
      </c>
      <c r="G255" s="291">
        <v>36</v>
      </c>
      <c r="H255" s="529"/>
      <c r="K255" s="529"/>
      <c r="X255" s="445"/>
    </row>
    <row r="256" spans="1:24" s="291" customFormat="1" ht="13.5" customHeight="1" outlineLevel="1" x14ac:dyDescent="0.25">
      <c r="A256" s="291">
        <v>17</v>
      </c>
      <c r="B256" s="442"/>
      <c r="C256" s="291" t="s">
        <v>212</v>
      </c>
      <c r="D256" s="443">
        <v>22.3</v>
      </c>
      <c r="E256" s="444" t="s">
        <v>176</v>
      </c>
      <c r="F256" s="291">
        <v>36</v>
      </c>
      <c r="G256" s="291">
        <v>36</v>
      </c>
      <c r="H256" s="529"/>
      <c r="K256" s="529"/>
      <c r="X256" s="445"/>
    </row>
    <row r="257" spans="1:24" s="291" customFormat="1" ht="13.5" customHeight="1" outlineLevel="1" x14ac:dyDescent="0.25">
      <c r="B257" s="442"/>
      <c r="C257" s="291" t="s">
        <v>206</v>
      </c>
      <c r="D257" s="443">
        <v>18</v>
      </c>
      <c r="E257" s="444" t="s">
        <v>176</v>
      </c>
      <c r="F257" s="291">
        <v>36</v>
      </c>
      <c r="G257" s="291">
        <v>36</v>
      </c>
      <c r="H257" s="529"/>
      <c r="K257" s="529"/>
      <c r="X257" s="445"/>
    </row>
    <row r="258" spans="1:24" s="291" customFormat="1" ht="13.5" customHeight="1" outlineLevel="1" x14ac:dyDescent="0.25">
      <c r="A258" s="291">
        <v>18</v>
      </c>
      <c r="B258" s="442"/>
      <c r="C258" s="291" t="s">
        <v>438</v>
      </c>
      <c r="D258" s="443">
        <v>26.1</v>
      </c>
      <c r="E258" s="444" t="s">
        <v>176</v>
      </c>
      <c r="F258" s="291">
        <v>35</v>
      </c>
      <c r="G258" s="291">
        <v>35</v>
      </c>
      <c r="H258" s="529"/>
      <c r="K258" s="529"/>
      <c r="X258" s="445"/>
    </row>
    <row r="259" spans="1:24" s="291" customFormat="1" ht="13.5" customHeight="1" outlineLevel="1" x14ac:dyDescent="0.25">
      <c r="B259" s="442"/>
      <c r="C259" s="291" t="s">
        <v>258</v>
      </c>
      <c r="D259" s="443">
        <v>30</v>
      </c>
      <c r="E259" s="444" t="s">
        <v>176</v>
      </c>
      <c r="F259" s="291">
        <v>35</v>
      </c>
      <c r="G259" s="291">
        <v>35</v>
      </c>
      <c r="H259" s="529"/>
      <c r="K259" s="529"/>
      <c r="X259" s="445"/>
    </row>
    <row r="260" spans="1:24" s="291" customFormat="1" ht="13.5" customHeight="1" outlineLevel="1" x14ac:dyDescent="0.25">
      <c r="A260" s="291">
        <v>19</v>
      </c>
      <c r="B260" s="442"/>
      <c r="C260" s="291" t="s">
        <v>425</v>
      </c>
      <c r="D260" s="443">
        <v>54</v>
      </c>
      <c r="E260" s="444" t="s">
        <v>69</v>
      </c>
      <c r="F260" s="291">
        <v>34</v>
      </c>
      <c r="G260" s="291">
        <v>34</v>
      </c>
      <c r="H260" s="529"/>
      <c r="K260" s="529"/>
      <c r="X260" s="445"/>
    </row>
    <row r="261" spans="1:24" s="291" customFormat="1" ht="13.5" customHeight="1" outlineLevel="1" x14ac:dyDescent="0.25">
      <c r="B261" s="442"/>
      <c r="C261" s="291" t="s">
        <v>262</v>
      </c>
      <c r="D261" s="443">
        <v>31.1</v>
      </c>
      <c r="E261" s="444" t="s">
        <v>69</v>
      </c>
      <c r="F261" s="291">
        <v>34</v>
      </c>
      <c r="G261" s="291">
        <v>34</v>
      </c>
      <c r="H261" s="529"/>
      <c r="K261" s="529"/>
      <c r="X261" s="445"/>
    </row>
    <row r="262" spans="1:24" s="291" customFormat="1" ht="13.5" customHeight="1" outlineLevel="1" x14ac:dyDescent="0.25">
      <c r="A262" s="291">
        <v>20</v>
      </c>
      <c r="B262" s="442"/>
      <c r="C262" s="291" t="s">
        <v>253</v>
      </c>
      <c r="D262" s="443">
        <v>28.9</v>
      </c>
      <c r="E262" s="444" t="s">
        <v>70</v>
      </c>
      <c r="F262" s="291">
        <v>34</v>
      </c>
      <c r="G262" s="291">
        <v>34</v>
      </c>
      <c r="H262" s="529"/>
      <c r="K262" s="529"/>
      <c r="X262" s="445"/>
    </row>
    <row r="263" spans="1:24" s="291" customFormat="1" ht="13.5" customHeight="1" outlineLevel="1" x14ac:dyDescent="0.25">
      <c r="B263" s="442"/>
      <c r="C263" s="291" t="s">
        <v>345</v>
      </c>
      <c r="D263" s="443">
        <v>24.5</v>
      </c>
      <c r="E263" s="444" t="s">
        <v>70</v>
      </c>
      <c r="F263" s="291">
        <v>34</v>
      </c>
      <c r="G263" s="291">
        <v>34</v>
      </c>
      <c r="H263" s="529"/>
      <c r="K263" s="529"/>
      <c r="X263" s="445"/>
    </row>
    <row r="264" spans="1:24" s="291" customFormat="1" ht="13.5" customHeight="1" outlineLevel="1" x14ac:dyDescent="0.25">
      <c r="A264" s="291">
        <v>21</v>
      </c>
      <c r="B264" s="442"/>
      <c r="C264" s="291" t="s">
        <v>423</v>
      </c>
      <c r="D264" s="443">
        <v>19.7</v>
      </c>
      <c r="E264" s="444" t="s">
        <v>70</v>
      </c>
      <c r="F264" s="291">
        <v>34</v>
      </c>
      <c r="G264" s="291">
        <v>34</v>
      </c>
      <c r="H264" s="529"/>
      <c r="K264" s="529"/>
      <c r="X264" s="445"/>
    </row>
    <row r="265" spans="1:24" s="291" customFormat="1" ht="13.5" customHeight="1" outlineLevel="1" x14ac:dyDescent="0.25">
      <c r="B265" s="442"/>
      <c r="C265" s="291" t="s">
        <v>419</v>
      </c>
      <c r="D265" s="443">
        <v>20.7</v>
      </c>
      <c r="E265" s="444" t="s">
        <v>70</v>
      </c>
      <c r="F265" s="291">
        <v>34</v>
      </c>
      <c r="G265" s="291">
        <v>34</v>
      </c>
      <c r="H265" s="529"/>
      <c r="K265" s="529"/>
      <c r="X265" s="445"/>
    </row>
    <row r="266" spans="1:24" s="291" customFormat="1" ht="13.5" customHeight="1" outlineLevel="1" x14ac:dyDescent="0.25">
      <c r="A266" s="291">
        <v>22</v>
      </c>
      <c r="B266" s="442"/>
      <c r="C266" s="291" t="s">
        <v>461</v>
      </c>
      <c r="D266" s="443">
        <v>50.7</v>
      </c>
      <c r="E266" s="444" t="s">
        <v>70</v>
      </c>
      <c r="F266" s="291">
        <v>33</v>
      </c>
      <c r="G266" s="291">
        <v>33</v>
      </c>
      <c r="H266" s="529"/>
      <c r="K266" s="529"/>
      <c r="X266" s="445"/>
    </row>
    <row r="267" spans="1:24" s="291" customFormat="1" ht="13.5" customHeight="1" outlineLevel="1" x14ac:dyDescent="0.25">
      <c r="B267" s="442"/>
      <c r="C267" s="291" t="s">
        <v>141</v>
      </c>
      <c r="D267" s="443">
        <v>18.7</v>
      </c>
      <c r="E267" s="444" t="s">
        <v>70</v>
      </c>
      <c r="F267" s="291">
        <v>33</v>
      </c>
      <c r="G267" s="291">
        <v>33</v>
      </c>
      <c r="H267" s="529"/>
      <c r="K267" s="529"/>
      <c r="X267" s="445"/>
    </row>
    <row r="268" spans="1:24" s="291" customFormat="1" ht="13.5" customHeight="1" outlineLevel="1" x14ac:dyDescent="0.25">
      <c r="A268" s="291">
        <v>23</v>
      </c>
      <c r="B268" s="442"/>
      <c r="C268" s="291" t="s">
        <v>251</v>
      </c>
      <c r="D268" s="443">
        <v>26.7</v>
      </c>
      <c r="E268" s="444" t="s">
        <v>361</v>
      </c>
      <c r="F268" s="291">
        <v>33</v>
      </c>
      <c r="G268" s="291">
        <v>33</v>
      </c>
      <c r="H268" s="529"/>
      <c r="K268" s="529"/>
      <c r="X268" s="445"/>
    </row>
    <row r="269" spans="1:24" s="291" customFormat="1" ht="13.5" customHeight="1" outlineLevel="1" x14ac:dyDescent="0.25">
      <c r="B269" s="442"/>
      <c r="C269" s="291" t="s">
        <v>167</v>
      </c>
      <c r="D269" s="443">
        <v>25.7</v>
      </c>
      <c r="E269" s="444" t="s">
        <v>361</v>
      </c>
      <c r="F269" s="291">
        <v>33</v>
      </c>
      <c r="G269" s="291">
        <v>33</v>
      </c>
      <c r="H269" s="529"/>
      <c r="K269" s="529"/>
      <c r="X269" s="445"/>
    </row>
    <row r="270" spans="1:24" s="291" customFormat="1" ht="13.5" customHeight="1" outlineLevel="1" x14ac:dyDescent="0.25">
      <c r="A270" s="291">
        <v>24</v>
      </c>
      <c r="B270" s="442"/>
      <c r="C270" s="291" t="s">
        <v>420</v>
      </c>
      <c r="D270" s="443">
        <v>30.5</v>
      </c>
      <c r="E270" s="444" t="s">
        <v>70</v>
      </c>
      <c r="F270" s="291">
        <v>32</v>
      </c>
      <c r="G270" s="291">
        <v>32</v>
      </c>
      <c r="H270" s="529"/>
      <c r="K270" s="529"/>
      <c r="X270" s="445"/>
    </row>
    <row r="271" spans="1:24" s="291" customFormat="1" ht="13.5" customHeight="1" outlineLevel="1" x14ac:dyDescent="0.25">
      <c r="B271" s="442"/>
      <c r="C271" s="291" t="s">
        <v>462</v>
      </c>
      <c r="D271" s="443">
        <v>28.8</v>
      </c>
      <c r="E271" s="444" t="s">
        <v>463</v>
      </c>
      <c r="F271" s="291">
        <v>32</v>
      </c>
      <c r="G271" s="291">
        <v>32</v>
      </c>
      <c r="H271" s="529"/>
      <c r="K271" s="529"/>
      <c r="X271" s="445"/>
    </row>
    <row r="272" spans="1:24" s="291" customFormat="1" ht="13.5" customHeight="1" outlineLevel="1" x14ac:dyDescent="0.25">
      <c r="A272" s="291">
        <v>25</v>
      </c>
      <c r="B272" s="442"/>
      <c r="C272" s="291" t="s">
        <v>217</v>
      </c>
      <c r="D272" s="443">
        <v>20.9</v>
      </c>
      <c r="E272" s="444" t="s">
        <v>176</v>
      </c>
      <c r="F272" s="291">
        <v>31</v>
      </c>
      <c r="G272" s="291">
        <v>31</v>
      </c>
      <c r="H272" s="529"/>
      <c r="K272" s="529"/>
      <c r="X272" s="445"/>
    </row>
    <row r="273" spans="1:24" s="291" customFormat="1" ht="13.5" customHeight="1" outlineLevel="1" x14ac:dyDescent="0.25">
      <c r="B273" s="442"/>
      <c r="C273" s="291" t="s">
        <v>186</v>
      </c>
      <c r="D273" s="443">
        <v>24.1</v>
      </c>
      <c r="E273" s="444" t="s">
        <v>176</v>
      </c>
      <c r="F273" s="291">
        <v>31</v>
      </c>
      <c r="G273" s="291">
        <v>31</v>
      </c>
      <c r="H273" s="529"/>
      <c r="K273" s="529"/>
      <c r="X273" s="445"/>
    </row>
    <row r="274" spans="1:24" s="291" customFormat="1" ht="13.5" customHeight="1" outlineLevel="1" x14ac:dyDescent="0.25">
      <c r="A274" s="291">
        <v>26</v>
      </c>
      <c r="B274" s="442"/>
      <c r="C274" s="291" t="s">
        <v>454</v>
      </c>
      <c r="D274" s="443">
        <v>42.5</v>
      </c>
      <c r="E274" s="444" t="s">
        <v>361</v>
      </c>
      <c r="F274" s="291">
        <v>26</v>
      </c>
      <c r="G274" s="291">
        <v>26</v>
      </c>
      <c r="H274" s="529"/>
      <c r="K274" s="529"/>
      <c r="X274" s="445"/>
    </row>
    <row r="275" spans="1:24" s="291" customFormat="1" ht="13.5" customHeight="1" outlineLevel="1" x14ac:dyDescent="0.25">
      <c r="B275" s="442"/>
      <c r="C275" s="291" t="s">
        <v>440</v>
      </c>
      <c r="D275" s="443">
        <v>41.9</v>
      </c>
      <c r="E275" s="444" t="s">
        <v>361</v>
      </c>
      <c r="F275" s="291">
        <v>26</v>
      </c>
      <c r="G275" s="291">
        <v>26</v>
      </c>
      <c r="H275" s="529"/>
      <c r="K275" s="529"/>
      <c r="X275" s="445"/>
    </row>
    <row r="276" spans="1:24" s="291" customFormat="1" ht="13.5" customHeight="1" outlineLevel="1" x14ac:dyDescent="0.25">
      <c r="A276" s="291">
        <v>27</v>
      </c>
      <c r="B276" s="442"/>
      <c r="C276" s="291" t="s">
        <v>73</v>
      </c>
      <c r="D276" s="443">
        <v>34.6</v>
      </c>
      <c r="E276" s="444" t="s">
        <v>69</v>
      </c>
      <c r="F276" s="291">
        <v>26</v>
      </c>
      <c r="G276" s="291">
        <v>26</v>
      </c>
      <c r="H276" s="529"/>
      <c r="K276" s="529"/>
      <c r="X276" s="445"/>
    </row>
    <row r="277" spans="1:24" s="291" customFormat="1" ht="13.5" customHeight="1" outlineLevel="1" x14ac:dyDescent="0.25">
      <c r="B277" s="442"/>
      <c r="C277" s="291" t="s">
        <v>216</v>
      </c>
      <c r="D277" s="443">
        <v>22.5</v>
      </c>
      <c r="E277" s="444" t="s">
        <v>69</v>
      </c>
      <c r="F277" s="291">
        <v>26</v>
      </c>
      <c r="G277" s="291">
        <v>26</v>
      </c>
      <c r="H277" s="529"/>
      <c r="K277" s="529"/>
      <c r="X277" s="445"/>
    </row>
    <row r="278" spans="1:24" s="291" customFormat="1" ht="13.5" customHeight="1" outlineLevel="1" x14ac:dyDescent="0.25">
      <c r="A278" s="291">
        <v>28</v>
      </c>
      <c r="B278" s="442"/>
      <c r="C278" s="291" t="s">
        <v>464</v>
      </c>
      <c r="D278" s="443">
        <v>54</v>
      </c>
      <c r="E278" s="444" t="s">
        <v>70</v>
      </c>
      <c r="F278" s="291">
        <v>21</v>
      </c>
      <c r="G278" s="291">
        <v>21</v>
      </c>
      <c r="H278" s="529"/>
      <c r="K278" s="529"/>
      <c r="X278" s="445"/>
    </row>
    <row r="279" spans="1:24" s="291" customFormat="1" ht="13.5" customHeight="1" outlineLevel="1" x14ac:dyDescent="0.25">
      <c r="B279" s="442"/>
      <c r="C279" s="291" t="s">
        <v>439</v>
      </c>
      <c r="D279" s="443">
        <v>19.899999999999999</v>
      </c>
      <c r="E279" s="444" t="s">
        <v>70</v>
      </c>
      <c r="F279" s="291">
        <v>21</v>
      </c>
      <c r="G279" s="291">
        <v>21</v>
      </c>
      <c r="H279" s="529"/>
      <c r="K279" s="529"/>
      <c r="X279" s="445"/>
    </row>
    <row r="280" spans="1:24" s="291" customFormat="1" ht="13.5" customHeight="1" outlineLevel="1" x14ac:dyDescent="0.25">
      <c r="B280" s="442"/>
      <c r="D280" s="443"/>
      <c r="E280" s="444"/>
      <c r="H280" s="529"/>
      <c r="K280" s="529"/>
      <c r="X280" s="445"/>
    </row>
    <row r="281" spans="1:24" s="291" customFormat="1" ht="13.5" customHeight="1" outlineLevel="1" x14ac:dyDescent="0.25">
      <c r="A281" s="291">
        <v>29</v>
      </c>
      <c r="B281" s="442"/>
      <c r="D281" s="443"/>
      <c r="E281" s="444"/>
      <c r="H281" s="529"/>
      <c r="K281" s="529"/>
      <c r="X281" s="445"/>
    </row>
    <row r="282" spans="1:24" s="291" customFormat="1" ht="13.5" customHeight="1" outlineLevel="1" x14ac:dyDescent="0.25">
      <c r="B282" s="442"/>
      <c r="D282" s="443"/>
      <c r="E282" s="444"/>
      <c r="H282" s="529"/>
      <c r="K282" s="529"/>
      <c r="X282" s="445"/>
    </row>
    <row r="283" spans="1:24" s="291" customFormat="1" ht="13.5" customHeight="1" outlineLevel="1" x14ac:dyDescent="0.25">
      <c r="A283" s="291">
        <v>30</v>
      </c>
      <c r="B283" s="442"/>
      <c r="D283" s="443"/>
      <c r="E283" s="444"/>
      <c r="H283" s="529"/>
      <c r="K283" s="529"/>
      <c r="X283" s="445"/>
    </row>
    <row r="284" spans="1:24" s="291" customFormat="1" ht="13.5" customHeight="1" outlineLevel="1" x14ac:dyDescent="0.25">
      <c r="B284" s="442"/>
      <c r="D284" s="443"/>
      <c r="E284" s="444"/>
      <c r="H284" s="529"/>
      <c r="K284" s="529"/>
      <c r="X284" s="445"/>
    </row>
    <row r="285" spans="1:24" s="291" customFormat="1" ht="13.5" customHeight="1" outlineLevel="1" x14ac:dyDescent="0.25">
      <c r="A285" s="291">
        <v>31</v>
      </c>
      <c r="B285" s="442"/>
      <c r="D285" s="443"/>
      <c r="E285" s="444"/>
      <c r="H285" s="529"/>
      <c r="K285" s="529"/>
      <c r="X285" s="445"/>
    </row>
    <row r="286" spans="1:24" s="291" customFormat="1" ht="13.5" customHeight="1" outlineLevel="1" x14ac:dyDescent="0.25">
      <c r="B286" s="442"/>
      <c r="D286" s="443"/>
      <c r="E286" s="444"/>
      <c r="H286" s="529"/>
      <c r="K286" s="529"/>
      <c r="X286" s="445"/>
    </row>
    <row r="287" spans="1:24" s="291" customFormat="1" ht="13.5" customHeight="1" outlineLevel="1" x14ac:dyDescent="0.25">
      <c r="A287" s="291">
        <v>32</v>
      </c>
      <c r="B287" s="442"/>
      <c r="D287" s="443"/>
      <c r="E287" s="444"/>
      <c r="H287" s="529"/>
      <c r="K287" s="529"/>
      <c r="X287" s="445"/>
    </row>
    <row r="288" spans="1:24" s="291" customFormat="1" ht="13.5" customHeight="1" outlineLevel="1" x14ac:dyDescent="0.25">
      <c r="B288" s="442"/>
      <c r="D288" s="443"/>
      <c r="E288" s="444"/>
      <c r="H288" s="529"/>
      <c r="K288" s="529"/>
      <c r="X288" s="445"/>
    </row>
    <row r="289" spans="1:24" s="291" customFormat="1" ht="13.5" customHeight="1" outlineLevel="1" x14ac:dyDescent="0.25">
      <c r="A289" s="291">
        <v>33</v>
      </c>
      <c r="B289" s="442"/>
      <c r="D289" s="443"/>
      <c r="E289" s="444"/>
      <c r="H289" s="529"/>
      <c r="K289" s="529"/>
      <c r="X289" s="445"/>
    </row>
    <row r="290" spans="1:24" s="291" customFormat="1" ht="13.5" customHeight="1" outlineLevel="1" x14ac:dyDescent="0.25">
      <c r="B290" s="442"/>
      <c r="D290" s="443"/>
      <c r="E290" s="444"/>
      <c r="H290" s="529"/>
      <c r="K290" s="529"/>
      <c r="X290" s="445"/>
    </row>
    <row r="291" spans="1:24" s="291" customFormat="1" ht="13.5" customHeight="1" outlineLevel="1" x14ac:dyDescent="0.25">
      <c r="A291" s="291">
        <v>34</v>
      </c>
      <c r="B291" s="442"/>
      <c r="D291" s="443"/>
      <c r="E291" s="444"/>
      <c r="H291" s="529"/>
      <c r="K291" s="529"/>
      <c r="X291" s="445"/>
    </row>
    <row r="292" spans="1:24" s="291" customFormat="1" ht="13.5" customHeight="1" outlineLevel="1" x14ac:dyDescent="0.25">
      <c r="B292" s="442"/>
      <c r="D292" s="443"/>
      <c r="E292" s="444"/>
      <c r="H292" s="529"/>
      <c r="K292" s="529"/>
      <c r="X292" s="445"/>
    </row>
    <row r="293" spans="1:24" s="291" customFormat="1" ht="13.5" customHeight="1" outlineLevel="1" x14ac:dyDescent="0.25">
      <c r="A293" s="291">
        <v>35</v>
      </c>
      <c r="B293" s="442"/>
      <c r="D293" s="443"/>
      <c r="E293" s="444"/>
      <c r="H293" s="529"/>
      <c r="K293" s="529"/>
      <c r="X293" s="445"/>
    </row>
    <row r="294" spans="1:24" s="291" customFormat="1" ht="13.5" customHeight="1" outlineLevel="1" x14ac:dyDescent="0.25">
      <c r="B294" s="442"/>
      <c r="D294" s="443"/>
      <c r="E294" s="444"/>
      <c r="H294" s="529"/>
      <c r="K294" s="529"/>
      <c r="X294" s="445"/>
    </row>
    <row r="295" spans="1:24" s="291" customFormat="1" ht="13.5" customHeight="1" outlineLevel="1" x14ac:dyDescent="0.25">
      <c r="A295" s="291">
        <v>36</v>
      </c>
      <c r="B295" s="442"/>
      <c r="D295" s="443"/>
      <c r="E295" s="444"/>
      <c r="H295" s="529"/>
      <c r="K295" s="529"/>
      <c r="X295" s="445"/>
    </row>
    <row r="296" spans="1:24" s="291" customFormat="1" ht="13.5" customHeight="1" outlineLevel="1" x14ac:dyDescent="0.25">
      <c r="B296" s="442"/>
      <c r="D296" s="443"/>
      <c r="E296" s="444"/>
      <c r="H296" s="529"/>
      <c r="K296" s="529"/>
      <c r="X296" s="445"/>
    </row>
    <row r="297" spans="1:24" s="291" customFormat="1" ht="13.5" customHeight="1" outlineLevel="1" x14ac:dyDescent="0.25">
      <c r="A297" s="291">
        <v>37</v>
      </c>
      <c r="B297" s="442"/>
      <c r="D297" s="443"/>
      <c r="E297" s="444"/>
      <c r="H297" s="529"/>
      <c r="K297" s="529"/>
      <c r="X297" s="445"/>
    </row>
    <row r="298" spans="1:24" s="291" customFormat="1" ht="13.5" customHeight="1" outlineLevel="1" x14ac:dyDescent="0.25">
      <c r="B298" s="442"/>
      <c r="D298" s="443"/>
      <c r="E298" s="444"/>
      <c r="H298" s="529"/>
      <c r="K298" s="529"/>
      <c r="X298" s="445"/>
    </row>
    <row r="299" spans="1:24" s="291" customFormat="1" ht="13.5" customHeight="1" outlineLevel="1" x14ac:dyDescent="0.25">
      <c r="A299" s="291">
        <v>38</v>
      </c>
      <c r="B299" s="442"/>
      <c r="D299" s="443"/>
      <c r="E299" s="444"/>
      <c r="H299" s="529"/>
      <c r="K299" s="529"/>
      <c r="X299" s="445"/>
    </row>
    <row r="300" spans="1:24" s="291" customFormat="1" ht="13.5" customHeight="1" outlineLevel="1" x14ac:dyDescent="0.25">
      <c r="B300" s="442"/>
      <c r="D300" s="443"/>
      <c r="E300" s="444"/>
      <c r="H300" s="529"/>
      <c r="K300" s="529"/>
      <c r="X300" s="445"/>
    </row>
    <row r="301" spans="1:24" s="291" customFormat="1" ht="13.5" customHeight="1" outlineLevel="1" x14ac:dyDescent="0.25">
      <c r="A301" s="291">
        <v>39</v>
      </c>
      <c r="B301" s="442"/>
      <c r="D301" s="443"/>
      <c r="E301" s="444"/>
      <c r="H301" s="529"/>
      <c r="K301" s="529"/>
      <c r="X301" s="445"/>
    </row>
    <row r="302" spans="1:24" s="291" customFormat="1" ht="13.5" customHeight="1" outlineLevel="1" x14ac:dyDescent="0.25">
      <c r="B302" s="442"/>
      <c r="D302" s="443"/>
      <c r="E302" s="444"/>
      <c r="H302" s="529"/>
      <c r="K302" s="529"/>
      <c r="X302" s="445"/>
    </row>
    <row r="303" spans="1:24" s="291" customFormat="1" ht="13.5" customHeight="1" outlineLevel="1" x14ac:dyDescent="0.25">
      <c r="B303" s="442"/>
      <c r="D303" s="443"/>
      <c r="E303" s="444"/>
      <c r="K303" s="529"/>
      <c r="X303" s="445"/>
    </row>
    <row r="304" spans="1:24" s="291" customFormat="1" ht="13.5" customHeight="1" outlineLevel="1" x14ac:dyDescent="0.25">
      <c r="B304" s="442"/>
      <c r="D304" s="443"/>
      <c r="E304" s="444"/>
      <c r="K304" s="529"/>
      <c r="X304" s="445"/>
    </row>
    <row r="305" spans="2:24" s="291" customFormat="1" ht="13.5" customHeight="1" outlineLevel="1" x14ac:dyDescent="0.25">
      <c r="B305" s="442"/>
      <c r="D305" s="443"/>
      <c r="E305" s="444"/>
      <c r="K305" s="529"/>
      <c r="X305" s="445"/>
    </row>
    <row r="306" spans="2:24" s="291" customFormat="1" ht="13.5" customHeight="1" outlineLevel="1" x14ac:dyDescent="0.25">
      <c r="B306" s="442"/>
      <c r="D306" s="443"/>
      <c r="E306" s="444"/>
      <c r="K306" s="529"/>
      <c r="X306" s="445"/>
    </row>
    <row r="307" spans="2:24" s="291" customFormat="1" ht="13.5" customHeight="1" outlineLevel="1" x14ac:dyDescent="0.25">
      <c r="B307" s="442"/>
      <c r="D307" s="443"/>
      <c r="E307" s="444"/>
      <c r="K307" s="529"/>
      <c r="X307" s="445"/>
    </row>
    <row r="308" spans="2:24" s="291" customFormat="1" ht="13.5" customHeight="1" outlineLevel="1" x14ac:dyDescent="0.25">
      <c r="B308" s="442"/>
      <c r="D308" s="443"/>
      <c r="E308" s="444"/>
      <c r="K308" s="529"/>
      <c r="X308" s="445"/>
    </row>
    <row r="309" spans="2:24" s="291" customFormat="1" ht="13.5" customHeight="1" outlineLevel="1" x14ac:dyDescent="0.25">
      <c r="B309" s="442"/>
      <c r="D309" s="443"/>
      <c r="E309" s="444"/>
      <c r="K309" s="529"/>
      <c r="X309" s="445"/>
    </row>
    <row r="310" spans="2:24" s="291" customFormat="1" ht="13.5" customHeight="1" outlineLevel="1" x14ac:dyDescent="0.25">
      <c r="B310" s="442"/>
      <c r="D310" s="443"/>
      <c r="E310" s="444"/>
      <c r="K310" s="529"/>
      <c r="X310" s="445"/>
    </row>
    <row r="311" spans="2:24" s="291" customFormat="1" ht="13.5" customHeight="1" outlineLevel="1" x14ac:dyDescent="0.25">
      <c r="B311" s="442"/>
      <c r="D311" s="443"/>
      <c r="E311" s="444"/>
      <c r="K311" s="529"/>
      <c r="X311" s="445"/>
    </row>
    <row r="312" spans="2:24" s="291" customFormat="1" ht="13.5" customHeight="1" outlineLevel="1" x14ac:dyDescent="0.25">
      <c r="B312" s="442"/>
      <c r="D312" s="443"/>
      <c r="E312" s="444"/>
      <c r="K312" s="529"/>
      <c r="X312" s="445"/>
    </row>
    <row r="313" spans="2:24" s="291" customFormat="1" ht="13.5" customHeight="1" outlineLevel="1" x14ac:dyDescent="0.25">
      <c r="B313" s="442"/>
      <c r="D313" s="443"/>
      <c r="E313" s="444"/>
      <c r="K313" s="529"/>
      <c r="X313" s="445"/>
    </row>
    <row r="314" spans="2:24" s="291" customFormat="1" ht="13.5" customHeight="1" outlineLevel="1" x14ac:dyDescent="0.25">
      <c r="B314" s="442"/>
      <c r="D314" s="443"/>
      <c r="E314" s="444"/>
      <c r="K314" s="529"/>
      <c r="X314" s="445"/>
    </row>
    <row r="315" spans="2:24" s="291" customFormat="1" ht="13.5" customHeight="1" outlineLevel="1" x14ac:dyDescent="0.25">
      <c r="B315" s="442"/>
      <c r="D315" s="443"/>
      <c r="E315" s="444"/>
      <c r="K315" s="529"/>
      <c r="X315" s="445"/>
    </row>
    <row r="316" spans="2:24" s="291" customFormat="1" ht="13.5" customHeight="1" outlineLevel="1" x14ac:dyDescent="0.25">
      <c r="B316" s="442"/>
      <c r="D316" s="443"/>
      <c r="E316" s="444"/>
      <c r="K316" s="529"/>
      <c r="X316" s="445"/>
    </row>
    <row r="317" spans="2:24" s="291" customFormat="1" ht="13.5" customHeight="1" outlineLevel="1" x14ac:dyDescent="0.25">
      <c r="B317" s="442"/>
      <c r="D317" s="443"/>
      <c r="E317" s="444"/>
      <c r="K317" s="529"/>
      <c r="X317" s="445"/>
    </row>
    <row r="318" spans="2:24" s="291" customFormat="1" ht="13.5" customHeight="1" outlineLevel="1" x14ac:dyDescent="0.25">
      <c r="B318" s="442"/>
      <c r="D318" s="443"/>
      <c r="E318" s="444"/>
      <c r="K318" s="529"/>
      <c r="X318" s="445"/>
    </row>
    <row r="319" spans="2:24" s="291" customFormat="1" ht="13.5" customHeight="1" outlineLevel="1" x14ac:dyDescent="0.25">
      <c r="B319" s="442"/>
      <c r="D319" s="443"/>
      <c r="E319" s="444"/>
      <c r="K319" s="529"/>
      <c r="X319" s="445"/>
    </row>
    <row r="320" spans="2:24" s="291" customFormat="1" ht="13.5" customHeight="1" outlineLevel="1" x14ac:dyDescent="0.25">
      <c r="B320" s="442"/>
      <c r="D320" s="443"/>
      <c r="E320" s="444"/>
      <c r="K320" s="529"/>
      <c r="X320" s="445"/>
    </row>
    <row r="321" spans="1:24" s="291" customFormat="1" ht="13.5" customHeight="1" outlineLevel="1" thickBot="1" x14ac:dyDescent="0.3">
      <c r="B321" s="442"/>
      <c r="D321" s="443"/>
      <c r="E321" s="444"/>
      <c r="K321" s="529"/>
      <c r="X321" s="445"/>
    </row>
    <row r="322" spans="1:24" s="557" customFormat="1" ht="21.6" thickBot="1" x14ac:dyDescent="0.45">
      <c r="A322" s="555" t="s">
        <v>114</v>
      </c>
      <c r="B322" s="556"/>
      <c r="D322" s="558"/>
      <c r="E322" s="559"/>
      <c r="H322" s="560"/>
      <c r="X322" s="561"/>
    </row>
    <row r="323" spans="1:24" s="528" customFormat="1" x14ac:dyDescent="0.25">
      <c r="A323" s="528" t="s">
        <v>30</v>
      </c>
      <c r="B323" s="562" t="s">
        <v>76</v>
      </c>
      <c r="C323" s="528" t="s">
        <v>31</v>
      </c>
      <c r="D323" s="562" t="s">
        <v>26</v>
      </c>
      <c r="E323" s="528" t="s">
        <v>77</v>
      </c>
      <c r="F323" s="528" t="s">
        <v>78</v>
      </c>
      <c r="X323" s="563"/>
    </row>
    <row r="324" spans="1:24" s="291" customFormat="1" ht="13.5" customHeight="1" outlineLevel="2" x14ac:dyDescent="0.25">
      <c r="A324" s="291">
        <v>1</v>
      </c>
      <c r="B324" s="442"/>
      <c r="D324" s="443"/>
      <c r="E324" s="444"/>
      <c r="H324" s="529"/>
      <c r="K324" s="529"/>
      <c r="X324" s="445"/>
    </row>
    <row r="325" spans="1:24" s="291" customFormat="1" ht="13.5" customHeight="1" outlineLevel="2" x14ac:dyDescent="0.25">
      <c r="B325" s="442"/>
      <c r="D325" s="443"/>
      <c r="E325" s="444"/>
      <c r="H325" s="529"/>
      <c r="K325" s="529"/>
      <c r="X325" s="445"/>
    </row>
    <row r="326" spans="1:24" s="291" customFormat="1" ht="13.5" customHeight="1" outlineLevel="2" x14ac:dyDescent="0.25">
      <c r="A326" s="291">
        <v>2</v>
      </c>
      <c r="B326" s="442"/>
      <c r="D326" s="443"/>
      <c r="E326" s="444"/>
      <c r="H326" s="529"/>
      <c r="K326" s="529"/>
      <c r="X326" s="445"/>
    </row>
    <row r="327" spans="1:24" s="291" customFormat="1" ht="13.5" customHeight="1" outlineLevel="2" x14ac:dyDescent="0.25">
      <c r="B327" s="442"/>
      <c r="D327" s="443"/>
      <c r="E327" s="444"/>
      <c r="H327" s="529"/>
      <c r="K327" s="529"/>
      <c r="X327" s="445"/>
    </row>
    <row r="328" spans="1:24" s="291" customFormat="1" ht="13.5" customHeight="1" outlineLevel="2" x14ac:dyDescent="0.25">
      <c r="A328" s="291">
        <v>3</v>
      </c>
      <c r="B328" s="442"/>
      <c r="D328" s="443"/>
      <c r="E328" s="444"/>
      <c r="H328" s="529"/>
      <c r="K328" s="529"/>
      <c r="X328" s="445"/>
    </row>
    <row r="329" spans="1:24" s="291" customFormat="1" ht="13.5" customHeight="1" outlineLevel="2" x14ac:dyDescent="0.25">
      <c r="B329" s="442"/>
      <c r="D329" s="443"/>
      <c r="E329" s="444"/>
      <c r="H329" s="529"/>
      <c r="K329" s="529"/>
      <c r="X329" s="445"/>
    </row>
    <row r="330" spans="1:24" s="291" customFormat="1" ht="13.5" customHeight="1" outlineLevel="2" x14ac:dyDescent="0.25">
      <c r="A330" s="291">
        <v>4</v>
      </c>
      <c r="B330" s="442"/>
      <c r="D330" s="443"/>
      <c r="E330" s="444"/>
      <c r="H330" s="529"/>
      <c r="K330" s="529"/>
      <c r="X330" s="445"/>
    </row>
    <row r="331" spans="1:24" s="291" customFormat="1" ht="13.5" customHeight="1" outlineLevel="2" x14ac:dyDescent="0.25">
      <c r="B331" s="442"/>
      <c r="D331" s="443"/>
      <c r="E331" s="444"/>
      <c r="H331" s="529"/>
      <c r="K331" s="529"/>
      <c r="X331" s="445"/>
    </row>
    <row r="332" spans="1:24" s="291" customFormat="1" ht="13.5" customHeight="1" outlineLevel="2" x14ac:dyDescent="0.25">
      <c r="A332" s="291">
        <v>5</v>
      </c>
      <c r="B332" s="442"/>
      <c r="D332" s="443"/>
      <c r="E332" s="444"/>
      <c r="H332" s="529"/>
      <c r="K332" s="529"/>
      <c r="X332" s="445"/>
    </row>
    <row r="333" spans="1:24" s="291" customFormat="1" ht="13.5" customHeight="1" outlineLevel="2" x14ac:dyDescent="0.25">
      <c r="B333" s="442"/>
      <c r="D333" s="443"/>
      <c r="E333" s="444"/>
      <c r="H333" s="529"/>
      <c r="K333" s="529"/>
      <c r="X333" s="445"/>
    </row>
    <row r="334" spans="1:24" s="291" customFormat="1" ht="13.5" customHeight="1" outlineLevel="2" x14ac:dyDescent="0.25">
      <c r="A334" s="291">
        <v>6</v>
      </c>
      <c r="B334" s="442"/>
      <c r="D334" s="443"/>
      <c r="E334" s="444"/>
      <c r="H334" s="529"/>
      <c r="K334" s="529"/>
      <c r="X334" s="445"/>
    </row>
    <row r="335" spans="1:24" s="291" customFormat="1" ht="13.5" customHeight="1" outlineLevel="2" x14ac:dyDescent="0.25">
      <c r="B335" s="442"/>
      <c r="D335" s="443"/>
      <c r="E335" s="444"/>
      <c r="H335" s="529"/>
      <c r="K335" s="529"/>
      <c r="X335" s="445"/>
    </row>
    <row r="336" spans="1:24" s="291" customFormat="1" ht="13.5" customHeight="1" outlineLevel="2" x14ac:dyDescent="0.25">
      <c r="A336" s="291">
        <v>7</v>
      </c>
      <c r="B336" s="442"/>
      <c r="D336" s="443"/>
      <c r="E336" s="444"/>
      <c r="H336" s="529"/>
      <c r="K336" s="529"/>
      <c r="X336" s="445"/>
    </row>
    <row r="337" spans="1:24" s="291" customFormat="1" ht="13.5" customHeight="1" outlineLevel="2" x14ac:dyDescent="0.25">
      <c r="B337" s="442"/>
      <c r="D337" s="443"/>
      <c r="E337" s="444"/>
      <c r="H337" s="529"/>
      <c r="K337" s="529"/>
      <c r="X337" s="445"/>
    </row>
    <row r="338" spans="1:24" s="291" customFormat="1" ht="13.5" customHeight="1" outlineLevel="2" x14ac:dyDescent="0.25">
      <c r="A338" s="291">
        <v>8</v>
      </c>
      <c r="B338" s="442"/>
      <c r="D338" s="443"/>
      <c r="E338" s="444"/>
      <c r="H338" s="529"/>
      <c r="K338" s="529"/>
      <c r="X338" s="445"/>
    </row>
    <row r="339" spans="1:24" s="291" customFormat="1" ht="13.5" customHeight="1" outlineLevel="2" x14ac:dyDescent="0.25">
      <c r="B339" s="442"/>
      <c r="D339" s="443"/>
      <c r="E339" s="444"/>
      <c r="H339" s="529"/>
      <c r="K339" s="529"/>
      <c r="X339" s="445"/>
    </row>
    <row r="340" spans="1:24" s="291" customFormat="1" ht="13.5" customHeight="1" outlineLevel="2" x14ac:dyDescent="0.25">
      <c r="A340" s="291">
        <v>9</v>
      </c>
      <c r="B340" s="442"/>
      <c r="D340" s="443"/>
      <c r="E340" s="444"/>
      <c r="H340" s="529"/>
      <c r="K340" s="529"/>
      <c r="X340" s="445"/>
    </row>
    <row r="341" spans="1:24" s="291" customFormat="1" ht="13.5" customHeight="1" outlineLevel="2" x14ac:dyDescent="0.25">
      <c r="B341" s="442"/>
      <c r="D341" s="443"/>
      <c r="E341" s="444"/>
      <c r="H341" s="529"/>
      <c r="K341" s="529"/>
      <c r="X341" s="445"/>
    </row>
    <row r="342" spans="1:24" s="291" customFormat="1" ht="13.5" customHeight="1" outlineLevel="2" x14ac:dyDescent="0.25">
      <c r="A342" s="291">
        <v>10</v>
      </c>
      <c r="B342" s="442"/>
      <c r="D342" s="443"/>
      <c r="E342" s="444"/>
      <c r="H342" s="529"/>
      <c r="K342" s="529"/>
      <c r="X342" s="445"/>
    </row>
    <row r="343" spans="1:24" s="291" customFormat="1" ht="13.5" customHeight="1" outlineLevel="2" x14ac:dyDescent="0.25">
      <c r="B343" s="442"/>
      <c r="D343" s="443"/>
      <c r="E343" s="444"/>
      <c r="H343" s="529"/>
      <c r="K343" s="529"/>
      <c r="X343" s="445"/>
    </row>
    <row r="344" spans="1:24" s="291" customFormat="1" ht="13.5" customHeight="1" outlineLevel="2" x14ac:dyDescent="0.25">
      <c r="A344" s="291">
        <v>11</v>
      </c>
      <c r="B344" s="442"/>
      <c r="D344" s="443"/>
      <c r="E344" s="444"/>
      <c r="H344" s="529"/>
      <c r="K344" s="529"/>
      <c r="X344" s="445"/>
    </row>
    <row r="345" spans="1:24" s="291" customFormat="1" ht="13.5" customHeight="1" outlineLevel="2" x14ac:dyDescent="0.25">
      <c r="B345" s="442"/>
      <c r="D345" s="443"/>
      <c r="E345" s="444"/>
      <c r="H345" s="529"/>
      <c r="K345" s="529"/>
      <c r="X345" s="445"/>
    </row>
    <row r="346" spans="1:24" s="291" customFormat="1" ht="13.5" customHeight="1" outlineLevel="2" x14ac:dyDescent="0.25">
      <c r="A346" s="291">
        <v>12</v>
      </c>
      <c r="B346" s="442"/>
      <c r="D346" s="443"/>
      <c r="E346" s="444"/>
      <c r="H346" s="529"/>
      <c r="K346" s="529"/>
      <c r="X346" s="445"/>
    </row>
    <row r="347" spans="1:24" s="291" customFormat="1" ht="13.5" customHeight="1" outlineLevel="2" x14ac:dyDescent="0.25">
      <c r="B347" s="442"/>
      <c r="D347" s="443"/>
      <c r="E347" s="444"/>
      <c r="H347" s="529"/>
      <c r="K347" s="529"/>
      <c r="X347" s="445"/>
    </row>
    <row r="348" spans="1:24" s="291" customFormat="1" ht="13.5" customHeight="1" outlineLevel="2" x14ac:dyDescent="0.25">
      <c r="A348" s="291">
        <v>13</v>
      </c>
      <c r="B348" s="442"/>
      <c r="D348" s="443"/>
      <c r="E348" s="444"/>
      <c r="H348" s="529"/>
      <c r="K348" s="529"/>
      <c r="X348" s="445"/>
    </row>
    <row r="349" spans="1:24" s="291" customFormat="1" ht="13.5" customHeight="1" outlineLevel="2" x14ac:dyDescent="0.25">
      <c r="B349" s="442"/>
      <c r="D349" s="443"/>
      <c r="E349" s="444"/>
      <c r="H349" s="529"/>
      <c r="K349" s="529"/>
      <c r="X349" s="445"/>
    </row>
    <row r="350" spans="1:24" s="291" customFormat="1" ht="13.5" customHeight="1" outlineLevel="2" x14ac:dyDescent="0.25">
      <c r="A350" s="291">
        <v>14</v>
      </c>
      <c r="B350" s="442"/>
      <c r="D350" s="443"/>
      <c r="E350" s="444"/>
      <c r="H350" s="529"/>
      <c r="K350" s="529"/>
      <c r="X350" s="445"/>
    </row>
    <row r="351" spans="1:24" s="291" customFormat="1" ht="13.5" customHeight="1" outlineLevel="2" x14ac:dyDescent="0.25">
      <c r="B351" s="442"/>
      <c r="D351" s="443"/>
      <c r="E351" s="444"/>
      <c r="H351" s="529"/>
      <c r="K351" s="529"/>
      <c r="X351" s="445"/>
    </row>
    <row r="352" spans="1:24" s="291" customFormat="1" ht="13.5" customHeight="1" outlineLevel="2" x14ac:dyDescent="0.25">
      <c r="A352" s="291">
        <v>15</v>
      </c>
      <c r="B352" s="442"/>
      <c r="D352" s="443"/>
      <c r="E352" s="444"/>
      <c r="H352" s="529"/>
      <c r="K352" s="529"/>
      <c r="X352" s="445"/>
    </row>
    <row r="353" spans="1:24" s="291" customFormat="1" ht="13.5" customHeight="1" outlineLevel="2" x14ac:dyDescent="0.25">
      <c r="B353" s="442"/>
      <c r="D353" s="443"/>
      <c r="E353" s="444"/>
      <c r="H353" s="529"/>
      <c r="K353" s="529"/>
      <c r="X353" s="445"/>
    </row>
    <row r="354" spans="1:24" s="291" customFormat="1" ht="13.5" customHeight="1" outlineLevel="2" x14ac:dyDescent="0.25">
      <c r="A354" s="291">
        <v>16</v>
      </c>
      <c r="B354" s="442"/>
      <c r="D354" s="443"/>
      <c r="E354" s="444"/>
      <c r="H354" s="529"/>
      <c r="K354" s="529"/>
      <c r="X354" s="445"/>
    </row>
    <row r="355" spans="1:24" s="291" customFormat="1" ht="13.5" customHeight="1" outlineLevel="2" x14ac:dyDescent="0.25">
      <c r="B355" s="442"/>
      <c r="D355" s="443"/>
      <c r="E355" s="444"/>
      <c r="H355" s="529"/>
      <c r="K355" s="529"/>
      <c r="X355" s="445"/>
    </row>
    <row r="356" spans="1:24" s="291" customFormat="1" ht="13.5" customHeight="1" outlineLevel="2" x14ac:dyDescent="0.25">
      <c r="A356" s="291">
        <v>17</v>
      </c>
      <c r="B356" s="442"/>
      <c r="D356" s="443"/>
      <c r="E356" s="444"/>
      <c r="H356" s="529"/>
      <c r="K356" s="529"/>
      <c r="X356" s="445"/>
    </row>
    <row r="357" spans="1:24" s="291" customFormat="1" ht="13.5" customHeight="1" outlineLevel="2" x14ac:dyDescent="0.25">
      <c r="B357" s="442"/>
      <c r="D357" s="443"/>
      <c r="E357" s="444"/>
      <c r="H357" s="529"/>
      <c r="K357" s="529"/>
      <c r="X357" s="445"/>
    </row>
    <row r="358" spans="1:24" s="291" customFormat="1" ht="13.5" customHeight="1" outlineLevel="2" x14ac:dyDescent="0.25">
      <c r="A358" s="291">
        <v>18</v>
      </c>
      <c r="B358" s="442"/>
      <c r="D358" s="443"/>
      <c r="E358" s="444"/>
      <c r="H358" s="529"/>
      <c r="K358" s="529"/>
      <c r="X358" s="445"/>
    </row>
    <row r="359" spans="1:24" s="291" customFormat="1" ht="13.5" customHeight="1" outlineLevel="2" x14ac:dyDescent="0.25">
      <c r="B359" s="442"/>
      <c r="D359" s="443"/>
      <c r="E359" s="444"/>
      <c r="H359" s="529"/>
      <c r="K359" s="529"/>
      <c r="X359" s="445"/>
    </row>
    <row r="360" spans="1:24" s="291" customFormat="1" ht="13.5" customHeight="1" outlineLevel="2" x14ac:dyDescent="0.25">
      <c r="A360" s="291">
        <v>19</v>
      </c>
      <c r="B360" s="442"/>
      <c r="D360" s="443"/>
      <c r="E360" s="444"/>
      <c r="H360" s="529"/>
      <c r="K360" s="529"/>
      <c r="X360" s="445"/>
    </row>
    <row r="361" spans="1:24" s="291" customFormat="1" ht="13.5" customHeight="1" outlineLevel="2" x14ac:dyDescent="0.25">
      <c r="B361" s="442"/>
      <c r="D361" s="443"/>
      <c r="E361" s="444"/>
      <c r="H361" s="529"/>
      <c r="K361" s="529"/>
      <c r="X361" s="445"/>
    </row>
    <row r="362" spans="1:24" s="291" customFormat="1" ht="13.5" customHeight="1" outlineLevel="2" x14ac:dyDescent="0.25">
      <c r="A362" s="291">
        <v>20</v>
      </c>
      <c r="B362" s="442"/>
      <c r="D362" s="443"/>
      <c r="E362" s="444"/>
      <c r="H362" s="529"/>
      <c r="K362" s="529"/>
      <c r="X362" s="445"/>
    </row>
    <row r="363" spans="1:24" s="291" customFormat="1" ht="13.5" customHeight="1" outlineLevel="2" x14ac:dyDescent="0.25">
      <c r="B363" s="442"/>
      <c r="D363" s="443"/>
      <c r="E363" s="444"/>
      <c r="H363" s="529"/>
      <c r="K363" s="529"/>
      <c r="X363" s="445"/>
    </row>
    <row r="364" spans="1:24" s="291" customFormat="1" ht="13.5" customHeight="1" outlineLevel="2" x14ac:dyDescent="0.25">
      <c r="A364" s="291">
        <v>21</v>
      </c>
      <c r="B364" s="442"/>
      <c r="D364" s="443"/>
      <c r="E364" s="444"/>
      <c r="H364" s="529"/>
      <c r="K364" s="529"/>
      <c r="X364" s="445"/>
    </row>
    <row r="365" spans="1:24" s="291" customFormat="1" ht="13.5" customHeight="1" outlineLevel="2" x14ac:dyDescent="0.25">
      <c r="B365" s="442"/>
      <c r="D365" s="443"/>
      <c r="E365" s="444"/>
      <c r="H365" s="529"/>
      <c r="K365" s="529"/>
      <c r="X365" s="445"/>
    </row>
    <row r="366" spans="1:24" s="291" customFormat="1" ht="13.5" customHeight="1" outlineLevel="2" x14ac:dyDescent="0.25">
      <c r="A366" s="291">
        <v>22</v>
      </c>
      <c r="B366" s="442"/>
      <c r="D366" s="443"/>
      <c r="E366" s="444"/>
      <c r="H366" s="529"/>
      <c r="K366" s="529"/>
      <c r="X366" s="445"/>
    </row>
    <row r="367" spans="1:24" s="291" customFormat="1" ht="13.5" customHeight="1" outlineLevel="2" x14ac:dyDescent="0.25">
      <c r="B367" s="442"/>
      <c r="D367" s="443"/>
      <c r="E367" s="444"/>
      <c r="H367" s="529"/>
      <c r="K367" s="529"/>
      <c r="X367" s="445"/>
    </row>
    <row r="368" spans="1:24" s="291" customFormat="1" ht="13.5" customHeight="1" outlineLevel="2" x14ac:dyDescent="0.25">
      <c r="A368" s="291">
        <v>23</v>
      </c>
      <c r="B368" s="442"/>
      <c r="D368" s="443"/>
      <c r="E368" s="444"/>
      <c r="H368" s="529"/>
      <c r="K368" s="529"/>
      <c r="X368" s="445"/>
    </row>
    <row r="369" spans="1:24" s="291" customFormat="1" ht="13.5" customHeight="1" outlineLevel="2" x14ac:dyDescent="0.25">
      <c r="B369" s="442"/>
      <c r="D369" s="443"/>
      <c r="E369" s="444"/>
      <c r="H369" s="529"/>
      <c r="X369" s="445"/>
    </row>
    <row r="370" spans="1:24" s="291" customFormat="1" ht="13.5" customHeight="1" outlineLevel="2" x14ac:dyDescent="0.25">
      <c r="A370" s="291">
        <v>24</v>
      </c>
      <c r="B370" s="442"/>
      <c r="D370" s="443"/>
      <c r="E370" s="444"/>
      <c r="H370" s="529"/>
      <c r="X370" s="445"/>
    </row>
    <row r="371" spans="1:24" s="291" customFormat="1" ht="13.5" customHeight="1" outlineLevel="2" x14ac:dyDescent="0.25">
      <c r="B371" s="442"/>
      <c r="C371" s="565"/>
      <c r="D371" s="566"/>
      <c r="E371" s="565"/>
      <c r="F371" s="565"/>
      <c r="G371" s="565"/>
      <c r="H371" s="565"/>
      <c r="X371" s="445"/>
    </row>
    <row r="372" spans="1:24" s="291" customFormat="1" ht="13.5" customHeight="1" outlineLevel="2" x14ac:dyDescent="0.25">
      <c r="A372" s="291">
        <v>25</v>
      </c>
      <c r="D372" s="442"/>
      <c r="X372" s="445"/>
    </row>
    <row r="373" spans="1:24" s="291" customFormat="1" ht="13.5" customHeight="1" outlineLevel="2" x14ac:dyDescent="0.25">
      <c r="D373" s="442"/>
      <c r="X373" s="445"/>
    </row>
    <row r="374" spans="1:24" s="291" customFormat="1" ht="13.5" customHeight="1" outlineLevel="2" x14ac:dyDescent="0.25">
      <c r="A374" s="291">
        <v>26</v>
      </c>
      <c r="D374" s="442"/>
      <c r="X374" s="445"/>
    </row>
    <row r="375" spans="1:24" s="291" customFormat="1" ht="13.5" customHeight="1" outlineLevel="2" x14ac:dyDescent="0.25">
      <c r="D375" s="442"/>
      <c r="X375" s="445"/>
    </row>
    <row r="376" spans="1:24" s="291" customFormat="1" ht="13.5" customHeight="1" outlineLevel="2" x14ac:dyDescent="0.25">
      <c r="A376" s="291">
        <v>27</v>
      </c>
      <c r="D376" s="442"/>
      <c r="X376" s="445"/>
    </row>
    <row r="377" spans="1:24" s="291" customFormat="1" ht="13.5" customHeight="1" outlineLevel="2" x14ac:dyDescent="0.25">
      <c r="D377" s="442"/>
      <c r="X377" s="445"/>
    </row>
    <row r="378" spans="1:24" s="291" customFormat="1" ht="13.5" customHeight="1" outlineLevel="2" x14ac:dyDescent="0.25">
      <c r="A378" s="291">
        <v>28</v>
      </c>
      <c r="D378" s="442"/>
      <c r="X378" s="445"/>
    </row>
    <row r="379" spans="1:24" s="291" customFormat="1" ht="13.5" customHeight="1" outlineLevel="2" x14ac:dyDescent="0.25">
      <c r="D379" s="442"/>
      <c r="X379" s="445"/>
    </row>
    <row r="380" spans="1:24" s="291" customFormat="1" ht="13.5" customHeight="1" outlineLevel="2" x14ac:dyDescent="0.25">
      <c r="A380" s="291">
        <v>29</v>
      </c>
      <c r="D380" s="442"/>
      <c r="X380" s="445"/>
    </row>
    <row r="381" spans="1:24" s="291" customFormat="1" ht="13.5" customHeight="1" outlineLevel="2" x14ac:dyDescent="0.25">
      <c r="D381" s="442"/>
      <c r="X381" s="445"/>
    </row>
    <row r="382" spans="1:24" s="291" customFormat="1" ht="13.5" customHeight="1" outlineLevel="2" x14ac:dyDescent="0.25">
      <c r="A382" s="291">
        <v>30</v>
      </c>
      <c r="D382" s="442"/>
      <c r="X382" s="445"/>
    </row>
    <row r="383" spans="1:24" s="291" customFormat="1" ht="13.5" customHeight="1" outlineLevel="2" x14ac:dyDescent="0.25">
      <c r="D383" s="442"/>
      <c r="X383" s="445"/>
    </row>
    <row r="384" spans="1:24" s="291" customFormat="1" ht="13.5" customHeight="1" outlineLevel="2" x14ac:dyDescent="0.25">
      <c r="A384" s="291">
        <v>31</v>
      </c>
      <c r="D384" s="442"/>
      <c r="X384" s="445"/>
    </row>
    <row r="385" spans="1:24" s="291" customFormat="1" ht="13.5" customHeight="1" outlineLevel="2" x14ac:dyDescent="0.25">
      <c r="D385" s="442"/>
      <c r="X385" s="445"/>
    </row>
    <row r="386" spans="1:24" s="291" customFormat="1" ht="13.5" customHeight="1" outlineLevel="2" x14ac:dyDescent="0.25">
      <c r="A386" s="291">
        <v>32</v>
      </c>
      <c r="D386" s="442"/>
      <c r="X386" s="445"/>
    </row>
    <row r="387" spans="1:24" s="291" customFormat="1" ht="13.5" customHeight="1" outlineLevel="2" x14ac:dyDescent="0.25">
      <c r="D387" s="442"/>
      <c r="X387" s="445"/>
    </row>
    <row r="388" spans="1:24" s="291" customFormat="1" ht="13.5" customHeight="1" outlineLevel="2" x14ac:dyDescent="0.25">
      <c r="A388" s="291">
        <v>33</v>
      </c>
      <c r="D388" s="442"/>
      <c r="X388" s="445"/>
    </row>
    <row r="389" spans="1:24" s="291" customFormat="1" ht="13.5" customHeight="1" outlineLevel="2" x14ac:dyDescent="0.25">
      <c r="D389" s="442"/>
      <c r="X389" s="445"/>
    </row>
    <row r="390" spans="1:24" s="291" customFormat="1" ht="13.5" customHeight="1" outlineLevel="2" x14ac:dyDescent="0.25">
      <c r="A390" s="291">
        <v>34</v>
      </c>
      <c r="D390" s="442"/>
      <c r="X390" s="445"/>
    </row>
    <row r="391" spans="1:24" s="291" customFormat="1" ht="13.5" customHeight="1" outlineLevel="2" x14ac:dyDescent="0.25">
      <c r="D391" s="442"/>
      <c r="X391" s="445"/>
    </row>
    <row r="392" spans="1:24" s="291" customFormat="1" ht="13.5" customHeight="1" outlineLevel="2" x14ac:dyDescent="0.25">
      <c r="A392" s="291">
        <v>35</v>
      </c>
      <c r="D392" s="442"/>
      <c r="X392" s="445"/>
    </row>
    <row r="393" spans="1:24" s="291" customFormat="1" ht="13.5" customHeight="1" outlineLevel="2" x14ac:dyDescent="0.25">
      <c r="D393" s="442"/>
      <c r="X393" s="445"/>
    </row>
    <row r="394" spans="1:24" s="291" customFormat="1" ht="13.5" customHeight="1" outlineLevel="2" x14ac:dyDescent="0.25">
      <c r="A394" s="291">
        <v>36</v>
      </c>
      <c r="D394" s="442"/>
      <c r="X394" s="445"/>
    </row>
    <row r="395" spans="1:24" s="291" customFormat="1" ht="13.5" customHeight="1" outlineLevel="2" x14ac:dyDescent="0.25">
      <c r="D395" s="442"/>
      <c r="X395" s="445"/>
    </row>
    <row r="396" spans="1:24" s="291" customFormat="1" ht="13.5" customHeight="1" outlineLevel="2" x14ac:dyDescent="0.25">
      <c r="A396" s="291">
        <v>37</v>
      </c>
      <c r="D396" s="442"/>
      <c r="X396" s="445"/>
    </row>
    <row r="397" spans="1:24" s="291" customFormat="1" ht="13.5" customHeight="1" outlineLevel="2" x14ac:dyDescent="0.25">
      <c r="D397" s="442"/>
      <c r="X397" s="445"/>
    </row>
    <row r="398" spans="1:24" s="291" customFormat="1" ht="13.5" customHeight="1" outlineLevel="2" x14ac:dyDescent="0.25">
      <c r="A398" s="291">
        <v>38</v>
      </c>
      <c r="D398" s="442"/>
      <c r="X398" s="445"/>
    </row>
    <row r="399" spans="1:24" s="291" customFormat="1" ht="13.5" customHeight="1" outlineLevel="2" x14ac:dyDescent="0.25">
      <c r="D399" s="442"/>
      <c r="X399" s="445"/>
    </row>
    <row r="400" spans="1:24" s="291" customFormat="1" ht="13.5" customHeight="1" outlineLevel="2" x14ac:dyDescent="0.25">
      <c r="A400" s="291">
        <v>39</v>
      </c>
      <c r="D400" s="442"/>
      <c r="X400" s="445"/>
    </row>
    <row r="401" spans="2:24" s="291" customFormat="1" ht="13.5" customHeight="1" outlineLevel="2" x14ac:dyDescent="0.25">
      <c r="D401" s="442"/>
      <c r="X401" s="445"/>
    </row>
    <row r="402" spans="2:24" s="291" customFormat="1" ht="13.5" customHeight="1" outlineLevel="2" x14ac:dyDescent="0.25">
      <c r="B402" s="442"/>
      <c r="D402" s="443"/>
      <c r="E402" s="444"/>
      <c r="X402" s="445"/>
    </row>
    <row r="403" spans="2:24" s="291" customFormat="1" ht="13.5" customHeight="1" outlineLevel="2" x14ac:dyDescent="0.25">
      <c r="B403" s="442"/>
      <c r="D403" s="443"/>
      <c r="E403" s="444"/>
      <c r="X403" s="445"/>
    </row>
    <row r="404" spans="2:24" s="291" customFormat="1" ht="13.5" customHeight="1" outlineLevel="2" x14ac:dyDescent="0.25">
      <c r="B404" s="442"/>
      <c r="D404" s="443"/>
      <c r="E404" s="444"/>
      <c r="X404" s="445"/>
    </row>
    <row r="405" spans="2:24" s="291" customFormat="1" ht="13.5" customHeight="1" outlineLevel="2" x14ac:dyDescent="0.25">
      <c r="B405" s="442"/>
      <c r="D405" s="443"/>
      <c r="E405" s="444"/>
      <c r="X405" s="445"/>
    </row>
    <row r="406" spans="2:24" s="291" customFormat="1" ht="13.5" customHeight="1" outlineLevel="2" x14ac:dyDescent="0.25">
      <c r="B406" s="442"/>
      <c r="D406" s="443"/>
      <c r="E406" s="444"/>
      <c r="X406" s="445"/>
    </row>
    <row r="407" spans="2:24" s="291" customFormat="1" ht="13.5" customHeight="1" outlineLevel="2" x14ac:dyDescent="0.25">
      <c r="B407" s="442"/>
      <c r="D407" s="443"/>
      <c r="E407" s="444"/>
      <c r="X407" s="445"/>
    </row>
    <row r="408" spans="2:24" s="291" customFormat="1" ht="13.5" customHeight="1" outlineLevel="2" x14ac:dyDescent="0.25">
      <c r="B408" s="442"/>
      <c r="D408" s="443"/>
      <c r="E408" s="444"/>
      <c r="X408" s="445"/>
    </row>
    <row r="409" spans="2:24" s="291" customFormat="1" ht="13.5" customHeight="1" outlineLevel="2" x14ac:dyDescent="0.25">
      <c r="B409" s="442"/>
      <c r="D409" s="443"/>
      <c r="E409" s="444"/>
      <c r="X409" s="445"/>
    </row>
    <row r="410" spans="2:24" s="291" customFormat="1" ht="13.5" customHeight="1" outlineLevel="2" x14ac:dyDescent="0.25">
      <c r="B410" s="442"/>
      <c r="D410" s="443"/>
      <c r="E410" s="444"/>
      <c r="X410" s="445"/>
    </row>
    <row r="411" spans="2:24" s="291" customFormat="1" ht="13.5" customHeight="1" outlineLevel="2" x14ac:dyDescent="0.25">
      <c r="B411" s="442"/>
      <c r="D411" s="443"/>
      <c r="E411" s="444"/>
      <c r="X411" s="445"/>
    </row>
    <row r="412" spans="2:24" s="291" customFormat="1" ht="13.5" customHeight="1" outlineLevel="2" x14ac:dyDescent="0.25">
      <c r="B412" s="442"/>
      <c r="D412" s="443"/>
      <c r="E412" s="444"/>
      <c r="X412" s="445"/>
    </row>
    <row r="413" spans="2:24" s="291" customFormat="1" ht="13.5" customHeight="1" outlineLevel="2" x14ac:dyDescent="0.25">
      <c r="B413" s="442"/>
      <c r="D413" s="443"/>
      <c r="E413" s="444"/>
      <c r="X413" s="445"/>
    </row>
    <row r="414" spans="2:24" s="291" customFormat="1" ht="13.5" customHeight="1" outlineLevel="2" x14ac:dyDescent="0.25">
      <c r="B414" s="442"/>
      <c r="D414" s="443"/>
      <c r="E414" s="444"/>
      <c r="X414" s="445"/>
    </row>
    <row r="415" spans="2:24" s="291" customFormat="1" ht="13.5" customHeight="1" outlineLevel="2" x14ac:dyDescent="0.25">
      <c r="B415" s="442"/>
      <c r="D415" s="443"/>
      <c r="E415" s="444"/>
      <c r="X415" s="445"/>
    </row>
    <row r="416" spans="2:24" s="291" customFormat="1" ht="13.5" customHeight="1" outlineLevel="2" x14ac:dyDescent="0.25">
      <c r="B416" s="442"/>
      <c r="D416" s="443"/>
      <c r="E416" s="444"/>
      <c r="X416" s="445"/>
    </row>
    <row r="417" spans="1:24" s="291" customFormat="1" ht="13.5" customHeight="1" outlineLevel="2" x14ac:dyDescent="0.25">
      <c r="B417" s="442"/>
      <c r="D417" s="443"/>
      <c r="E417" s="444"/>
      <c r="X417" s="445"/>
    </row>
    <row r="418" spans="1:24" s="291" customFormat="1" ht="13.5" customHeight="1" outlineLevel="2" x14ac:dyDescent="0.25">
      <c r="B418" s="442"/>
      <c r="D418" s="443"/>
      <c r="E418" s="444"/>
      <c r="X418" s="445"/>
    </row>
    <row r="419" spans="1:24" s="291" customFormat="1" ht="13.5" customHeight="1" outlineLevel="2" x14ac:dyDescent="0.25">
      <c r="B419" s="442"/>
      <c r="D419" s="443"/>
      <c r="E419" s="444"/>
      <c r="X419" s="445"/>
    </row>
    <row r="420" spans="1:24" s="291" customFormat="1" ht="13.5" customHeight="1" outlineLevel="2" thickBot="1" x14ac:dyDescent="0.3">
      <c r="B420" s="442"/>
      <c r="D420" s="443"/>
      <c r="E420" s="444"/>
      <c r="X420" s="445"/>
    </row>
    <row r="421" spans="1:24" s="557" customFormat="1" ht="21" customHeight="1" outlineLevel="1" thickBot="1" x14ac:dyDescent="0.45">
      <c r="A421" s="555" t="s">
        <v>88</v>
      </c>
      <c r="B421" s="556"/>
      <c r="D421" s="558"/>
      <c r="E421" s="559"/>
      <c r="H421" s="560"/>
      <c r="X421" s="561"/>
    </row>
    <row r="422" spans="1:24" s="528" customFormat="1" ht="13.5" customHeight="1" outlineLevel="2" x14ac:dyDescent="0.25">
      <c r="A422" s="528" t="s">
        <v>30</v>
      </c>
      <c r="B422" s="562" t="s">
        <v>76</v>
      </c>
      <c r="C422" s="528" t="s">
        <v>31</v>
      </c>
      <c r="D422" s="562" t="s">
        <v>26</v>
      </c>
      <c r="E422" s="528" t="s">
        <v>77</v>
      </c>
      <c r="F422" s="528" t="s">
        <v>78</v>
      </c>
      <c r="X422" s="563"/>
    </row>
    <row r="423" spans="1:24" s="291" customFormat="1" ht="13.5" customHeight="1" outlineLevel="2" x14ac:dyDescent="0.25">
      <c r="A423" s="291">
        <v>1</v>
      </c>
      <c r="B423" s="442"/>
      <c r="D423" s="443"/>
      <c r="E423" s="444"/>
      <c r="H423" s="529"/>
      <c r="K423" s="529"/>
      <c r="X423" s="445"/>
    </row>
    <row r="424" spans="1:24" s="291" customFormat="1" ht="13.5" customHeight="1" outlineLevel="2" x14ac:dyDescent="0.25">
      <c r="B424" s="442"/>
      <c r="D424" s="443"/>
      <c r="E424" s="444"/>
      <c r="H424" s="529"/>
      <c r="X424" s="445"/>
    </row>
    <row r="425" spans="1:24" s="291" customFormat="1" ht="13.5" customHeight="1" outlineLevel="2" x14ac:dyDescent="0.25">
      <c r="A425" s="291">
        <v>2</v>
      </c>
      <c r="B425" s="442"/>
      <c r="D425" s="443"/>
      <c r="E425" s="444"/>
      <c r="K425" s="529"/>
      <c r="X425" s="445"/>
    </row>
    <row r="426" spans="1:24" s="291" customFormat="1" ht="13.5" customHeight="1" outlineLevel="2" x14ac:dyDescent="0.25">
      <c r="B426" s="442"/>
      <c r="D426" s="443"/>
      <c r="E426" s="444"/>
      <c r="H426" s="529"/>
      <c r="X426" s="445"/>
    </row>
    <row r="427" spans="1:24" s="291" customFormat="1" ht="13.5" customHeight="1" outlineLevel="2" x14ac:dyDescent="0.25">
      <c r="A427" s="291">
        <v>3</v>
      </c>
      <c r="B427" s="442"/>
      <c r="D427" s="443"/>
      <c r="E427" s="444"/>
      <c r="H427" s="529"/>
      <c r="K427" s="529"/>
      <c r="X427" s="445"/>
    </row>
    <row r="428" spans="1:24" s="291" customFormat="1" ht="13.5" customHeight="1" outlineLevel="2" x14ac:dyDescent="0.25">
      <c r="B428" s="442"/>
      <c r="D428" s="443"/>
      <c r="E428" s="444"/>
      <c r="H428" s="529"/>
      <c r="X428" s="445"/>
    </row>
    <row r="429" spans="1:24" s="291" customFormat="1" ht="13.5" customHeight="1" outlineLevel="2" x14ac:dyDescent="0.25">
      <c r="A429" s="291">
        <v>4</v>
      </c>
      <c r="B429" s="442"/>
      <c r="D429" s="443"/>
      <c r="E429" s="444"/>
      <c r="H429" s="529"/>
      <c r="K429" s="529"/>
      <c r="X429" s="445"/>
    </row>
    <row r="430" spans="1:24" s="291" customFormat="1" ht="13.5" customHeight="1" outlineLevel="2" x14ac:dyDescent="0.25">
      <c r="B430" s="442"/>
      <c r="D430" s="443"/>
      <c r="E430" s="444"/>
      <c r="H430" s="529"/>
      <c r="K430" s="529"/>
      <c r="X430" s="445"/>
    </row>
    <row r="431" spans="1:24" s="291" customFormat="1" ht="13.5" customHeight="1" outlineLevel="2" x14ac:dyDescent="0.25">
      <c r="A431" s="291">
        <v>5</v>
      </c>
      <c r="B431" s="442"/>
      <c r="D431" s="443"/>
      <c r="E431" s="444"/>
      <c r="H431" s="529"/>
      <c r="K431" s="529"/>
      <c r="X431" s="445"/>
    </row>
    <row r="432" spans="1:24" s="291" customFormat="1" ht="13.5" customHeight="1" outlineLevel="2" x14ac:dyDescent="0.25">
      <c r="B432" s="442"/>
      <c r="D432" s="443"/>
      <c r="E432" s="444"/>
      <c r="H432" s="529"/>
      <c r="X432" s="445"/>
    </row>
    <row r="433" spans="1:24" s="291" customFormat="1" ht="13.5" customHeight="1" outlineLevel="2" x14ac:dyDescent="0.25">
      <c r="A433" s="291">
        <v>6</v>
      </c>
      <c r="B433" s="442"/>
      <c r="D433" s="443"/>
      <c r="E433" s="444"/>
      <c r="H433" s="529"/>
      <c r="K433" s="529"/>
      <c r="X433" s="445"/>
    </row>
    <row r="434" spans="1:24" s="291" customFormat="1" ht="13.5" customHeight="1" outlineLevel="2" x14ac:dyDescent="0.25">
      <c r="B434" s="442"/>
      <c r="D434" s="443"/>
      <c r="E434" s="444"/>
      <c r="H434" s="529"/>
      <c r="K434" s="529"/>
      <c r="X434" s="445"/>
    </row>
    <row r="435" spans="1:24" s="291" customFormat="1" ht="13.5" customHeight="1" outlineLevel="2" x14ac:dyDescent="0.25">
      <c r="A435" s="291">
        <v>7</v>
      </c>
      <c r="B435" s="442"/>
      <c r="D435" s="443"/>
      <c r="E435" s="444"/>
      <c r="H435" s="529"/>
      <c r="X435" s="445"/>
    </row>
    <row r="436" spans="1:24" s="291" customFormat="1" ht="13.5" customHeight="1" outlineLevel="2" x14ac:dyDescent="0.25">
      <c r="B436" s="442"/>
      <c r="D436" s="443"/>
      <c r="E436" s="444"/>
      <c r="H436" s="529"/>
      <c r="K436" s="529"/>
      <c r="X436" s="445"/>
    </row>
    <row r="437" spans="1:24" s="291" customFormat="1" ht="13.5" customHeight="1" outlineLevel="2" x14ac:dyDescent="0.25">
      <c r="A437" s="291">
        <v>8</v>
      </c>
      <c r="B437" s="442"/>
      <c r="D437" s="443"/>
      <c r="E437" s="444"/>
      <c r="H437" s="529"/>
      <c r="K437" s="529"/>
      <c r="X437" s="445"/>
    </row>
    <row r="438" spans="1:24" s="291" customFormat="1" ht="13.5" customHeight="1" outlineLevel="2" x14ac:dyDescent="0.25">
      <c r="B438" s="442"/>
      <c r="D438" s="443"/>
      <c r="E438" s="444"/>
      <c r="H438" s="529"/>
      <c r="K438" s="529"/>
      <c r="X438" s="445"/>
    </row>
    <row r="439" spans="1:24" s="291" customFormat="1" ht="13.5" customHeight="1" outlineLevel="2" x14ac:dyDescent="0.25">
      <c r="A439" s="291">
        <v>9</v>
      </c>
      <c r="B439" s="442"/>
      <c r="D439" s="443"/>
      <c r="E439" s="444"/>
      <c r="H439" s="529"/>
      <c r="X439" s="445"/>
    </row>
    <row r="440" spans="1:24" s="291" customFormat="1" ht="13.5" customHeight="1" outlineLevel="2" x14ac:dyDescent="0.25">
      <c r="B440" s="442"/>
      <c r="D440" s="443"/>
      <c r="E440" s="444"/>
      <c r="H440" s="529"/>
      <c r="K440" s="529"/>
      <c r="X440" s="445"/>
    </row>
    <row r="441" spans="1:24" s="291" customFormat="1" ht="13.5" customHeight="1" outlineLevel="2" x14ac:dyDescent="0.25">
      <c r="A441" s="291">
        <v>10</v>
      </c>
      <c r="B441" s="442"/>
      <c r="D441" s="443"/>
      <c r="E441" s="444"/>
      <c r="K441" s="529"/>
      <c r="X441" s="445"/>
    </row>
    <row r="442" spans="1:24" s="291" customFormat="1" ht="13.5" customHeight="1" outlineLevel="2" x14ac:dyDescent="0.25">
      <c r="B442" s="442"/>
      <c r="D442" s="443"/>
      <c r="E442" s="444"/>
      <c r="H442" s="529"/>
      <c r="K442" s="529"/>
      <c r="X442" s="445"/>
    </row>
    <row r="443" spans="1:24" s="291" customFormat="1" ht="13.5" customHeight="1" outlineLevel="2" x14ac:dyDescent="0.25">
      <c r="A443" s="291">
        <v>11</v>
      </c>
      <c r="B443" s="442"/>
      <c r="D443" s="443"/>
      <c r="E443" s="444"/>
      <c r="H443" s="529"/>
      <c r="K443" s="529"/>
      <c r="X443" s="445"/>
    </row>
    <row r="444" spans="1:24" s="291" customFormat="1" ht="13.5" customHeight="1" outlineLevel="2" x14ac:dyDescent="0.25">
      <c r="B444" s="442"/>
      <c r="D444" s="443"/>
      <c r="E444" s="444"/>
      <c r="H444" s="529"/>
      <c r="K444" s="529"/>
      <c r="X444" s="445"/>
    </row>
    <row r="445" spans="1:24" s="291" customFormat="1" ht="13.5" customHeight="1" outlineLevel="2" x14ac:dyDescent="0.25">
      <c r="A445" s="291">
        <v>12</v>
      </c>
      <c r="B445" s="442"/>
      <c r="D445" s="443"/>
      <c r="E445" s="444"/>
      <c r="H445" s="529"/>
      <c r="X445" s="445"/>
    </row>
    <row r="446" spans="1:24" s="291" customFormat="1" ht="13.5" customHeight="1" outlineLevel="2" x14ac:dyDescent="0.25">
      <c r="B446" s="442"/>
      <c r="D446" s="443"/>
      <c r="E446" s="444"/>
      <c r="H446" s="529"/>
      <c r="K446" s="529"/>
      <c r="X446" s="445"/>
    </row>
    <row r="447" spans="1:24" s="291" customFormat="1" ht="13.5" customHeight="1" outlineLevel="2" x14ac:dyDescent="0.25">
      <c r="A447" s="291">
        <v>13</v>
      </c>
      <c r="B447" s="442"/>
      <c r="D447" s="443"/>
      <c r="E447" s="444"/>
      <c r="H447" s="529"/>
      <c r="X447" s="445"/>
    </row>
    <row r="448" spans="1:24" s="291" customFormat="1" ht="13.5" customHeight="1" outlineLevel="2" x14ac:dyDescent="0.25">
      <c r="B448" s="442"/>
      <c r="D448" s="443"/>
      <c r="E448" s="444"/>
      <c r="H448" s="529"/>
      <c r="X448" s="445"/>
    </row>
    <row r="449" spans="1:24" s="291" customFormat="1" ht="13.5" customHeight="1" outlineLevel="2" x14ac:dyDescent="0.25">
      <c r="A449" s="291">
        <v>14</v>
      </c>
      <c r="B449" s="442"/>
      <c r="D449" s="443"/>
      <c r="E449" s="444"/>
      <c r="H449" s="529"/>
      <c r="K449" s="529"/>
      <c r="X449" s="445"/>
    </row>
    <row r="450" spans="1:24" s="291" customFormat="1" ht="13.5" customHeight="1" outlineLevel="2" x14ac:dyDescent="0.25">
      <c r="B450" s="442"/>
      <c r="D450" s="443"/>
      <c r="E450" s="444"/>
      <c r="H450" s="529"/>
      <c r="K450" s="529"/>
      <c r="X450" s="445"/>
    </row>
    <row r="451" spans="1:24" s="291" customFormat="1" ht="13.5" customHeight="1" outlineLevel="2" x14ac:dyDescent="0.25">
      <c r="A451" s="291">
        <v>15</v>
      </c>
      <c r="B451" s="442"/>
      <c r="D451" s="443"/>
      <c r="E451" s="444"/>
      <c r="H451" s="529"/>
      <c r="X451" s="445"/>
    </row>
    <row r="452" spans="1:24" s="291" customFormat="1" ht="13.5" customHeight="1" outlineLevel="2" x14ac:dyDescent="0.25">
      <c r="B452" s="442"/>
      <c r="D452" s="443"/>
      <c r="E452" s="444"/>
      <c r="H452" s="529"/>
      <c r="X452" s="445"/>
    </row>
    <row r="453" spans="1:24" s="291" customFormat="1" ht="13.5" customHeight="1" outlineLevel="2" x14ac:dyDescent="0.25">
      <c r="A453" s="291">
        <v>16</v>
      </c>
      <c r="B453" s="442"/>
      <c r="D453" s="443"/>
      <c r="E453" s="444"/>
      <c r="H453" s="529"/>
      <c r="K453" s="529"/>
      <c r="X453" s="445"/>
    </row>
    <row r="454" spans="1:24" s="291" customFormat="1" ht="13.5" customHeight="1" outlineLevel="2" x14ac:dyDescent="0.25">
      <c r="B454" s="442"/>
      <c r="D454" s="443"/>
      <c r="E454" s="444"/>
      <c r="H454" s="529"/>
      <c r="X454" s="445"/>
    </row>
    <row r="455" spans="1:24" s="291" customFormat="1" ht="13.5" customHeight="1" outlineLevel="2" x14ac:dyDescent="0.25">
      <c r="A455" s="291">
        <v>17</v>
      </c>
      <c r="B455" s="442"/>
      <c r="D455" s="443"/>
      <c r="E455" s="444"/>
      <c r="H455" s="529"/>
      <c r="X455" s="445"/>
    </row>
    <row r="456" spans="1:24" s="291" customFormat="1" ht="13.5" customHeight="1" outlineLevel="2" x14ac:dyDescent="0.25">
      <c r="B456" s="442"/>
      <c r="D456" s="443"/>
      <c r="E456" s="444"/>
      <c r="H456" s="529"/>
      <c r="K456" s="529"/>
      <c r="X456" s="445"/>
    </row>
    <row r="457" spans="1:24" s="291" customFormat="1" ht="13.5" customHeight="1" outlineLevel="2" x14ac:dyDescent="0.25">
      <c r="A457" s="291">
        <v>18</v>
      </c>
      <c r="B457" s="442"/>
      <c r="D457" s="443"/>
      <c r="E457" s="444"/>
      <c r="H457" s="529"/>
      <c r="K457" s="529"/>
      <c r="X457" s="445"/>
    </row>
    <row r="458" spans="1:24" s="291" customFormat="1" ht="13.5" customHeight="1" outlineLevel="2" x14ac:dyDescent="0.25">
      <c r="B458" s="442"/>
      <c r="D458" s="443"/>
      <c r="E458" s="444"/>
      <c r="H458" s="529"/>
      <c r="K458" s="529"/>
      <c r="X458" s="445"/>
    </row>
    <row r="459" spans="1:24" s="291" customFormat="1" ht="13.5" customHeight="1" outlineLevel="2" x14ac:dyDescent="0.25">
      <c r="A459" s="291">
        <v>19</v>
      </c>
      <c r="B459" s="442"/>
      <c r="D459" s="443"/>
      <c r="E459" s="444"/>
      <c r="H459" s="529"/>
      <c r="K459" s="529"/>
      <c r="X459" s="445"/>
    </row>
    <row r="460" spans="1:24" s="291" customFormat="1" ht="13.5" customHeight="1" outlineLevel="2" x14ac:dyDescent="0.25">
      <c r="B460" s="442"/>
      <c r="D460" s="443"/>
      <c r="E460" s="444"/>
      <c r="H460" s="529"/>
      <c r="X460" s="445"/>
    </row>
    <row r="461" spans="1:24" s="291" customFormat="1" ht="13.5" customHeight="1" outlineLevel="2" x14ac:dyDescent="0.25">
      <c r="A461" s="291">
        <v>20</v>
      </c>
      <c r="B461" s="442"/>
      <c r="D461" s="443"/>
      <c r="E461" s="444"/>
      <c r="H461" s="529"/>
      <c r="X461" s="445"/>
    </row>
    <row r="462" spans="1:24" s="291" customFormat="1" ht="13.5" customHeight="1" outlineLevel="2" x14ac:dyDescent="0.25">
      <c r="B462" s="442"/>
      <c r="D462" s="443"/>
      <c r="E462" s="444"/>
      <c r="H462" s="529"/>
      <c r="X462" s="445"/>
    </row>
    <row r="463" spans="1:24" s="291" customFormat="1" ht="13.5" customHeight="1" outlineLevel="2" x14ac:dyDescent="0.25">
      <c r="A463" s="291">
        <v>21</v>
      </c>
      <c r="B463" s="442"/>
      <c r="D463" s="443"/>
      <c r="E463" s="444"/>
      <c r="H463" s="529"/>
      <c r="X463" s="445"/>
    </row>
    <row r="464" spans="1:24" s="291" customFormat="1" ht="13.5" customHeight="1" outlineLevel="2" x14ac:dyDescent="0.25">
      <c r="B464" s="442"/>
      <c r="D464" s="443"/>
      <c r="E464" s="444"/>
      <c r="H464" s="529"/>
      <c r="K464" s="529"/>
      <c r="X464" s="445"/>
    </row>
    <row r="465" spans="1:24" s="291" customFormat="1" ht="13.5" customHeight="1" outlineLevel="2" x14ac:dyDescent="0.25">
      <c r="A465" s="291">
        <v>22</v>
      </c>
      <c r="B465" s="442"/>
      <c r="D465" s="443"/>
      <c r="E465" s="444"/>
      <c r="H465" s="529"/>
      <c r="K465" s="529"/>
      <c r="X465" s="445"/>
    </row>
    <row r="466" spans="1:24" s="291" customFormat="1" ht="13.5" customHeight="1" outlineLevel="2" x14ac:dyDescent="0.25">
      <c r="B466" s="442"/>
      <c r="D466" s="443"/>
      <c r="E466" s="444"/>
      <c r="H466" s="529"/>
      <c r="K466" s="529"/>
      <c r="X466" s="445"/>
    </row>
    <row r="467" spans="1:24" s="291" customFormat="1" ht="13.5" customHeight="1" outlineLevel="2" x14ac:dyDescent="0.25">
      <c r="A467" s="291">
        <v>23</v>
      </c>
      <c r="B467" s="442"/>
      <c r="D467" s="443"/>
      <c r="E467" s="444"/>
      <c r="H467" s="529"/>
      <c r="X467" s="445"/>
    </row>
    <row r="468" spans="1:24" s="291" customFormat="1" ht="13.5" customHeight="1" outlineLevel="2" x14ac:dyDescent="0.25">
      <c r="B468" s="442"/>
      <c r="D468" s="443"/>
      <c r="E468" s="444"/>
      <c r="H468" s="529"/>
      <c r="K468" s="529"/>
      <c r="X468" s="445"/>
    </row>
    <row r="469" spans="1:24" s="291" customFormat="1" ht="13.5" customHeight="1" outlineLevel="2" x14ac:dyDescent="0.25">
      <c r="A469" s="291">
        <v>24</v>
      </c>
      <c r="B469" s="442"/>
      <c r="D469" s="443"/>
      <c r="E469" s="444"/>
      <c r="H469" s="529"/>
      <c r="K469" s="529"/>
      <c r="X469" s="445"/>
    </row>
    <row r="470" spans="1:24" s="291" customFormat="1" ht="13.5" customHeight="1" outlineLevel="2" x14ac:dyDescent="0.25">
      <c r="B470" s="442"/>
      <c r="D470" s="443"/>
      <c r="E470" s="444"/>
      <c r="H470" s="529"/>
      <c r="X470" s="445"/>
    </row>
    <row r="471" spans="1:24" s="291" customFormat="1" ht="13.5" customHeight="1" outlineLevel="2" x14ac:dyDescent="0.25">
      <c r="A471" s="291">
        <v>25</v>
      </c>
      <c r="B471" s="442"/>
      <c r="D471" s="443"/>
      <c r="E471" s="444"/>
      <c r="H471" s="529"/>
      <c r="K471" s="529"/>
      <c r="X471" s="445"/>
    </row>
    <row r="472" spans="1:24" s="291" customFormat="1" ht="13.5" customHeight="1" outlineLevel="2" x14ac:dyDescent="0.25">
      <c r="B472" s="442"/>
      <c r="D472" s="443"/>
      <c r="E472" s="444"/>
      <c r="H472" s="529"/>
      <c r="K472" s="529"/>
      <c r="X472" s="445"/>
    </row>
    <row r="473" spans="1:24" s="291" customFormat="1" ht="13.5" customHeight="1" outlineLevel="2" x14ac:dyDescent="0.25">
      <c r="A473" s="291">
        <v>26</v>
      </c>
      <c r="B473" s="442"/>
      <c r="D473" s="443"/>
      <c r="E473" s="444"/>
      <c r="H473" s="529"/>
      <c r="K473" s="529"/>
      <c r="X473" s="445"/>
    </row>
    <row r="474" spans="1:24" s="291" customFormat="1" ht="13.5" customHeight="1" outlineLevel="2" x14ac:dyDescent="0.25">
      <c r="B474" s="442"/>
      <c r="D474" s="443"/>
      <c r="E474" s="444"/>
      <c r="H474" s="529"/>
      <c r="K474" s="529"/>
      <c r="X474" s="445"/>
    </row>
    <row r="475" spans="1:24" s="291" customFormat="1" ht="13.5" customHeight="1" outlineLevel="2" x14ac:dyDescent="0.25">
      <c r="A475" s="291">
        <v>27</v>
      </c>
      <c r="B475" s="442"/>
      <c r="D475" s="443"/>
      <c r="E475" s="444"/>
      <c r="H475" s="529"/>
      <c r="K475" s="529"/>
      <c r="X475" s="445"/>
    </row>
    <row r="476" spans="1:24" s="291" customFormat="1" ht="13.5" customHeight="1" outlineLevel="2" x14ac:dyDescent="0.25">
      <c r="B476" s="442"/>
      <c r="D476" s="443"/>
      <c r="E476" s="444"/>
      <c r="H476" s="529"/>
      <c r="X476" s="445"/>
    </row>
    <row r="477" spans="1:24" s="291" customFormat="1" ht="13.5" customHeight="1" outlineLevel="2" x14ac:dyDescent="0.25">
      <c r="A477" s="291">
        <v>28</v>
      </c>
      <c r="B477" s="442"/>
      <c r="D477" s="443"/>
      <c r="E477" s="444"/>
      <c r="H477" s="529"/>
      <c r="X477" s="445"/>
    </row>
    <row r="478" spans="1:24" s="291" customFormat="1" ht="13.5" customHeight="1" outlineLevel="2" x14ac:dyDescent="0.25">
      <c r="B478" s="442"/>
      <c r="D478" s="443"/>
      <c r="E478" s="444"/>
      <c r="H478" s="529"/>
      <c r="X478" s="445"/>
    </row>
    <row r="479" spans="1:24" s="291" customFormat="1" ht="13.5" customHeight="1" outlineLevel="2" x14ac:dyDescent="0.25">
      <c r="A479" s="291">
        <v>29</v>
      </c>
      <c r="B479" s="442"/>
      <c r="D479" s="443"/>
      <c r="E479" s="444"/>
      <c r="H479" s="529"/>
      <c r="K479" s="529"/>
      <c r="X479" s="445"/>
    </row>
    <row r="480" spans="1:24" s="291" customFormat="1" ht="13.5" customHeight="1" outlineLevel="2" x14ac:dyDescent="0.25">
      <c r="B480" s="442"/>
      <c r="D480" s="443"/>
      <c r="E480" s="444"/>
      <c r="H480" s="529"/>
      <c r="K480" s="529"/>
      <c r="X480" s="445"/>
    </row>
    <row r="481" spans="1:24" s="291" customFormat="1" ht="13.5" customHeight="1" outlineLevel="2" x14ac:dyDescent="0.25">
      <c r="A481" s="291">
        <v>30</v>
      </c>
      <c r="B481" s="442"/>
      <c r="D481" s="443"/>
      <c r="E481" s="444"/>
      <c r="H481" s="529"/>
      <c r="X481" s="445"/>
    </row>
    <row r="482" spans="1:24" s="291" customFormat="1" ht="13.5" customHeight="1" outlineLevel="2" x14ac:dyDescent="0.25">
      <c r="B482" s="442"/>
      <c r="D482" s="443"/>
      <c r="E482" s="444"/>
      <c r="H482" s="529"/>
      <c r="K482" s="529"/>
      <c r="X482" s="445"/>
    </row>
    <row r="483" spans="1:24" s="291" customFormat="1" ht="13.5" customHeight="1" outlineLevel="2" x14ac:dyDescent="0.25">
      <c r="A483" s="291">
        <v>31</v>
      </c>
      <c r="D483" s="442"/>
      <c r="K483" s="529"/>
      <c r="X483" s="445"/>
    </row>
    <row r="484" spans="1:24" s="291" customFormat="1" ht="13.5" customHeight="1" outlineLevel="2" x14ac:dyDescent="0.25">
      <c r="D484" s="442"/>
      <c r="X484" s="445"/>
    </row>
    <row r="485" spans="1:24" s="291" customFormat="1" ht="13.5" customHeight="1" outlineLevel="2" x14ac:dyDescent="0.25">
      <c r="A485" s="291">
        <v>32</v>
      </c>
      <c r="D485" s="442"/>
      <c r="X485" s="445"/>
    </row>
    <row r="486" spans="1:24" s="291" customFormat="1" ht="13.5" customHeight="1" outlineLevel="2" x14ac:dyDescent="0.25">
      <c r="D486" s="442"/>
      <c r="X486" s="445"/>
    </row>
    <row r="487" spans="1:24" s="291" customFormat="1" ht="13.5" customHeight="1" outlineLevel="2" x14ac:dyDescent="0.25">
      <c r="A487" s="291">
        <v>33</v>
      </c>
      <c r="D487" s="442"/>
      <c r="K487" s="529"/>
      <c r="X487" s="445"/>
    </row>
    <row r="488" spans="1:24" s="291" customFormat="1" ht="13.5" customHeight="1" outlineLevel="2" x14ac:dyDescent="0.25">
      <c r="D488" s="442"/>
      <c r="X488" s="445"/>
    </row>
    <row r="489" spans="1:24" s="291" customFormat="1" ht="13.5" customHeight="1" outlineLevel="2" x14ac:dyDescent="0.25">
      <c r="A489" s="291">
        <v>34</v>
      </c>
      <c r="D489" s="442"/>
      <c r="X489" s="445"/>
    </row>
    <row r="490" spans="1:24" s="291" customFormat="1" ht="13.5" customHeight="1" outlineLevel="2" x14ac:dyDescent="0.25">
      <c r="D490" s="442"/>
      <c r="K490" s="529"/>
      <c r="X490" s="445"/>
    </row>
    <row r="491" spans="1:24" s="291" customFormat="1" ht="13.5" customHeight="1" outlineLevel="2" x14ac:dyDescent="0.25">
      <c r="A491" s="291">
        <v>35</v>
      </c>
      <c r="D491" s="442"/>
      <c r="X491" s="445"/>
    </row>
    <row r="492" spans="1:24" s="291" customFormat="1" ht="13.5" customHeight="1" outlineLevel="2" x14ac:dyDescent="0.25">
      <c r="D492" s="442"/>
      <c r="K492" s="529"/>
      <c r="X492" s="445"/>
    </row>
    <row r="493" spans="1:24" s="291" customFormat="1" ht="13.5" customHeight="1" outlineLevel="2" x14ac:dyDescent="0.25">
      <c r="A493" s="291">
        <v>36</v>
      </c>
      <c r="D493" s="442"/>
      <c r="X493" s="445"/>
    </row>
    <row r="494" spans="1:24" s="291" customFormat="1" ht="13.5" customHeight="1" outlineLevel="2" x14ac:dyDescent="0.25">
      <c r="D494" s="442"/>
      <c r="X494" s="445"/>
    </row>
    <row r="495" spans="1:24" s="291" customFormat="1" ht="13.5" customHeight="1" outlineLevel="2" x14ac:dyDescent="0.25">
      <c r="A495" s="291">
        <v>37</v>
      </c>
      <c r="D495" s="442"/>
      <c r="X495" s="445"/>
    </row>
    <row r="496" spans="1:24" s="291" customFormat="1" ht="13.5" customHeight="1" outlineLevel="2" x14ac:dyDescent="0.25">
      <c r="D496" s="442"/>
      <c r="X496" s="445"/>
    </row>
    <row r="497" spans="1:24" s="291" customFormat="1" ht="13.5" customHeight="1" outlineLevel="2" x14ac:dyDescent="0.25">
      <c r="A497" s="291">
        <v>38</v>
      </c>
      <c r="D497" s="442"/>
      <c r="X497" s="445"/>
    </row>
    <row r="498" spans="1:24" s="291" customFormat="1" ht="13.5" customHeight="1" outlineLevel="2" x14ac:dyDescent="0.25">
      <c r="D498" s="442"/>
      <c r="X498" s="445"/>
    </row>
    <row r="499" spans="1:24" s="291" customFormat="1" ht="13.5" customHeight="1" outlineLevel="2" x14ac:dyDescent="0.25">
      <c r="A499" s="291">
        <v>39</v>
      </c>
      <c r="D499" s="442"/>
      <c r="X499" s="445"/>
    </row>
    <row r="500" spans="1:24" s="291" customFormat="1" ht="13.5" customHeight="1" outlineLevel="2" x14ac:dyDescent="0.25">
      <c r="D500" s="442"/>
      <c r="X500" s="445"/>
    </row>
    <row r="501" spans="1:24" s="291" customFormat="1" ht="13.5" customHeight="1" outlineLevel="2" x14ac:dyDescent="0.25">
      <c r="D501" s="442"/>
      <c r="X501" s="445"/>
    </row>
    <row r="502" spans="1:24" s="291" customFormat="1" ht="13.5" customHeight="1" outlineLevel="2" x14ac:dyDescent="0.25">
      <c r="D502" s="442"/>
      <c r="X502" s="445"/>
    </row>
    <row r="503" spans="1:24" s="291" customFormat="1" ht="13.5" customHeight="1" outlineLevel="2" x14ac:dyDescent="0.25">
      <c r="D503" s="442"/>
      <c r="X503" s="445"/>
    </row>
    <row r="504" spans="1:24" s="291" customFormat="1" ht="13.5" customHeight="1" outlineLevel="2" x14ac:dyDescent="0.25">
      <c r="D504" s="442"/>
      <c r="X504" s="445"/>
    </row>
    <row r="505" spans="1:24" s="291" customFormat="1" ht="13.5" customHeight="1" outlineLevel="2" x14ac:dyDescent="0.25">
      <c r="D505" s="442"/>
      <c r="X505" s="445"/>
    </row>
    <row r="506" spans="1:24" s="291" customFormat="1" ht="13.5" customHeight="1" outlineLevel="2" x14ac:dyDescent="0.25">
      <c r="D506" s="442"/>
      <c r="X506" s="445"/>
    </row>
    <row r="507" spans="1:24" s="291" customFormat="1" ht="13.5" customHeight="1" outlineLevel="2" x14ac:dyDescent="0.25">
      <c r="D507" s="442"/>
      <c r="X507" s="445"/>
    </row>
    <row r="508" spans="1:24" s="291" customFormat="1" ht="13.5" customHeight="1" outlineLevel="2" x14ac:dyDescent="0.25">
      <c r="D508" s="442"/>
      <c r="X508" s="445"/>
    </row>
    <row r="509" spans="1:24" s="291" customFormat="1" ht="13.5" customHeight="1" outlineLevel="2" x14ac:dyDescent="0.25">
      <c r="D509" s="442"/>
      <c r="X509" s="445"/>
    </row>
    <row r="510" spans="1:24" s="291" customFormat="1" ht="13.5" customHeight="1" outlineLevel="2" x14ac:dyDescent="0.25">
      <c r="D510" s="442"/>
      <c r="X510" s="445"/>
    </row>
    <row r="511" spans="1:24" s="291" customFormat="1" ht="13.5" customHeight="1" outlineLevel="2" x14ac:dyDescent="0.25">
      <c r="D511" s="442"/>
      <c r="X511" s="445"/>
    </row>
    <row r="512" spans="1:24" s="291" customFormat="1" ht="13.5" customHeight="1" outlineLevel="2" x14ac:dyDescent="0.25">
      <c r="D512" s="442"/>
      <c r="X512" s="445"/>
    </row>
    <row r="513" spans="1:24" s="291" customFormat="1" ht="13.5" customHeight="1" outlineLevel="2" x14ac:dyDescent="0.25">
      <c r="D513" s="442"/>
      <c r="X513" s="445"/>
    </row>
    <row r="514" spans="1:24" s="291" customFormat="1" ht="13.5" customHeight="1" outlineLevel="2" x14ac:dyDescent="0.25">
      <c r="D514" s="442"/>
      <c r="X514" s="445"/>
    </row>
    <row r="515" spans="1:24" s="291" customFormat="1" ht="13.5" customHeight="1" outlineLevel="2" x14ac:dyDescent="0.25">
      <c r="D515" s="442"/>
      <c r="X515" s="445"/>
    </row>
    <row r="516" spans="1:24" s="291" customFormat="1" ht="13.5" customHeight="1" outlineLevel="2" x14ac:dyDescent="0.25">
      <c r="D516" s="443"/>
      <c r="E516" s="444"/>
      <c r="X516" s="445"/>
    </row>
    <row r="517" spans="1:24" s="291" customFormat="1" ht="13.5" customHeight="1" outlineLevel="2" x14ac:dyDescent="0.25">
      <c r="D517" s="443"/>
      <c r="E517" s="444"/>
      <c r="X517" s="445"/>
    </row>
    <row r="518" spans="1:24" s="291" customFormat="1" ht="13.5" customHeight="1" outlineLevel="2" x14ac:dyDescent="0.25">
      <c r="D518" s="443"/>
      <c r="E518" s="444"/>
      <c r="X518" s="445"/>
    </row>
    <row r="519" spans="1:24" s="291" customFormat="1" ht="13.5" customHeight="1" outlineLevel="2" x14ac:dyDescent="0.25">
      <c r="D519" s="443"/>
      <c r="E519" s="444"/>
      <c r="X519" s="445"/>
    </row>
    <row r="520" spans="1:24" s="291" customFormat="1" ht="13.5" customHeight="1" outlineLevel="2" x14ac:dyDescent="0.25">
      <c r="D520" s="443"/>
      <c r="E520" s="444"/>
      <c r="X520" s="445"/>
    </row>
    <row r="521" spans="1:24" x14ac:dyDescent="0.25">
      <c r="A521" t="str">
        <f t="shared" ref="A521:F522" si="66">+A323</f>
        <v>Clt</v>
      </c>
      <c r="B521" t="str">
        <f t="shared" si="66"/>
        <v>Nat.</v>
      </c>
      <c r="C521" t="str">
        <f t="shared" si="66"/>
        <v>Prénom et Nom</v>
      </c>
      <c r="D521" s="48" t="str">
        <f t="shared" si="66"/>
        <v>Idx</v>
      </c>
      <c r="E521" s="3" t="str">
        <f t="shared" si="66"/>
        <v>Club</v>
      </c>
      <c r="F521" t="str">
        <f t="shared" si="66"/>
        <v>T1</v>
      </c>
    </row>
    <row r="522" spans="1:24" x14ac:dyDescent="0.25">
      <c r="A522">
        <f t="shared" si="66"/>
        <v>1</v>
      </c>
      <c r="B522">
        <f t="shared" si="66"/>
        <v>0</v>
      </c>
      <c r="C522">
        <f t="shared" si="66"/>
        <v>0</v>
      </c>
      <c r="D522" s="48">
        <f t="shared" si="66"/>
        <v>0</v>
      </c>
      <c r="E522" s="3">
        <f t="shared" si="66"/>
        <v>0</v>
      </c>
      <c r="F522">
        <f t="shared" si="66"/>
        <v>0</v>
      </c>
    </row>
  </sheetData>
  <sortState xmlns:xlrd2="http://schemas.microsoft.com/office/spreadsheetml/2017/richdata2" ref="B423:H460">
    <sortCondition descending="1" ref="F423:F460"/>
  </sortState>
  <mergeCells count="26">
    <mergeCell ref="AH37:AL37"/>
    <mergeCell ref="AB39:AF39"/>
    <mergeCell ref="AB40:AF40"/>
    <mergeCell ref="B4:F4"/>
    <mergeCell ref="I4:M4"/>
    <mergeCell ref="A40:F40"/>
    <mergeCell ref="H40:M40"/>
    <mergeCell ref="AB37:AF37"/>
    <mergeCell ref="A39:F39"/>
    <mergeCell ref="H39:M39"/>
    <mergeCell ref="A1:Z1"/>
    <mergeCell ref="AB2:AU2"/>
    <mergeCell ref="AB4:AF4"/>
    <mergeCell ref="AH4:AL4"/>
    <mergeCell ref="AN4:AR4"/>
    <mergeCell ref="AT4:BB4"/>
    <mergeCell ref="AB1:BB1"/>
    <mergeCell ref="AZ5:BB5"/>
    <mergeCell ref="O21:R21"/>
    <mergeCell ref="O5:R5"/>
    <mergeCell ref="S5:T5"/>
    <mergeCell ref="AW5:AY5"/>
    <mergeCell ref="W5:X5"/>
    <mergeCell ref="AT5:AV5"/>
    <mergeCell ref="W13:Z13"/>
    <mergeCell ref="AN19:AR19"/>
  </mergeCells>
  <conditionalFormatting sqref="B125:H174">
    <cfRule type="expression" dxfId="94" priority="9">
      <formula>($H125="F")</formula>
    </cfRule>
  </conditionalFormatting>
  <conditionalFormatting sqref="B224:H287">
    <cfRule type="expression" dxfId="93" priority="12">
      <formula>($H224="F")</formula>
    </cfRule>
  </conditionalFormatting>
  <conditionalFormatting sqref="B324:H369">
    <cfRule type="expression" dxfId="92" priority="8">
      <formula>($H324="F")</formula>
    </cfRule>
  </conditionalFormatting>
  <conditionalFormatting sqref="B423:H482">
    <cfRule type="expression" dxfId="91" priority="7">
      <formula>($H423="F")</formula>
    </cfRule>
  </conditionalFormatting>
  <conditionalFormatting sqref="C6:C35">
    <cfRule type="cellIs" dxfId="90" priority="5" operator="equal">
      <formula>"F"</formula>
    </cfRule>
  </conditionalFormatting>
  <conditionalFormatting sqref="D6:D35">
    <cfRule type="cellIs" dxfId="89" priority="2" operator="equal">
      <formula>"Inconnu"</formula>
    </cfRule>
  </conditionalFormatting>
  <conditionalFormatting sqref="E6:E35">
    <cfRule type="cellIs" dxfId="88" priority="1" operator="greaterThan">
      <formula>36</formula>
    </cfRule>
  </conditionalFormatting>
  <conditionalFormatting sqref="J6:J35">
    <cfRule type="cellIs" dxfId="87" priority="6" operator="equal">
      <formula>"F"</formula>
    </cfRule>
  </conditionalFormatting>
  <conditionalFormatting sqref="K6:K35">
    <cfRule type="cellIs" dxfId="86" priority="3" operator="equal">
      <formula>"Inconnu"</formula>
    </cfRule>
  </conditionalFormatting>
  <conditionalFormatting sqref="L6:L35">
    <cfRule type="cellIs" dxfId="85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F746D-350B-454B-9151-DFF07D188E7B}">
  <sheetPr codeName="Feuil14">
    <pageSetUpPr fitToPage="1"/>
  </sheetPr>
  <dimension ref="A1:BB524"/>
  <sheetViews>
    <sheetView showZeros="0" zoomScale="70" zoomScaleNormal="70" workbookViewId="0">
      <pane ySplit="1" topLeftCell="A2" activePane="bottomLeft" state="frozen"/>
      <selection pane="bottomLeft" activeCell="C223" sqref="C223:G277"/>
    </sheetView>
  </sheetViews>
  <sheetFormatPr baseColWidth="10" defaultColWidth="11.5546875" defaultRowHeight="13.2" outlineLevelRow="2" x14ac:dyDescent="0.25"/>
  <cols>
    <col min="1" max="1" width="5.33203125" style="289" customWidth="1"/>
    <col min="2" max="2" width="23.109375" style="289" customWidth="1"/>
    <col min="3" max="3" width="21" style="289" customWidth="1"/>
    <col min="4" max="4" width="19.109375" style="298" customWidth="1"/>
    <col min="5" max="5" width="26.5546875" style="299" customWidth="1"/>
    <col min="6" max="6" width="5.44140625" style="289" customWidth="1"/>
    <col min="7" max="7" width="4" style="289" customWidth="1"/>
    <col min="8" max="8" width="4.33203125" style="289" customWidth="1"/>
    <col min="9" max="9" width="20.5546875" style="289" customWidth="1"/>
    <col min="10" max="10" width="4.88671875" style="289" customWidth="1"/>
    <col min="11" max="12" width="15.6640625" style="289" customWidth="1"/>
    <col min="13" max="15" width="5.44140625" style="289" customWidth="1"/>
    <col min="16" max="16" width="16.44140625" style="289" customWidth="1"/>
    <col min="17" max="17" width="5.44140625" style="289" customWidth="1"/>
    <col min="18" max="18" width="18.21875" style="289" customWidth="1"/>
    <col min="19" max="20" width="5.44140625" style="289" customWidth="1"/>
    <col min="21" max="21" width="1" style="289" customWidth="1"/>
    <col min="22" max="22" width="3.44140625" style="289" customWidth="1"/>
    <col min="23" max="23" width="20.5546875" style="289" customWidth="1"/>
    <col min="24" max="24" width="9.21875" style="300" customWidth="1"/>
    <col min="25" max="25" width="11.77734375" style="289" customWidth="1"/>
    <col min="26" max="26" width="9.109375" style="289" customWidth="1"/>
    <col min="27" max="27" width="3.5546875" style="289" customWidth="1"/>
    <col min="28" max="28" width="8.109375" style="289" customWidth="1"/>
    <col min="29" max="29" width="7.88671875" style="289" customWidth="1"/>
    <col min="30" max="30" width="8.44140625" style="289" customWidth="1"/>
    <col min="31" max="32" width="5.44140625" style="289" customWidth="1"/>
    <col min="33" max="33" width="3.33203125" style="289" customWidth="1"/>
    <col min="34" max="34" width="8" style="289" customWidth="1"/>
    <col min="35" max="38" width="5.44140625" style="289" customWidth="1"/>
    <col min="39" max="39" width="1.5546875" style="289" customWidth="1"/>
    <col min="40" max="40" width="5.44140625" style="289" customWidth="1"/>
    <col min="41" max="41" width="9.33203125" style="289" customWidth="1"/>
    <col min="42" max="44" width="5.44140625" style="289" customWidth="1"/>
    <col min="45" max="58" width="11.5546875" style="289"/>
    <col min="59" max="59" width="12.109375" style="289" customWidth="1"/>
    <col min="60" max="16384" width="11.5546875" style="289"/>
  </cols>
  <sheetData>
    <row r="1" spans="1:54" s="752" customFormat="1" ht="31.8" customHeight="1" thickBot="1" x14ac:dyDescent="0.3">
      <c r="A1" s="941" t="str">
        <f>+Explications!A1:R1</f>
        <v>CARRE D'AS 2025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942"/>
      <c r="U1" s="942"/>
      <c r="V1" s="942"/>
      <c r="W1" s="942"/>
      <c r="X1" s="942"/>
      <c r="Y1" s="942"/>
      <c r="Z1" s="943"/>
      <c r="AB1" s="941" t="s">
        <v>23</v>
      </c>
      <c r="AC1" s="942"/>
      <c r="AD1" s="942"/>
      <c r="AE1" s="942"/>
      <c r="AF1" s="942"/>
      <c r="AG1" s="942"/>
      <c r="AH1" s="942"/>
      <c r="AI1" s="942"/>
      <c r="AJ1" s="942"/>
      <c r="AK1" s="942"/>
      <c r="AL1" s="942"/>
      <c r="AM1" s="942"/>
      <c r="AN1" s="942"/>
      <c r="AO1" s="942"/>
      <c r="AP1" s="942"/>
      <c r="AQ1" s="942"/>
      <c r="AR1" s="942"/>
      <c r="AS1" s="942"/>
      <c r="AT1" s="942"/>
      <c r="AU1" s="942"/>
      <c r="AV1" s="942"/>
      <c r="AW1" s="942"/>
      <c r="AX1" s="942"/>
      <c r="AY1" s="942"/>
      <c r="AZ1" s="942"/>
      <c r="BA1" s="942"/>
      <c r="BB1" s="943"/>
    </row>
    <row r="2" spans="1:54" ht="19.95" customHeight="1" x14ac:dyDescent="0.3">
      <c r="A2" s="292" t="s">
        <v>133</v>
      </c>
      <c r="B2" s="293">
        <f>+Explications!F35</f>
        <v>45827</v>
      </c>
      <c r="C2" s="294"/>
      <c r="D2" s="295" t="s">
        <v>131</v>
      </c>
      <c r="E2" s="292" t="str">
        <f>+Explications!F36</f>
        <v>Lésigny</v>
      </c>
      <c r="F2" s="292"/>
      <c r="G2" s="292"/>
      <c r="H2" s="294"/>
      <c r="I2" s="292" t="s">
        <v>226</v>
      </c>
      <c r="J2" s="292" t="str">
        <f>+Explications!F37</f>
        <v>Réveillon</v>
      </c>
      <c r="K2" s="292"/>
      <c r="L2" s="292"/>
      <c r="M2" s="292"/>
      <c r="N2" s="292"/>
      <c r="O2" s="292"/>
      <c r="P2" s="292" t="s">
        <v>402</v>
      </c>
      <c r="Q2" s="292"/>
      <c r="R2" s="292" t="str">
        <f>+Explications!F38</f>
        <v>Simple</v>
      </c>
      <c r="S2" s="292"/>
      <c r="T2" s="292"/>
      <c r="U2" s="292" t="s">
        <v>25</v>
      </c>
      <c r="V2" s="292"/>
      <c r="W2" s="292"/>
      <c r="X2" s="296"/>
      <c r="Y2" s="292"/>
      <c r="AB2" s="947"/>
      <c r="AC2" s="947"/>
      <c r="AD2" s="947"/>
      <c r="AE2" s="947"/>
      <c r="AF2" s="947"/>
      <c r="AG2" s="947"/>
      <c r="AH2" s="947"/>
      <c r="AI2" s="947"/>
      <c r="AJ2" s="947"/>
      <c r="AK2" s="947"/>
      <c r="AL2" s="947"/>
      <c r="AM2" s="947"/>
      <c r="AN2" s="947"/>
      <c r="AO2" s="947"/>
      <c r="AP2" s="947"/>
      <c r="AQ2" s="947"/>
      <c r="AR2" s="947"/>
    </row>
    <row r="3" spans="1:54" ht="13.8" thickBot="1" x14ac:dyDescent="0.3">
      <c r="B3" s="297"/>
    </row>
    <row r="4" spans="1:54" ht="16.5" customHeight="1" thickBot="1" x14ac:dyDescent="0.3">
      <c r="B4" s="944" t="s">
        <v>0</v>
      </c>
      <c r="C4" s="945"/>
      <c r="D4" s="945"/>
      <c r="E4" s="945"/>
      <c r="F4" s="946"/>
      <c r="G4" s="110"/>
      <c r="H4" s="110"/>
      <c r="I4" s="944" t="s">
        <v>3</v>
      </c>
      <c r="J4" s="945"/>
      <c r="K4" s="945"/>
      <c r="L4" s="945"/>
      <c r="M4" s="946"/>
      <c r="AB4" s="944" t="s">
        <v>0</v>
      </c>
      <c r="AC4" s="945"/>
      <c r="AD4" s="945"/>
      <c r="AE4" s="945"/>
      <c r="AF4" s="946"/>
      <c r="AH4" s="944" t="s">
        <v>3</v>
      </c>
      <c r="AI4" s="945"/>
      <c r="AJ4" s="945"/>
      <c r="AK4" s="945"/>
      <c r="AL4" s="946"/>
      <c r="AN4" s="944" t="s">
        <v>18</v>
      </c>
      <c r="AO4" s="945"/>
      <c r="AP4" s="945"/>
      <c r="AQ4" s="945"/>
      <c r="AR4" s="946"/>
      <c r="AT4" s="948" t="s">
        <v>233</v>
      </c>
      <c r="AU4" s="949"/>
      <c r="AV4" s="949"/>
      <c r="AW4" s="949"/>
      <c r="AX4" s="949"/>
      <c r="AY4" s="949"/>
      <c r="AZ4" s="949"/>
      <c r="BA4" s="949"/>
      <c r="BB4" s="950"/>
    </row>
    <row r="5" spans="1:54" ht="16.5" customHeight="1" thickBot="1" x14ac:dyDescent="0.3">
      <c r="B5" s="301" t="s">
        <v>85</v>
      </c>
      <c r="C5" s="302" t="s">
        <v>90</v>
      </c>
      <c r="D5" s="303" t="s">
        <v>24</v>
      </c>
      <c r="E5" s="304" t="s">
        <v>48</v>
      </c>
      <c r="F5" s="305" t="s">
        <v>21</v>
      </c>
      <c r="G5" s="110"/>
      <c r="H5" s="110"/>
      <c r="I5" s="306" t="str">
        <f>+B5</f>
        <v>Nom Prénom</v>
      </c>
      <c r="J5" s="307" t="s">
        <v>90</v>
      </c>
      <c r="K5" s="306" t="str">
        <f>+D5</f>
        <v>Club *</v>
      </c>
      <c r="L5" s="306" t="s">
        <v>48</v>
      </c>
      <c r="M5" s="305" t="s">
        <v>21</v>
      </c>
      <c r="O5" s="962" t="s">
        <v>18</v>
      </c>
      <c r="P5" s="963"/>
      <c r="Q5" s="963"/>
      <c r="R5" s="964"/>
      <c r="S5" s="965" t="s">
        <v>2</v>
      </c>
      <c r="T5" s="966"/>
      <c r="W5" s="944" t="s">
        <v>15</v>
      </c>
      <c r="X5" s="946"/>
      <c r="AB5" s="308" t="str">
        <f>+W6</f>
        <v>ASGAF</v>
      </c>
      <c r="AC5" s="309" t="str">
        <f>+W7</f>
        <v>Chevannes</v>
      </c>
      <c r="AD5" s="309" t="str">
        <f>+W8</f>
        <v>Chevry</v>
      </c>
      <c r="AE5" s="309" t="str">
        <f>+W9</f>
        <v>Corbuches</v>
      </c>
      <c r="AF5" s="310" t="str">
        <f>+W10</f>
        <v>Réveillon</v>
      </c>
      <c r="AH5" s="308" t="str">
        <f>+AB5</f>
        <v>ASGAF</v>
      </c>
      <c r="AI5" s="309" t="str">
        <f>+AC5</f>
        <v>Chevannes</v>
      </c>
      <c r="AJ5" s="309" t="str">
        <f>+AD5</f>
        <v>Chevry</v>
      </c>
      <c r="AK5" s="309" t="str">
        <f>+AE5</f>
        <v>Corbuches</v>
      </c>
      <c r="AL5" s="310" t="str">
        <f>+AF5</f>
        <v>Réveillon</v>
      </c>
      <c r="AN5" s="308" t="str">
        <f>+AH5</f>
        <v>ASGAF</v>
      </c>
      <c r="AO5" s="309" t="str">
        <f>+AI5</f>
        <v>Chevannes</v>
      </c>
      <c r="AP5" s="309" t="str">
        <f>+AJ5</f>
        <v>Chevry</v>
      </c>
      <c r="AQ5" s="309" t="str">
        <f>+AK5</f>
        <v>Corbuches</v>
      </c>
      <c r="AR5" s="310" t="str">
        <f>+AL5</f>
        <v>Réveillon</v>
      </c>
      <c r="AT5" s="944" t="s">
        <v>229</v>
      </c>
      <c r="AU5" s="945"/>
      <c r="AV5" s="946"/>
      <c r="AW5" s="944" t="s">
        <v>86</v>
      </c>
      <c r="AX5" s="945"/>
      <c r="AY5" s="946"/>
      <c r="AZ5" s="944" t="s">
        <v>87</v>
      </c>
      <c r="BA5" s="945"/>
      <c r="BB5" s="946"/>
    </row>
    <row r="6" spans="1:54" ht="16.5" customHeight="1" thickBot="1" x14ac:dyDescent="0.3">
      <c r="A6" s="311">
        <v>1</v>
      </c>
      <c r="B6" s="312" t="str">
        <f t="shared" ref="B6:E21" si="0">+B42</f>
        <v>Dilun Olivier</v>
      </c>
      <c r="C6" s="313" t="str">
        <f>+C42</f>
        <v>H</v>
      </c>
      <c r="D6" s="314" t="str">
        <f t="shared" ref="D6:E14" si="1">+D42</f>
        <v>Réveillon</v>
      </c>
      <c r="E6" s="315">
        <f t="shared" si="1"/>
        <v>8.6</v>
      </c>
      <c r="F6" s="316">
        <v>30</v>
      </c>
      <c r="H6" s="311">
        <v>1</v>
      </c>
      <c r="I6" s="312" t="str">
        <f t="shared" ref="I6:K21" si="2">+I42</f>
        <v>Visouthiphongs Kittiphone</v>
      </c>
      <c r="J6" s="313" t="str">
        <f t="shared" si="2"/>
        <v>H</v>
      </c>
      <c r="K6" s="313" t="str">
        <f t="shared" si="2"/>
        <v>ASGAF</v>
      </c>
      <c r="L6" s="315">
        <f t="shared" ref="L6:L35" si="3">VALUE(+L42)</f>
        <v>13.1</v>
      </c>
      <c r="M6" s="316">
        <v>30</v>
      </c>
      <c r="O6" s="317" t="s">
        <v>230</v>
      </c>
      <c r="P6" s="318" t="str">
        <f>+I5</f>
        <v>Nom Prénom</v>
      </c>
      <c r="Q6" s="318" t="str">
        <f>+J5</f>
        <v>H/F</v>
      </c>
      <c r="R6" s="318" t="str">
        <f>+K5</f>
        <v>Club *</v>
      </c>
      <c r="S6" s="318" t="s">
        <v>230</v>
      </c>
      <c r="T6" s="319" t="s">
        <v>232</v>
      </c>
      <c r="W6" s="320" t="s">
        <v>313</v>
      </c>
      <c r="X6" s="321">
        <f>AB121</f>
        <v>11</v>
      </c>
      <c r="AB6" s="322" t="str">
        <f>IF($D6=AB$5,$F6,"")</f>
        <v/>
      </c>
      <c r="AC6" s="323" t="str">
        <f t="shared" ref="AC6:AF21" si="4">IF($D6=AC$5,$F6,"")</f>
        <v/>
      </c>
      <c r="AD6" s="323" t="str">
        <f t="shared" si="4"/>
        <v/>
      </c>
      <c r="AE6" s="323" t="str">
        <f t="shared" si="4"/>
        <v/>
      </c>
      <c r="AF6" s="324">
        <f t="shared" si="4"/>
        <v>30</v>
      </c>
      <c r="AH6" s="325">
        <f>IF($K6=AH$5,$M6,"")</f>
        <v>30</v>
      </c>
      <c r="AI6" s="326" t="str">
        <f t="shared" ref="AI6:AL21" si="5">IF($K6=AI$5,$M6,"")</f>
        <v/>
      </c>
      <c r="AJ6" s="326" t="str">
        <f t="shared" si="5"/>
        <v/>
      </c>
      <c r="AK6" s="326" t="str">
        <f t="shared" si="5"/>
        <v/>
      </c>
      <c r="AL6" s="327" t="str">
        <f t="shared" si="5"/>
        <v/>
      </c>
      <c r="AN6" s="322" t="str">
        <f t="shared" ref="AN6:AR17" si="6">IF(LEFT($R7,5)=AN$5,$S7,"")</f>
        <v/>
      </c>
      <c r="AO6" s="323" t="str">
        <f t="shared" si="6"/>
        <v/>
      </c>
      <c r="AP6" s="323" t="str">
        <f t="shared" si="6"/>
        <v/>
      </c>
      <c r="AQ6" s="323" t="str">
        <f t="shared" si="6"/>
        <v/>
      </c>
      <c r="AR6" s="324" t="str">
        <f t="shared" si="6"/>
        <v/>
      </c>
      <c r="AT6" s="305" t="s">
        <v>231</v>
      </c>
      <c r="AU6" s="305" t="s">
        <v>230</v>
      </c>
      <c r="AV6" s="305" t="s">
        <v>1</v>
      </c>
      <c r="AW6" s="305" t="s">
        <v>231</v>
      </c>
      <c r="AX6" s="305" t="s">
        <v>230</v>
      </c>
      <c r="AY6" s="305" t="s">
        <v>1</v>
      </c>
      <c r="AZ6" s="305" t="s">
        <v>231</v>
      </c>
      <c r="BA6" s="305" t="s">
        <v>230</v>
      </c>
      <c r="BB6" s="305" t="s">
        <v>1</v>
      </c>
    </row>
    <row r="7" spans="1:54" ht="16.5" customHeight="1" x14ac:dyDescent="0.25">
      <c r="A7" s="328">
        <v>2</v>
      </c>
      <c r="B7" s="329" t="str">
        <f t="shared" si="0"/>
        <v>Lutz Dominique</v>
      </c>
      <c r="C7" s="330" t="str">
        <f t="shared" si="0"/>
        <v>H</v>
      </c>
      <c r="D7" s="331" t="str">
        <f t="shared" si="1"/>
        <v>Réveillon</v>
      </c>
      <c r="E7" s="315">
        <f t="shared" si="1"/>
        <v>9.1999999999999993</v>
      </c>
      <c r="F7" s="332">
        <v>29</v>
      </c>
      <c r="H7" s="328">
        <v>2</v>
      </c>
      <c r="I7" s="329" t="str">
        <f t="shared" si="2"/>
        <v>Dilun Olivier</v>
      </c>
      <c r="J7" s="330" t="str">
        <f t="shared" si="2"/>
        <v>H</v>
      </c>
      <c r="K7" s="330" t="str">
        <f t="shared" si="2"/>
        <v>Réveillon</v>
      </c>
      <c r="L7" s="315">
        <f t="shared" si="3"/>
        <v>8.6</v>
      </c>
      <c r="M7" s="332">
        <v>29</v>
      </c>
      <c r="O7" s="333">
        <v>1</v>
      </c>
      <c r="P7" s="334" t="str">
        <f t="shared" ref="P7:P18" si="7">IFERROR(VLOOKUP($O7,$AU$7:$AV$36,2,0),"")</f>
        <v>Gastaud Daniel</v>
      </c>
      <c r="Q7" s="334">
        <f t="shared" ref="Q7:Q18" si="8">IFERROR(VLOOKUP($P7,$I$6:$L$35,4,0),"")</f>
        <v>41.9</v>
      </c>
      <c r="R7" s="334" t="str">
        <f t="shared" ref="R7:R18" si="9">IFERROR(VLOOKUP($P7,$I$6:$L$35,3,0),"")</f>
        <v>Chevannes</v>
      </c>
      <c r="S7" s="326">
        <f t="shared" ref="S7:S18" si="10">IF(P7&lt;&gt;"",T7,0)</f>
        <v>23</v>
      </c>
      <c r="T7" s="327">
        <f>IFERROR(VLOOKUP($P7,$I$6:$M$35,5,0),"")</f>
        <v>23</v>
      </c>
      <c r="W7" s="335" t="str">
        <f>+Liste_J!O8</f>
        <v>Chevannes</v>
      </c>
      <c r="X7" s="336">
        <f>AC121</f>
        <v>11</v>
      </c>
      <c r="AB7" s="337" t="str">
        <f t="shared" ref="AB7:AF35" si="11">IF($D7=AB$5,$F7,"")</f>
        <v/>
      </c>
      <c r="AC7" s="338" t="str">
        <f t="shared" si="4"/>
        <v/>
      </c>
      <c r="AD7" s="338" t="str">
        <f t="shared" si="4"/>
        <v/>
      </c>
      <c r="AE7" s="338" t="str">
        <f t="shared" si="4"/>
        <v/>
      </c>
      <c r="AF7" s="339">
        <f t="shared" si="4"/>
        <v>29</v>
      </c>
      <c r="AH7" s="337" t="str">
        <f t="shared" ref="AH7:AL35" si="12">IF($K7=AH$5,$M7,"")</f>
        <v/>
      </c>
      <c r="AI7" s="338" t="str">
        <f t="shared" si="5"/>
        <v/>
      </c>
      <c r="AJ7" s="338" t="str">
        <f t="shared" si="5"/>
        <v/>
      </c>
      <c r="AK7" s="338" t="str">
        <f t="shared" si="5"/>
        <v/>
      </c>
      <c r="AL7" s="339">
        <f t="shared" si="5"/>
        <v>29</v>
      </c>
      <c r="AN7" s="337" t="str">
        <f t="shared" si="6"/>
        <v/>
      </c>
      <c r="AO7" s="338" t="str">
        <f t="shared" si="6"/>
        <v/>
      </c>
      <c r="AP7" s="338" t="str">
        <f t="shared" si="6"/>
        <v/>
      </c>
      <c r="AQ7" s="338" t="str">
        <f t="shared" si="6"/>
        <v/>
      </c>
      <c r="AR7" s="339" t="str">
        <f t="shared" si="6"/>
        <v/>
      </c>
      <c r="AT7" s="340">
        <f t="shared" ref="AT7:AT31" si="13">IF(L6&gt;36,M6,0)</f>
        <v>0</v>
      </c>
      <c r="AU7" s="341">
        <f t="shared" ref="AU7:AU36" si="14">IF(AT7&lt;&gt;0,RANK(AT7,AT$7:AT$36),0)</f>
        <v>0</v>
      </c>
      <c r="AV7" s="341" t="str">
        <f t="shared" ref="AV7:AV36" si="15">IF(AU7&lt;&gt;0,$I6,"")</f>
        <v/>
      </c>
      <c r="AW7" s="341">
        <f t="shared" ref="AW7:AW36" si="16">IF((L6&gt;36),0,IF(J6="F",M6,0))</f>
        <v>0</v>
      </c>
      <c r="AX7" s="341">
        <f t="shared" ref="AX7:AX36" si="17">IF(AW7&lt;&gt;0,RANK(AW7,AW$7:AW$36),0)</f>
        <v>0</v>
      </c>
      <c r="AY7" s="341" t="str">
        <f t="shared" ref="AY7:AY36" si="18">IF(AX7&lt;&gt;0,$I6,"")</f>
        <v/>
      </c>
      <c r="AZ7" s="341">
        <f t="shared" ref="AZ7:AZ36" si="19">IF((L6&gt;36),0,IF(J6="F",0,M6))</f>
        <v>30</v>
      </c>
      <c r="BA7" s="341">
        <f t="shared" ref="BA7:BA36" si="20">IF(AZ7&lt;&gt;0,RANK(AZ7,AZ$7:AZ$36),0)</f>
        <v>1</v>
      </c>
      <c r="BB7" s="342" t="str">
        <f t="shared" ref="BB7:BB36" si="21">IF(BA7&lt;&gt;0,$I6,"")</f>
        <v>Visouthiphongs Kittiphone</v>
      </c>
    </row>
    <row r="8" spans="1:54" ht="16.5" customHeight="1" x14ac:dyDescent="0.25">
      <c r="A8" s="328">
        <v>3</v>
      </c>
      <c r="B8" s="329" t="str">
        <f t="shared" si="0"/>
        <v>Visouthiphongs Kittiphone</v>
      </c>
      <c r="C8" s="330" t="str">
        <f t="shared" si="0"/>
        <v>H</v>
      </c>
      <c r="D8" s="331" t="str">
        <f t="shared" si="1"/>
        <v>ASGAF</v>
      </c>
      <c r="E8" s="315">
        <f t="shared" si="1"/>
        <v>13.1</v>
      </c>
      <c r="F8" s="332">
        <v>28</v>
      </c>
      <c r="H8" s="328">
        <v>3</v>
      </c>
      <c r="I8" s="329" t="str">
        <f t="shared" si="2"/>
        <v>Lutz Dominique</v>
      </c>
      <c r="J8" s="330" t="str">
        <f t="shared" si="2"/>
        <v>H</v>
      </c>
      <c r="K8" s="330" t="str">
        <f t="shared" si="2"/>
        <v>Réveillon</v>
      </c>
      <c r="L8" s="315">
        <f t="shared" si="3"/>
        <v>9.1999999999999993</v>
      </c>
      <c r="M8" s="332">
        <v>28</v>
      </c>
      <c r="O8" s="343">
        <v>2</v>
      </c>
      <c r="P8" s="344" t="str">
        <f t="shared" si="7"/>
        <v/>
      </c>
      <c r="Q8" s="344" t="str">
        <f t="shared" si="8"/>
        <v/>
      </c>
      <c r="R8" s="344" t="str">
        <f t="shared" si="9"/>
        <v/>
      </c>
      <c r="S8" s="326">
        <f t="shared" si="10"/>
        <v>0</v>
      </c>
      <c r="T8" s="327" t="str">
        <f>IFERROR(VLOOKUP($P8,$I$6:$M$35,5,0),"")</f>
        <v/>
      </c>
      <c r="W8" s="335" t="s">
        <v>11</v>
      </c>
      <c r="X8" s="336">
        <f>AD121</f>
        <v>4</v>
      </c>
      <c r="AB8" s="337">
        <f t="shared" si="11"/>
        <v>28</v>
      </c>
      <c r="AC8" s="338" t="str">
        <f t="shared" si="4"/>
        <v/>
      </c>
      <c r="AD8" s="338" t="str">
        <f t="shared" si="4"/>
        <v/>
      </c>
      <c r="AE8" s="338" t="str">
        <f t="shared" si="4"/>
        <v/>
      </c>
      <c r="AF8" s="339" t="str">
        <f t="shared" si="4"/>
        <v/>
      </c>
      <c r="AH8" s="337" t="str">
        <f t="shared" si="12"/>
        <v/>
      </c>
      <c r="AI8" s="338" t="str">
        <f t="shared" si="5"/>
        <v/>
      </c>
      <c r="AJ8" s="338" t="str">
        <f t="shared" si="5"/>
        <v/>
      </c>
      <c r="AK8" s="338" t="str">
        <f t="shared" si="5"/>
        <v/>
      </c>
      <c r="AL8" s="339">
        <f t="shared" si="5"/>
        <v>28</v>
      </c>
      <c r="AN8" s="337" t="str">
        <f t="shared" si="6"/>
        <v/>
      </c>
      <c r="AO8" s="338" t="str">
        <f t="shared" si="6"/>
        <v/>
      </c>
      <c r="AP8" s="338" t="str">
        <f t="shared" si="6"/>
        <v/>
      </c>
      <c r="AQ8" s="338" t="str">
        <f t="shared" si="6"/>
        <v/>
      </c>
      <c r="AR8" s="339" t="str">
        <f t="shared" si="6"/>
        <v/>
      </c>
      <c r="AT8" s="345">
        <f t="shared" si="13"/>
        <v>0</v>
      </c>
      <c r="AU8" s="346">
        <f t="shared" si="14"/>
        <v>0</v>
      </c>
      <c r="AV8" s="346" t="str">
        <f t="shared" si="15"/>
        <v/>
      </c>
      <c r="AW8" s="346">
        <f t="shared" si="16"/>
        <v>0</v>
      </c>
      <c r="AX8" s="346">
        <f t="shared" si="17"/>
        <v>0</v>
      </c>
      <c r="AY8" s="346" t="str">
        <f t="shared" si="18"/>
        <v/>
      </c>
      <c r="AZ8" s="346">
        <f t="shared" si="19"/>
        <v>29</v>
      </c>
      <c r="BA8" s="346">
        <f t="shared" si="20"/>
        <v>2</v>
      </c>
      <c r="BB8" s="347" t="str">
        <f t="shared" si="21"/>
        <v>Dilun Olivier</v>
      </c>
    </row>
    <row r="9" spans="1:54" ht="16.5" customHeight="1" x14ac:dyDescent="0.25">
      <c r="A9" s="328">
        <v>4</v>
      </c>
      <c r="B9" s="329" t="str">
        <f t="shared" si="0"/>
        <v>Szechter Bertrand</v>
      </c>
      <c r="C9" s="330" t="str">
        <f t="shared" si="0"/>
        <v>H</v>
      </c>
      <c r="D9" s="331" t="str">
        <f t="shared" si="1"/>
        <v>Corbuches</v>
      </c>
      <c r="E9" s="315">
        <f t="shared" si="1"/>
        <v>7.8</v>
      </c>
      <c r="F9" s="332">
        <v>27</v>
      </c>
      <c r="H9" s="328">
        <v>4</v>
      </c>
      <c r="I9" s="329" t="str">
        <f t="shared" si="2"/>
        <v>Barcon Jean-Jacques</v>
      </c>
      <c r="J9" s="330" t="str">
        <f t="shared" si="2"/>
        <v>H</v>
      </c>
      <c r="K9" s="330" t="str">
        <f t="shared" si="2"/>
        <v>ASGAF</v>
      </c>
      <c r="L9" s="315">
        <f t="shared" si="3"/>
        <v>20.6</v>
      </c>
      <c r="M9" s="332">
        <v>27</v>
      </c>
      <c r="O9" s="343">
        <v>3</v>
      </c>
      <c r="P9" s="344" t="str">
        <f t="shared" si="7"/>
        <v/>
      </c>
      <c r="Q9" s="344" t="str">
        <f t="shared" si="8"/>
        <v/>
      </c>
      <c r="R9" s="344" t="str">
        <f t="shared" si="9"/>
        <v/>
      </c>
      <c r="S9" s="326">
        <f t="shared" si="10"/>
        <v>0</v>
      </c>
      <c r="T9" s="327" t="str">
        <f t="shared" ref="T9:T18" si="22">IFERROR(VLOOKUP($P9,$I$6:$M$35,5,0),"")</f>
        <v/>
      </c>
      <c r="W9" s="335" t="s">
        <v>12</v>
      </c>
      <c r="X9" s="336">
        <f>AE121</f>
        <v>6</v>
      </c>
      <c r="AB9" s="337" t="str">
        <f t="shared" si="11"/>
        <v/>
      </c>
      <c r="AC9" s="338" t="str">
        <f t="shared" si="4"/>
        <v/>
      </c>
      <c r="AD9" s="338" t="str">
        <f t="shared" si="4"/>
        <v/>
      </c>
      <c r="AE9" s="338">
        <f t="shared" si="4"/>
        <v>27</v>
      </c>
      <c r="AF9" s="339" t="str">
        <f t="shared" si="4"/>
        <v/>
      </c>
      <c r="AH9" s="337">
        <f t="shared" si="12"/>
        <v>27</v>
      </c>
      <c r="AI9" s="338" t="str">
        <f t="shared" si="5"/>
        <v/>
      </c>
      <c r="AJ9" s="338" t="str">
        <f t="shared" si="5"/>
        <v/>
      </c>
      <c r="AK9" s="338" t="str">
        <f t="shared" si="5"/>
        <v/>
      </c>
      <c r="AL9" s="339" t="str">
        <f t="shared" si="5"/>
        <v/>
      </c>
      <c r="AN9" s="337" t="str">
        <f t="shared" si="6"/>
        <v/>
      </c>
      <c r="AO9" s="338" t="str">
        <f t="shared" si="6"/>
        <v/>
      </c>
      <c r="AP9" s="338" t="str">
        <f t="shared" si="6"/>
        <v/>
      </c>
      <c r="AQ9" s="338" t="str">
        <f t="shared" si="6"/>
        <v/>
      </c>
      <c r="AR9" s="339" t="str">
        <f t="shared" si="6"/>
        <v/>
      </c>
      <c r="AT9" s="345">
        <f t="shared" si="13"/>
        <v>0</v>
      </c>
      <c r="AU9" s="346">
        <f t="shared" si="14"/>
        <v>0</v>
      </c>
      <c r="AV9" s="346" t="str">
        <f t="shared" si="15"/>
        <v/>
      </c>
      <c r="AW9" s="346">
        <f t="shared" si="16"/>
        <v>0</v>
      </c>
      <c r="AX9" s="346">
        <f t="shared" si="17"/>
        <v>0</v>
      </c>
      <c r="AY9" s="346" t="str">
        <f t="shared" si="18"/>
        <v/>
      </c>
      <c r="AZ9" s="346">
        <f t="shared" si="19"/>
        <v>28</v>
      </c>
      <c r="BA9" s="346">
        <f t="shared" si="20"/>
        <v>3</v>
      </c>
      <c r="BB9" s="347" t="str">
        <f t="shared" si="21"/>
        <v>Lutz Dominique</v>
      </c>
    </row>
    <row r="10" spans="1:54" ht="16.5" customHeight="1" thickBot="1" x14ac:dyDescent="0.3">
      <c r="A10" s="328">
        <v>5</v>
      </c>
      <c r="B10" s="329" t="str">
        <f t="shared" si="0"/>
        <v>Bridier Jean Michel</v>
      </c>
      <c r="C10" s="330" t="str">
        <f t="shared" si="0"/>
        <v>H</v>
      </c>
      <c r="D10" s="331" t="str">
        <f t="shared" si="1"/>
        <v>Réveillon</v>
      </c>
      <c r="E10" s="315">
        <f t="shared" si="1"/>
        <v>8.9</v>
      </c>
      <c r="F10" s="332">
        <v>26</v>
      </c>
      <c r="H10" s="328">
        <v>5</v>
      </c>
      <c r="I10" s="329" t="str">
        <f t="shared" si="2"/>
        <v>Sauvadet Dominique</v>
      </c>
      <c r="J10" s="330" t="str">
        <f t="shared" si="2"/>
        <v>H</v>
      </c>
      <c r="K10" s="330" t="str">
        <f t="shared" si="2"/>
        <v>ASGAF</v>
      </c>
      <c r="L10" s="315">
        <f t="shared" si="3"/>
        <v>19</v>
      </c>
      <c r="M10" s="332">
        <v>26</v>
      </c>
      <c r="O10" s="343">
        <v>4</v>
      </c>
      <c r="P10" s="344" t="str">
        <f t="shared" si="7"/>
        <v/>
      </c>
      <c r="Q10" s="344" t="str">
        <f t="shared" si="8"/>
        <v/>
      </c>
      <c r="R10" s="344" t="str">
        <f t="shared" si="9"/>
        <v/>
      </c>
      <c r="S10" s="326">
        <f t="shared" si="10"/>
        <v>0</v>
      </c>
      <c r="T10" s="327" t="str">
        <f t="shared" si="22"/>
        <v/>
      </c>
      <c r="W10" s="335" t="s">
        <v>13</v>
      </c>
      <c r="X10" s="336">
        <f>AF121</f>
        <v>11</v>
      </c>
      <c r="AB10" s="337" t="str">
        <f t="shared" si="11"/>
        <v/>
      </c>
      <c r="AC10" s="338" t="str">
        <f t="shared" si="4"/>
        <v/>
      </c>
      <c r="AD10" s="338" t="str">
        <f t="shared" si="4"/>
        <v/>
      </c>
      <c r="AE10" s="338" t="str">
        <f t="shared" si="4"/>
        <v/>
      </c>
      <c r="AF10" s="339">
        <f t="shared" si="4"/>
        <v>26</v>
      </c>
      <c r="AH10" s="337">
        <f t="shared" si="12"/>
        <v>26</v>
      </c>
      <c r="AI10" s="338" t="str">
        <f t="shared" si="5"/>
        <v/>
      </c>
      <c r="AJ10" s="338" t="str">
        <f t="shared" si="5"/>
        <v/>
      </c>
      <c r="AK10" s="338" t="str">
        <f t="shared" si="5"/>
        <v/>
      </c>
      <c r="AL10" s="339" t="str">
        <f t="shared" si="5"/>
        <v/>
      </c>
      <c r="AN10" s="337" t="str">
        <f t="shared" si="6"/>
        <v/>
      </c>
      <c r="AO10" s="338" t="str">
        <f t="shared" si="6"/>
        <v/>
      </c>
      <c r="AP10" s="338" t="str">
        <f t="shared" si="6"/>
        <v/>
      </c>
      <c r="AQ10" s="338" t="str">
        <f t="shared" si="6"/>
        <v/>
      </c>
      <c r="AR10" s="339" t="str">
        <f t="shared" si="6"/>
        <v/>
      </c>
      <c r="AT10" s="345">
        <f t="shared" si="13"/>
        <v>0</v>
      </c>
      <c r="AU10" s="346">
        <f t="shared" si="14"/>
        <v>0</v>
      </c>
      <c r="AV10" s="346" t="str">
        <f t="shared" si="15"/>
        <v/>
      </c>
      <c r="AW10" s="346">
        <f t="shared" si="16"/>
        <v>0</v>
      </c>
      <c r="AX10" s="346">
        <f t="shared" si="17"/>
        <v>0</v>
      </c>
      <c r="AY10" s="346" t="str">
        <f t="shared" si="18"/>
        <v/>
      </c>
      <c r="AZ10" s="346">
        <f t="shared" si="19"/>
        <v>27</v>
      </c>
      <c r="BA10" s="346">
        <f t="shared" si="20"/>
        <v>4</v>
      </c>
      <c r="BB10" s="347" t="str">
        <f t="shared" si="21"/>
        <v>Barcon Jean-Jacques</v>
      </c>
    </row>
    <row r="11" spans="1:54" ht="16.5" customHeight="1" thickBot="1" x14ac:dyDescent="0.3">
      <c r="A11" s="328">
        <v>6</v>
      </c>
      <c r="B11" s="329" t="str">
        <f t="shared" si="0"/>
        <v>Lapatrie Gilles</v>
      </c>
      <c r="C11" s="330" t="str">
        <f t="shared" si="0"/>
        <v>H</v>
      </c>
      <c r="D11" s="331" t="str">
        <f t="shared" si="1"/>
        <v>Réveillon</v>
      </c>
      <c r="E11" s="315">
        <f t="shared" si="1"/>
        <v>11</v>
      </c>
      <c r="F11" s="332">
        <v>25</v>
      </c>
      <c r="H11" s="328">
        <v>6</v>
      </c>
      <c r="I11" s="329" t="str">
        <f t="shared" si="2"/>
        <v>Baptiste Nathalie</v>
      </c>
      <c r="J11" s="330" t="str">
        <f t="shared" si="2"/>
        <v>F</v>
      </c>
      <c r="K11" s="330" t="str">
        <f t="shared" si="2"/>
        <v>Chevannes</v>
      </c>
      <c r="L11" s="315">
        <f t="shared" si="3"/>
        <v>14.1</v>
      </c>
      <c r="M11" s="332">
        <v>25</v>
      </c>
      <c r="O11" s="343">
        <v>5</v>
      </c>
      <c r="P11" s="344" t="str">
        <f t="shared" si="7"/>
        <v/>
      </c>
      <c r="Q11" s="344" t="str">
        <f t="shared" si="8"/>
        <v/>
      </c>
      <c r="R11" s="344" t="str">
        <f t="shared" si="9"/>
        <v/>
      </c>
      <c r="S11" s="326">
        <f t="shared" si="10"/>
        <v>0</v>
      </c>
      <c r="T11" s="327" t="str">
        <f t="shared" si="22"/>
        <v/>
      </c>
      <c r="W11" s="348" t="s">
        <v>8</v>
      </c>
      <c r="X11" s="349">
        <f>SUM(X6:X10)</f>
        <v>43</v>
      </c>
      <c r="AB11" s="337" t="str">
        <f t="shared" si="11"/>
        <v/>
      </c>
      <c r="AC11" s="338" t="str">
        <f t="shared" si="4"/>
        <v/>
      </c>
      <c r="AD11" s="338" t="str">
        <f t="shared" si="4"/>
        <v/>
      </c>
      <c r="AE11" s="338" t="str">
        <f t="shared" si="4"/>
        <v/>
      </c>
      <c r="AF11" s="339">
        <f t="shared" si="4"/>
        <v>25</v>
      </c>
      <c r="AH11" s="337" t="str">
        <f t="shared" si="12"/>
        <v/>
      </c>
      <c r="AI11" s="338">
        <f t="shared" si="5"/>
        <v>25</v>
      </c>
      <c r="AJ11" s="338" t="str">
        <f t="shared" si="5"/>
        <v/>
      </c>
      <c r="AK11" s="338" t="str">
        <f t="shared" si="5"/>
        <v/>
      </c>
      <c r="AL11" s="339" t="str">
        <f t="shared" si="5"/>
        <v/>
      </c>
      <c r="AN11" s="337" t="str">
        <f t="shared" si="6"/>
        <v/>
      </c>
      <c r="AO11" s="338" t="str">
        <f t="shared" si="6"/>
        <v/>
      </c>
      <c r="AP11" s="338" t="str">
        <f t="shared" si="6"/>
        <v/>
      </c>
      <c r="AQ11" s="338" t="str">
        <f t="shared" si="6"/>
        <v/>
      </c>
      <c r="AR11" s="339" t="str">
        <f t="shared" si="6"/>
        <v/>
      </c>
      <c r="AT11" s="345">
        <f t="shared" si="13"/>
        <v>0</v>
      </c>
      <c r="AU11" s="346">
        <f t="shared" si="14"/>
        <v>0</v>
      </c>
      <c r="AV11" s="346" t="str">
        <f t="shared" si="15"/>
        <v/>
      </c>
      <c r="AW11" s="346">
        <f t="shared" si="16"/>
        <v>0</v>
      </c>
      <c r="AX11" s="346">
        <f t="shared" si="17"/>
        <v>0</v>
      </c>
      <c r="AY11" s="346" t="str">
        <f t="shared" si="18"/>
        <v/>
      </c>
      <c r="AZ11" s="346">
        <f t="shared" si="19"/>
        <v>26</v>
      </c>
      <c r="BA11" s="346">
        <f t="shared" si="20"/>
        <v>5</v>
      </c>
      <c r="BB11" s="347" t="str">
        <f t="shared" si="21"/>
        <v>Sauvadet Dominique</v>
      </c>
    </row>
    <row r="12" spans="1:54" ht="16.5" customHeight="1" thickBot="1" x14ac:dyDescent="0.3">
      <c r="A12" s="328">
        <v>7</v>
      </c>
      <c r="B12" s="329" t="str">
        <f t="shared" si="0"/>
        <v>Colmerauer Denis</v>
      </c>
      <c r="C12" s="330" t="str">
        <f t="shared" si="0"/>
        <v>H</v>
      </c>
      <c r="D12" s="331" t="str">
        <f t="shared" si="1"/>
        <v>Corbuches</v>
      </c>
      <c r="E12" s="315">
        <f t="shared" si="1"/>
        <v>11.3</v>
      </c>
      <c r="F12" s="332">
        <v>24</v>
      </c>
      <c r="H12" s="328">
        <v>7</v>
      </c>
      <c r="I12" s="329" t="str">
        <f t="shared" si="2"/>
        <v>Bouvree Guy</v>
      </c>
      <c r="J12" s="330" t="str">
        <f t="shared" si="2"/>
        <v>H</v>
      </c>
      <c r="K12" s="330" t="str">
        <f t="shared" si="2"/>
        <v>Réveillon</v>
      </c>
      <c r="L12" s="315">
        <f t="shared" si="3"/>
        <v>18.7</v>
      </c>
      <c r="M12" s="332">
        <v>24</v>
      </c>
      <c r="O12" s="343">
        <v>6</v>
      </c>
      <c r="P12" s="344" t="str">
        <f t="shared" si="7"/>
        <v/>
      </c>
      <c r="Q12" s="344" t="str">
        <f t="shared" si="8"/>
        <v/>
      </c>
      <c r="R12" s="344" t="str">
        <f t="shared" si="9"/>
        <v/>
      </c>
      <c r="S12" s="326">
        <f t="shared" si="10"/>
        <v>0</v>
      </c>
      <c r="T12" s="327" t="str">
        <f t="shared" si="22"/>
        <v/>
      </c>
      <c r="AB12" s="337" t="str">
        <f t="shared" si="11"/>
        <v/>
      </c>
      <c r="AC12" s="338" t="str">
        <f t="shared" si="4"/>
        <v/>
      </c>
      <c r="AD12" s="338" t="str">
        <f t="shared" si="4"/>
        <v/>
      </c>
      <c r="AE12" s="338">
        <f t="shared" si="4"/>
        <v>24</v>
      </c>
      <c r="AF12" s="339" t="str">
        <f t="shared" si="4"/>
        <v/>
      </c>
      <c r="AH12" s="337" t="str">
        <f t="shared" si="12"/>
        <v/>
      </c>
      <c r="AI12" s="338" t="str">
        <f t="shared" si="5"/>
        <v/>
      </c>
      <c r="AJ12" s="338" t="str">
        <f t="shared" si="5"/>
        <v/>
      </c>
      <c r="AK12" s="338" t="str">
        <f t="shared" si="5"/>
        <v/>
      </c>
      <c r="AL12" s="339">
        <f t="shared" si="5"/>
        <v>24</v>
      </c>
      <c r="AN12" s="337" t="str">
        <f t="shared" si="6"/>
        <v/>
      </c>
      <c r="AO12" s="338" t="str">
        <f t="shared" si="6"/>
        <v/>
      </c>
      <c r="AP12" s="338" t="str">
        <f t="shared" si="6"/>
        <v/>
      </c>
      <c r="AQ12" s="338" t="str">
        <f t="shared" si="6"/>
        <v/>
      </c>
      <c r="AR12" s="339" t="str">
        <f t="shared" si="6"/>
        <v/>
      </c>
      <c r="AT12" s="345">
        <f t="shared" si="13"/>
        <v>0</v>
      </c>
      <c r="AU12" s="346">
        <f t="shared" si="14"/>
        <v>0</v>
      </c>
      <c r="AV12" s="346" t="str">
        <f t="shared" si="15"/>
        <v/>
      </c>
      <c r="AW12" s="346">
        <f t="shared" si="16"/>
        <v>25</v>
      </c>
      <c r="AX12" s="346">
        <f t="shared" si="17"/>
        <v>1</v>
      </c>
      <c r="AY12" s="346" t="str">
        <f t="shared" si="18"/>
        <v>Baptiste Nathalie</v>
      </c>
      <c r="AZ12" s="346">
        <f t="shared" si="19"/>
        <v>0</v>
      </c>
      <c r="BA12" s="346">
        <f t="shared" si="20"/>
        <v>0</v>
      </c>
      <c r="BB12" s="347" t="str">
        <f t="shared" si="21"/>
        <v/>
      </c>
    </row>
    <row r="13" spans="1:54" ht="16.5" customHeight="1" thickBot="1" x14ac:dyDescent="0.3">
      <c r="A13" s="328">
        <v>8</v>
      </c>
      <c r="B13" s="329" t="str">
        <f t="shared" si="0"/>
        <v>Sauvadet Dominique</v>
      </c>
      <c r="C13" s="330" t="str">
        <f t="shared" si="0"/>
        <v>H</v>
      </c>
      <c r="D13" s="331" t="str">
        <f t="shared" si="1"/>
        <v>ASGAF</v>
      </c>
      <c r="E13" s="315">
        <f t="shared" si="1"/>
        <v>19</v>
      </c>
      <c r="F13" s="332">
        <v>23</v>
      </c>
      <c r="H13" s="328">
        <v>8</v>
      </c>
      <c r="I13" s="329" t="str">
        <f t="shared" si="2"/>
        <v>Gastaud Daniel</v>
      </c>
      <c r="J13" s="330" t="str">
        <f t="shared" si="2"/>
        <v>H</v>
      </c>
      <c r="K13" s="330" t="str">
        <f t="shared" si="2"/>
        <v>Chevannes</v>
      </c>
      <c r="L13" s="315">
        <f t="shared" si="3"/>
        <v>41.9</v>
      </c>
      <c r="M13" s="332">
        <v>23</v>
      </c>
      <c r="O13" s="343">
        <v>7</v>
      </c>
      <c r="P13" s="344" t="str">
        <f t="shared" si="7"/>
        <v/>
      </c>
      <c r="Q13" s="344" t="str">
        <f t="shared" si="8"/>
        <v/>
      </c>
      <c r="R13" s="344" t="str">
        <f t="shared" si="9"/>
        <v/>
      </c>
      <c r="S13" s="326">
        <f t="shared" si="10"/>
        <v>0</v>
      </c>
      <c r="T13" s="327" t="str">
        <f t="shared" si="22"/>
        <v/>
      </c>
      <c r="W13" s="944" t="s">
        <v>4</v>
      </c>
      <c r="X13" s="945"/>
      <c r="Y13" s="945"/>
      <c r="Z13" s="946"/>
      <c r="AB13" s="337">
        <f t="shared" si="11"/>
        <v>23</v>
      </c>
      <c r="AC13" s="338" t="str">
        <f t="shared" si="4"/>
        <v/>
      </c>
      <c r="AD13" s="338" t="str">
        <f t="shared" si="4"/>
        <v/>
      </c>
      <c r="AE13" s="338" t="str">
        <f t="shared" si="4"/>
        <v/>
      </c>
      <c r="AF13" s="339" t="str">
        <f t="shared" si="4"/>
        <v/>
      </c>
      <c r="AH13" s="337" t="str">
        <f t="shared" si="12"/>
        <v/>
      </c>
      <c r="AI13" s="338">
        <f t="shared" si="5"/>
        <v>23</v>
      </c>
      <c r="AJ13" s="338" t="str">
        <f t="shared" si="5"/>
        <v/>
      </c>
      <c r="AK13" s="338" t="str">
        <f t="shared" si="5"/>
        <v/>
      </c>
      <c r="AL13" s="339" t="str">
        <f t="shared" si="5"/>
        <v/>
      </c>
      <c r="AN13" s="337" t="str">
        <f t="shared" si="6"/>
        <v/>
      </c>
      <c r="AO13" s="338" t="str">
        <f t="shared" si="6"/>
        <v/>
      </c>
      <c r="AP13" s="338" t="str">
        <f t="shared" si="6"/>
        <v/>
      </c>
      <c r="AQ13" s="338" t="str">
        <f t="shared" si="6"/>
        <v/>
      </c>
      <c r="AR13" s="339" t="str">
        <f t="shared" si="6"/>
        <v/>
      </c>
      <c r="AT13" s="345">
        <f t="shared" si="13"/>
        <v>0</v>
      </c>
      <c r="AU13" s="346">
        <f t="shared" si="14"/>
        <v>0</v>
      </c>
      <c r="AV13" s="346" t="str">
        <f t="shared" si="15"/>
        <v/>
      </c>
      <c r="AW13" s="346">
        <f t="shared" si="16"/>
        <v>0</v>
      </c>
      <c r="AX13" s="346">
        <f t="shared" si="17"/>
        <v>0</v>
      </c>
      <c r="AY13" s="346" t="str">
        <f t="shared" si="18"/>
        <v/>
      </c>
      <c r="AZ13" s="346">
        <f t="shared" si="19"/>
        <v>24</v>
      </c>
      <c r="BA13" s="346">
        <f t="shared" si="20"/>
        <v>6</v>
      </c>
      <c r="BB13" s="347" t="str">
        <f t="shared" si="21"/>
        <v>Bouvree Guy</v>
      </c>
    </row>
    <row r="14" spans="1:54" ht="16.5" customHeight="1" thickBot="1" x14ac:dyDescent="0.3">
      <c r="A14" s="328">
        <v>9</v>
      </c>
      <c r="B14" s="329" t="str">
        <f t="shared" si="0"/>
        <v>Delaunay Olivier</v>
      </c>
      <c r="C14" s="330" t="str">
        <f t="shared" si="0"/>
        <v>H</v>
      </c>
      <c r="D14" s="331" t="str">
        <f t="shared" si="1"/>
        <v>Corbuches</v>
      </c>
      <c r="E14" s="315">
        <f t="shared" si="1"/>
        <v>11.6</v>
      </c>
      <c r="F14" s="332">
        <v>22</v>
      </c>
      <c r="H14" s="328">
        <v>9</v>
      </c>
      <c r="I14" s="329" t="str">
        <f t="shared" si="2"/>
        <v>Cercus Dominique</v>
      </c>
      <c r="J14" s="330" t="str">
        <f t="shared" si="2"/>
        <v>H</v>
      </c>
      <c r="K14" s="330" t="str">
        <f t="shared" si="2"/>
        <v>Chevannes</v>
      </c>
      <c r="L14" s="315">
        <f t="shared" si="3"/>
        <v>32.1</v>
      </c>
      <c r="M14" s="332">
        <v>22</v>
      </c>
      <c r="O14" s="343">
        <v>8</v>
      </c>
      <c r="P14" s="344" t="str">
        <f t="shared" si="7"/>
        <v/>
      </c>
      <c r="Q14" s="344" t="str">
        <f t="shared" si="8"/>
        <v/>
      </c>
      <c r="R14" s="344" t="str">
        <f t="shared" si="9"/>
        <v/>
      </c>
      <c r="S14" s="326">
        <f t="shared" si="10"/>
        <v>0</v>
      </c>
      <c r="T14" s="327" t="str">
        <f t="shared" si="22"/>
        <v/>
      </c>
      <c r="W14" s="308" t="s">
        <v>5</v>
      </c>
      <c r="X14" s="309" t="s">
        <v>6</v>
      </c>
      <c r="Y14" s="350" t="s">
        <v>7</v>
      </c>
      <c r="Z14" s="305" t="s">
        <v>8</v>
      </c>
      <c r="AB14" s="337" t="str">
        <f t="shared" si="11"/>
        <v/>
      </c>
      <c r="AC14" s="338" t="str">
        <f t="shared" si="4"/>
        <v/>
      </c>
      <c r="AD14" s="338" t="str">
        <f t="shared" si="4"/>
        <v/>
      </c>
      <c r="AE14" s="338">
        <f t="shared" si="4"/>
        <v>22</v>
      </c>
      <c r="AF14" s="339" t="str">
        <f t="shared" si="4"/>
        <v/>
      </c>
      <c r="AH14" s="337" t="str">
        <f t="shared" si="12"/>
        <v/>
      </c>
      <c r="AI14" s="338">
        <f t="shared" si="5"/>
        <v>22</v>
      </c>
      <c r="AJ14" s="338" t="str">
        <f t="shared" si="5"/>
        <v/>
      </c>
      <c r="AK14" s="338" t="str">
        <f t="shared" si="5"/>
        <v/>
      </c>
      <c r="AL14" s="339" t="str">
        <f t="shared" si="5"/>
        <v/>
      </c>
      <c r="AN14" s="337" t="str">
        <f t="shared" si="6"/>
        <v/>
      </c>
      <c r="AO14" s="338" t="str">
        <f t="shared" si="6"/>
        <v/>
      </c>
      <c r="AP14" s="338" t="str">
        <f t="shared" si="6"/>
        <v/>
      </c>
      <c r="AQ14" s="338" t="str">
        <f t="shared" si="6"/>
        <v/>
      </c>
      <c r="AR14" s="339" t="str">
        <f t="shared" si="6"/>
        <v/>
      </c>
      <c r="AT14" s="345">
        <f t="shared" si="13"/>
        <v>23</v>
      </c>
      <c r="AU14" s="346">
        <f t="shared" si="14"/>
        <v>1</v>
      </c>
      <c r="AV14" s="346" t="str">
        <f t="shared" si="15"/>
        <v>Gastaud Daniel</v>
      </c>
      <c r="AW14" s="346">
        <f t="shared" si="16"/>
        <v>0</v>
      </c>
      <c r="AX14" s="346">
        <f t="shared" si="17"/>
        <v>0</v>
      </c>
      <c r="AY14" s="346" t="str">
        <f t="shared" si="18"/>
        <v/>
      </c>
      <c r="AZ14" s="346">
        <f t="shared" si="19"/>
        <v>0</v>
      </c>
      <c r="BA14" s="346">
        <f t="shared" si="20"/>
        <v>0</v>
      </c>
      <c r="BB14" s="347" t="str">
        <f t="shared" si="21"/>
        <v/>
      </c>
    </row>
    <row r="15" spans="1:54" ht="16.5" customHeight="1" x14ac:dyDescent="0.25">
      <c r="A15" s="328">
        <v>10</v>
      </c>
      <c r="B15" s="329" t="str">
        <f t="shared" si="0"/>
        <v>Jousseau Bernard</v>
      </c>
      <c r="C15" s="330" t="str">
        <f t="shared" si="0"/>
        <v>H</v>
      </c>
      <c r="D15" s="331" t="str">
        <f t="shared" si="0"/>
        <v>Corbuches</v>
      </c>
      <c r="E15" s="315">
        <f t="shared" si="0"/>
        <v>10.3</v>
      </c>
      <c r="F15" s="332">
        <v>21</v>
      </c>
      <c r="H15" s="328">
        <v>10</v>
      </c>
      <c r="I15" s="329" t="str">
        <f t="shared" si="2"/>
        <v>Nardon Philippe</v>
      </c>
      <c r="J15" s="330" t="str">
        <f t="shared" si="2"/>
        <v>H</v>
      </c>
      <c r="K15" s="330" t="str">
        <f t="shared" si="2"/>
        <v>Chevannes</v>
      </c>
      <c r="L15" s="315">
        <f t="shared" si="3"/>
        <v>30.2</v>
      </c>
      <c r="M15" s="332">
        <v>21</v>
      </c>
      <c r="O15" s="343">
        <v>9</v>
      </c>
      <c r="P15" s="344" t="str">
        <f t="shared" si="7"/>
        <v/>
      </c>
      <c r="Q15" s="344" t="str">
        <f t="shared" si="8"/>
        <v/>
      </c>
      <c r="R15" s="344" t="str">
        <f t="shared" si="9"/>
        <v/>
      </c>
      <c r="S15" s="326">
        <f t="shared" si="10"/>
        <v>0</v>
      </c>
      <c r="T15" s="327" t="str">
        <f t="shared" si="22"/>
        <v/>
      </c>
      <c r="W15" s="320" t="str">
        <f>+W6</f>
        <v>ASGAF</v>
      </c>
      <c r="X15" s="323">
        <f>AB36</f>
        <v>120</v>
      </c>
      <c r="Y15" s="351">
        <f>AH36+AN18</f>
        <v>145</v>
      </c>
      <c r="Z15" s="352">
        <f>SUM(X15:Y15)</f>
        <v>265</v>
      </c>
      <c r="AB15" s="337" t="str">
        <f t="shared" si="11"/>
        <v/>
      </c>
      <c r="AC15" s="338" t="str">
        <f t="shared" si="4"/>
        <v/>
      </c>
      <c r="AD15" s="338" t="str">
        <f t="shared" si="4"/>
        <v/>
      </c>
      <c r="AE15" s="338">
        <f t="shared" si="4"/>
        <v>21</v>
      </c>
      <c r="AF15" s="339" t="str">
        <f t="shared" si="4"/>
        <v/>
      </c>
      <c r="AH15" s="337" t="str">
        <f t="shared" si="12"/>
        <v/>
      </c>
      <c r="AI15" s="338">
        <f t="shared" si="5"/>
        <v>21</v>
      </c>
      <c r="AJ15" s="338" t="str">
        <f t="shared" si="5"/>
        <v/>
      </c>
      <c r="AK15" s="338" t="str">
        <f t="shared" si="5"/>
        <v/>
      </c>
      <c r="AL15" s="339" t="str">
        <f t="shared" si="5"/>
        <v/>
      </c>
      <c r="AN15" s="337" t="str">
        <f t="shared" si="6"/>
        <v/>
      </c>
      <c r="AO15" s="338" t="str">
        <f t="shared" si="6"/>
        <v/>
      </c>
      <c r="AP15" s="338" t="str">
        <f t="shared" si="6"/>
        <v/>
      </c>
      <c r="AQ15" s="338" t="str">
        <f t="shared" si="6"/>
        <v/>
      </c>
      <c r="AR15" s="339" t="str">
        <f t="shared" si="6"/>
        <v/>
      </c>
      <c r="AT15" s="345">
        <f t="shared" si="13"/>
        <v>0</v>
      </c>
      <c r="AU15" s="346">
        <f t="shared" si="14"/>
        <v>0</v>
      </c>
      <c r="AV15" s="346" t="str">
        <f t="shared" si="15"/>
        <v/>
      </c>
      <c r="AW15" s="346">
        <f t="shared" si="16"/>
        <v>0</v>
      </c>
      <c r="AX15" s="346">
        <f t="shared" si="17"/>
        <v>0</v>
      </c>
      <c r="AY15" s="346" t="str">
        <f t="shared" si="18"/>
        <v/>
      </c>
      <c r="AZ15" s="346">
        <f t="shared" si="19"/>
        <v>22</v>
      </c>
      <c r="BA15" s="346">
        <f t="shared" si="20"/>
        <v>7</v>
      </c>
      <c r="BB15" s="347" t="str">
        <f t="shared" si="21"/>
        <v>Cercus Dominique</v>
      </c>
    </row>
    <row r="16" spans="1:54" ht="16.5" customHeight="1" x14ac:dyDescent="0.25">
      <c r="A16" s="328">
        <v>11</v>
      </c>
      <c r="B16" s="329" t="str">
        <f t="shared" si="0"/>
        <v>Gauvin Henri-Jacques</v>
      </c>
      <c r="C16" s="330" t="str">
        <f t="shared" si="0"/>
        <v>H</v>
      </c>
      <c r="D16" s="331" t="str">
        <f t="shared" si="0"/>
        <v>Réveillon</v>
      </c>
      <c r="E16" s="315">
        <f t="shared" si="0"/>
        <v>13.2</v>
      </c>
      <c r="F16" s="332">
        <v>20</v>
      </c>
      <c r="H16" s="328">
        <v>11</v>
      </c>
      <c r="I16" s="329" t="str">
        <f t="shared" si="2"/>
        <v>Szechter Bertrand</v>
      </c>
      <c r="J16" s="330" t="str">
        <f t="shared" si="2"/>
        <v>H</v>
      </c>
      <c r="K16" s="330" t="str">
        <f t="shared" si="2"/>
        <v>Corbuches</v>
      </c>
      <c r="L16" s="315">
        <f t="shared" si="3"/>
        <v>7.8</v>
      </c>
      <c r="M16" s="332">
        <v>20</v>
      </c>
      <c r="O16" s="343">
        <v>10</v>
      </c>
      <c r="P16" s="344" t="str">
        <f t="shared" si="7"/>
        <v/>
      </c>
      <c r="Q16" s="344" t="str">
        <f t="shared" si="8"/>
        <v/>
      </c>
      <c r="R16" s="344" t="str">
        <f t="shared" si="9"/>
        <v/>
      </c>
      <c r="S16" s="326">
        <f t="shared" si="10"/>
        <v>0</v>
      </c>
      <c r="T16" s="327" t="str">
        <f t="shared" si="22"/>
        <v/>
      </c>
      <c r="W16" s="335" t="str">
        <f t="shared" ref="W16:W20" si="23">+W7</f>
        <v>Chevannes</v>
      </c>
      <c r="X16" s="338">
        <f>AC36</f>
        <v>41</v>
      </c>
      <c r="Y16" s="353">
        <f>AI36+AO18</f>
        <v>116</v>
      </c>
      <c r="Z16" s="354">
        <f>SUM(X16:Y16)</f>
        <v>157</v>
      </c>
      <c r="AB16" s="337" t="str">
        <f t="shared" si="11"/>
        <v/>
      </c>
      <c r="AC16" s="338" t="str">
        <f t="shared" si="4"/>
        <v/>
      </c>
      <c r="AD16" s="338" t="str">
        <f t="shared" si="4"/>
        <v/>
      </c>
      <c r="AE16" s="338" t="str">
        <f t="shared" si="4"/>
        <v/>
      </c>
      <c r="AF16" s="339">
        <f t="shared" si="4"/>
        <v>20</v>
      </c>
      <c r="AH16" s="337" t="str">
        <f t="shared" si="12"/>
        <v/>
      </c>
      <c r="AI16" s="338" t="str">
        <f t="shared" si="5"/>
        <v/>
      </c>
      <c r="AJ16" s="338" t="str">
        <f t="shared" si="5"/>
        <v/>
      </c>
      <c r="AK16" s="338">
        <f t="shared" si="5"/>
        <v>20</v>
      </c>
      <c r="AL16" s="339" t="str">
        <f t="shared" si="5"/>
        <v/>
      </c>
      <c r="AN16" s="337" t="str">
        <f t="shared" si="6"/>
        <v/>
      </c>
      <c r="AO16" s="338" t="str">
        <f t="shared" si="6"/>
        <v/>
      </c>
      <c r="AP16" s="338" t="str">
        <f t="shared" si="6"/>
        <v/>
      </c>
      <c r="AQ16" s="338" t="str">
        <f t="shared" si="6"/>
        <v/>
      </c>
      <c r="AR16" s="339" t="str">
        <f t="shared" si="6"/>
        <v/>
      </c>
      <c r="AT16" s="345">
        <f t="shared" si="13"/>
        <v>0</v>
      </c>
      <c r="AU16" s="346">
        <f t="shared" si="14"/>
        <v>0</v>
      </c>
      <c r="AV16" s="346" t="str">
        <f t="shared" si="15"/>
        <v/>
      </c>
      <c r="AW16" s="346">
        <f t="shared" si="16"/>
        <v>0</v>
      </c>
      <c r="AX16" s="346">
        <f t="shared" si="17"/>
        <v>0</v>
      </c>
      <c r="AY16" s="346" t="str">
        <f t="shared" si="18"/>
        <v/>
      </c>
      <c r="AZ16" s="346">
        <f t="shared" si="19"/>
        <v>21</v>
      </c>
      <c r="BA16" s="346">
        <f t="shared" si="20"/>
        <v>8</v>
      </c>
      <c r="BB16" s="347" t="str">
        <f t="shared" si="21"/>
        <v>Nardon Philippe</v>
      </c>
    </row>
    <row r="17" spans="1:54" ht="16.5" customHeight="1" x14ac:dyDescent="0.25">
      <c r="A17" s="328">
        <v>12</v>
      </c>
      <c r="B17" s="329" t="str">
        <f t="shared" si="0"/>
        <v>Latrasse Thierry</v>
      </c>
      <c r="C17" s="330" t="str">
        <f t="shared" si="0"/>
        <v>H</v>
      </c>
      <c r="D17" s="331" t="str">
        <f t="shared" si="0"/>
        <v>Réveillon</v>
      </c>
      <c r="E17" s="315">
        <f t="shared" si="0"/>
        <v>15.1</v>
      </c>
      <c r="F17" s="332">
        <v>19</v>
      </c>
      <c r="H17" s="328">
        <v>12</v>
      </c>
      <c r="I17" s="329" t="str">
        <f t="shared" si="2"/>
        <v>Kerfourn Dominique</v>
      </c>
      <c r="J17" s="330" t="str">
        <f t="shared" si="2"/>
        <v>H</v>
      </c>
      <c r="K17" s="330" t="str">
        <f t="shared" si="2"/>
        <v>ASGAF</v>
      </c>
      <c r="L17" s="315">
        <f t="shared" si="3"/>
        <v>27.2</v>
      </c>
      <c r="M17" s="332">
        <v>19</v>
      </c>
      <c r="O17" s="343">
        <v>11</v>
      </c>
      <c r="P17" s="344" t="str">
        <f t="shared" si="7"/>
        <v/>
      </c>
      <c r="Q17" s="344" t="str">
        <f t="shared" si="8"/>
        <v/>
      </c>
      <c r="R17" s="344" t="str">
        <f t="shared" si="9"/>
        <v/>
      </c>
      <c r="S17" s="326">
        <f t="shared" si="10"/>
        <v>0</v>
      </c>
      <c r="T17" s="327" t="str">
        <f t="shared" si="22"/>
        <v/>
      </c>
      <c r="W17" s="335" t="str">
        <f t="shared" si="23"/>
        <v>Chevry</v>
      </c>
      <c r="X17" s="338">
        <f>AD36</f>
        <v>22</v>
      </c>
      <c r="Y17" s="353">
        <f>AJ36+AP18</f>
        <v>16</v>
      </c>
      <c r="Z17" s="354">
        <f>SUM(X17:Y17)</f>
        <v>38</v>
      </c>
      <c r="AB17" s="337" t="str">
        <f t="shared" si="11"/>
        <v/>
      </c>
      <c r="AC17" s="338" t="str">
        <f t="shared" si="4"/>
        <v/>
      </c>
      <c r="AD17" s="338" t="str">
        <f t="shared" si="4"/>
        <v/>
      </c>
      <c r="AE17" s="338" t="str">
        <f t="shared" si="4"/>
        <v/>
      </c>
      <c r="AF17" s="339">
        <f t="shared" si="4"/>
        <v>19</v>
      </c>
      <c r="AH17" s="337">
        <f t="shared" si="12"/>
        <v>19</v>
      </c>
      <c r="AI17" s="338" t="str">
        <f t="shared" si="5"/>
        <v/>
      </c>
      <c r="AJ17" s="338" t="str">
        <f t="shared" si="5"/>
        <v/>
      </c>
      <c r="AK17" s="338" t="str">
        <f t="shared" si="5"/>
        <v/>
      </c>
      <c r="AL17" s="339" t="str">
        <f t="shared" si="5"/>
        <v/>
      </c>
      <c r="AN17" s="337" t="str">
        <f t="shared" si="6"/>
        <v/>
      </c>
      <c r="AO17" s="338" t="str">
        <f t="shared" si="6"/>
        <v/>
      </c>
      <c r="AP17" s="338" t="str">
        <f t="shared" si="6"/>
        <v/>
      </c>
      <c r="AQ17" s="338" t="str">
        <f t="shared" si="6"/>
        <v/>
      </c>
      <c r="AR17" s="339" t="str">
        <f t="shared" si="6"/>
        <v/>
      </c>
      <c r="AT17" s="345">
        <f t="shared" si="13"/>
        <v>0</v>
      </c>
      <c r="AU17" s="346">
        <f t="shared" si="14"/>
        <v>0</v>
      </c>
      <c r="AV17" s="346" t="str">
        <f t="shared" si="15"/>
        <v/>
      </c>
      <c r="AW17" s="346">
        <f t="shared" si="16"/>
        <v>0</v>
      </c>
      <c r="AX17" s="346">
        <f t="shared" si="17"/>
        <v>0</v>
      </c>
      <c r="AY17" s="346" t="str">
        <f t="shared" si="18"/>
        <v/>
      </c>
      <c r="AZ17" s="346">
        <f t="shared" si="19"/>
        <v>20</v>
      </c>
      <c r="BA17" s="346">
        <f t="shared" si="20"/>
        <v>9</v>
      </c>
      <c r="BB17" s="347" t="str">
        <f t="shared" si="21"/>
        <v>Szechter Bertrand</v>
      </c>
    </row>
    <row r="18" spans="1:54" ht="16.5" customHeight="1" thickBot="1" x14ac:dyDescent="0.3">
      <c r="A18" s="328">
        <v>13</v>
      </c>
      <c r="B18" s="329" t="str">
        <f t="shared" si="0"/>
        <v>Castrillo Vincent</v>
      </c>
      <c r="C18" s="330" t="str">
        <f t="shared" si="0"/>
        <v>H</v>
      </c>
      <c r="D18" s="331" t="str">
        <f t="shared" si="0"/>
        <v>ASGAF</v>
      </c>
      <c r="E18" s="315">
        <f t="shared" si="0"/>
        <v>17.399999999999999</v>
      </c>
      <c r="F18" s="332">
        <v>18</v>
      </c>
      <c r="H18" s="355">
        <v>13</v>
      </c>
      <c r="I18" s="329" t="str">
        <f t="shared" si="2"/>
        <v>Bridier Jean Michel</v>
      </c>
      <c r="J18" s="330" t="str">
        <f t="shared" si="2"/>
        <v>H</v>
      </c>
      <c r="K18" s="330" t="str">
        <f t="shared" si="2"/>
        <v>Réveillon</v>
      </c>
      <c r="L18" s="315">
        <f t="shared" si="3"/>
        <v>8.9</v>
      </c>
      <c r="M18" s="332">
        <v>18</v>
      </c>
      <c r="O18" s="356">
        <v>12</v>
      </c>
      <c r="P18" s="357" t="str">
        <f t="shared" si="7"/>
        <v/>
      </c>
      <c r="Q18" s="357" t="str">
        <f t="shared" si="8"/>
        <v/>
      </c>
      <c r="R18" s="357" t="str">
        <f t="shared" si="9"/>
        <v/>
      </c>
      <c r="S18" s="358">
        <f t="shared" si="10"/>
        <v>0</v>
      </c>
      <c r="T18" s="359" t="str">
        <f t="shared" si="22"/>
        <v/>
      </c>
      <c r="W18" s="335" t="str">
        <f t="shared" si="23"/>
        <v>Corbuches</v>
      </c>
      <c r="X18" s="338">
        <f>AE36</f>
        <v>106</v>
      </c>
      <c r="Y18" s="353">
        <f>AK36+AQ18</f>
        <v>52</v>
      </c>
      <c r="Z18" s="354">
        <f>SUM(X18:Y18)</f>
        <v>158</v>
      </c>
      <c r="AB18" s="337">
        <f t="shared" si="11"/>
        <v>18</v>
      </c>
      <c r="AC18" s="338" t="str">
        <f t="shared" si="4"/>
        <v/>
      </c>
      <c r="AD18" s="338" t="str">
        <f t="shared" si="4"/>
        <v/>
      </c>
      <c r="AE18" s="338" t="str">
        <f t="shared" si="4"/>
        <v/>
      </c>
      <c r="AF18" s="339" t="str">
        <f t="shared" si="4"/>
        <v/>
      </c>
      <c r="AH18" s="337" t="str">
        <f t="shared" si="12"/>
        <v/>
      </c>
      <c r="AI18" s="338" t="str">
        <f t="shared" si="5"/>
        <v/>
      </c>
      <c r="AJ18" s="338" t="str">
        <f t="shared" si="5"/>
        <v/>
      </c>
      <c r="AK18" s="338" t="str">
        <f t="shared" si="5"/>
        <v/>
      </c>
      <c r="AL18" s="339">
        <f t="shared" si="5"/>
        <v>18</v>
      </c>
      <c r="AN18" s="360">
        <f t="shared" ref="AN18:AR18" si="24">SUM(AN6:AN17)</f>
        <v>0</v>
      </c>
      <c r="AO18" s="358">
        <f t="shared" si="24"/>
        <v>0</v>
      </c>
      <c r="AP18" s="358">
        <f t="shared" si="24"/>
        <v>0</v>
      </c>
      <c r="AQ18" s="358">
        <f t="shared" si="24"/>
        <v>0</v>
      </c>
      <c r="AR18" s="359">
        <f t="shared" si="24"/>
        <v>0</v>
      </c>
      <c r="AT18" s="345">
        <f t="shared" si="13"/>
        <v>0</v>
      </c>
      <c r="AU18" s="346">
        <f t="shared" si="14"/>
        <v>0</v>
      </c>
      <c r="AV18" s="346" t="str">
        <f t="shared" si="15"/>
        <v/>
      </c>
      <c r="AW18" s="346">
        <f t="shared" si="16"/>
        <v>0</v>
      </c>
      <c r="AX18" s="346">
        <f t="shared" si="17"/>
        <v>0</v>
      </c>
      <c r="AY18" s="346" t="str">
        <f t="shared" si="18"/>
        <v/>
      </c>
      <c r="AZ18" s="346">
        <f t="shared" si="19"/>
        <v>19</v>
      </c>
      <c r="BA18" s="346">
        <f t="shared" si="20"/>
        <v>10</v>
      </c>
      <c r="BB18" s="347" t="str">
        <f t="shared" si="21"/>
        <v>Kerfourn Dominique</v>
      </c>
    </row>
    <row r="19" spans="1:54" ht="16.5" customHeight="1" thickBot="1" x14ac:dyDescent="0.35">
      <c r="A19" s="328">
        <v>14</v>
      </c>
      <c r="B19" s="329" t="str">
        <f t="shared" si="0"/>
        <v>Barcon Jean-Jacques</v>
      </c>
      <c r="C19" s="330" t="str">
        <f t="shared" si="0"/>
        <v>H</v>
      </c>
      <c r="D19" s="331" t="str">
        <f t="shared" si="0"/>
        <v>ASGAF</v>
      </c>
      <c r="E19" s="315">
        <f t="shared" si="0"/>
        <v>20.6</v>
      </c>
      <c r="F19" s="332">
        <v>17</v>
      </c>
      <c r="H19" s="355">
        <v>14</v>
      </c>
      <c r="I19" s="329" t="str">
        <f t="shared" si="2"/>
        <v>Lapatrie Gilles</v>
      </c>
      <c r="J19" s="330" t="str">
        <f t="shared" si="2"/>
        <v>H</v>
      </c>
      <c r="K19" s="330" t="str">
        <f t="shared" si="2"/>
        <v>Réveillon</v>
      </c>
      <c r="L19" s="315">
        <f t="shared" si="3"/>
        <v>11</v>
      </c>
      <c r="M19" s="332">
        <v>17</v>
      </c>
      <c r="Q19" s="300"/>
      <c r="R19" s="361" t="s">
        <v>64</v>
      </c>
      <c r="S19" s="362">
        <f>SUM(S7:S18)</f>
        <v>23</v>
      </c>
      <c r="T19" s="363"/>
      <c r="W19" s="364" t="str">
        <f t="shared" si="23"/>
        <v>Réveillon</v>
      </c>
      <c r="X19" s="358">
        <f>AF36</f>
        <v>176</v>
      </c>
      <c r="Y19" s="365">
        <f>AL36+AR18</f>
        <v>136</v>
      </c>
      <c r="Z19" s="366">
        <f>SUM(X19:Y19)</f>
        <v>312</v>
      </c>
      <c r="AB19" s="337">
        <f t="shared" si="11"/>
        <v>17</v>
      </c>
      <c r="AC19" s="338" t="str">
        <f t="shared" si="4"/>
        <v/>
      </c>
      <c r="AD19" s="338" t="str">
        <f t="shared" si="4"/>
        <v/>
      </c>
      <c r="AE19" s="338" t="str">
        <f t="shared" si="4"/>
        <v/>
      </c>
      <c r="AF19" s="339" t="str">
        <f t="shared" si="4"/>
        <v/>
      </c>
      <c r="AH19" s="337" t="str">
        <f t="shared" si="12"/>
        <v/>
      </c>
      <c r="AI19" s="338" t="str">
        <f t="shared" si="5"/>
        <v/>
      </c>
      <c r="AJ19" s="338" t="str">
        <f t="shared" si="5"/>
        <v/>
      </c>
      <c r="AK19" s="338" t="str">
        <f t="shared" si="5"/>
        <v/>
      </c>
      <c r="AL19" s="339">
        <f t="shared" si="5"/>
        <v>17</v>
      </c>
      <c r="AN19" s="938" t="s">
        <v>29</v>
      </c>
      <c r="AO19" s="939"/>
      <c r="AP19" s="939"/>
      <c r="AQ19" s="939"/>
      <c r="AR19" s="940"/>
      <c r="AT19" s="345">
        <f t="shared" si="13"/>
        <v>0</v>
      </c>
      <c r="AU19" s="346">
        <f t="shared" si="14"/>
        <v>0</v>
      </c>
      <c r="AV19" s="346" t="str">
        <f t="shared" si="15"/>
        <v/>
      </c>
      <c r="AW19" s="346">
        <f t="shared" si="16"/>
        <v>0</v>
      </c>
      <c r="AX19" s="346">
        <f t="shared" si="17"/>
        <v>0</v>
      </c>
      <c r="AY19" s="346" t="str">
        <f t="shared" si="18"/>
        <v/>
      </c>
      <c r="AZ19" s="346">
        <f t="shared" si="19"/>
        <v>18</v>
      </c>
      <c r="BA19" s="346">
        <f t="shared" si="20"/>
        <v>11</v>
      </c>
      <c r="BB19" s="347" t="str">
        <f t="shared" si="21"/>
        <v>Bridier Jean Michel</v>
      </c>
    </row>
    <row r="20" spans="1:54" ht="16.5" customHeight="1" thickBot="1" x14ac:dyDescent="0.3">
      <c r="A20" s="367">
        <v>15</v>
      </c>
      <c r="B20" s="329" t="str">
        <f t="shared" si="0"/>
        <v>Bouvree Guy</v>
      </c>
      <c r="C20" s="330" t="str">
        <f t="shared" si="0"/>
        <v>H</v>
      </c>
      <c r="D20" s="331" t="str">
        <f t="shared" si="0"/>
        <v>Réveillon</v>
      </c>
      <c r="E20" s="315">
        <f t="shared" si="0"/>
        <v>18.7</v>
      </c>
      <c r="F20" s="332">
        <v>16</v>
      </c>
      <c r="H20" s="355">
        <v>15</v>
      </c>
      <c r="I20" s="329" t="str">
        <f t="shared" si="2"/>
        <v>Napoleone Remi</v>
      </c>
      <c r="J20" s="330" t="str">
        <f t="shared" si="2"/>
        <v>H</v>
      </c>
      <c r="K20" s="330" t="str">
        <f t="shared" si="2"/>
        <v>Chevry</v>
      </c>
      <c r="L20" s="315">
        <f t="shared" si="3"/>
        <v>20.8</v>
      </c>
      <c r="M20" s="332">
        <v>16</v>
      </c>
      <c r="W20" s="348" t="str">
        <f t="shared" si="23"/>
        <v>Total</v>
      </c>
      <c r="X20" s="368">
        <f>SUM(X15:X19)</f>
        <v>465</v>
      </c>
      <c r="Y20" s="369">
        <f t="shared" ref="Y20:Z20" si="25">SUM(Y15:Y19)</f>
        <v>465</v>
      </c>
      <c r="Z20" s="370">
        <f t="shared" si="25"/>
        <v>930</v>
      </c>
      <c r="AB20" s="337" t="str">
        <f t="shared" si="11"/>
        <v/>
      </c>
      <c r="AC20" s="338" t="str">
        <f t="shared" si="4"/>
        <v/>
      </c>
      <c r="AD20" s="338" t="str">
        <f t="shared" si="4"/>
        <v/>
      </c>
      <c r="AE20" s="338" t="str">
        <f t="shared" si="4"/>
        <v/>
      </c>
      <c r="AF20" s="339">
        <f t="shared" si="4"/>
        <v>16</v>
      </c>
      <c r="AH20" s="337" t="str">
        <f t="shared" si="12"/>
        <v/>
      </c>
      <c r="AI20" s="338" t="str">
        <f t="shared" si="5"/>
        <v/>
      </c>
      <c r="AJ20" s="338">
        <f t="shared" si="5"/>
        <v>16</v>
      </c>
      <c r="AK20" s="338" t="str">
        <f t="shared" si="5"/>
        <v/>
      </c>
      <c r="AL20" s="339" t="str">
        <f t="shared" si="5"/>
        <v/>
      </c>
      <c r="AN20" s="371"/>
      <c r="AO20" s="371"/>
      <c r="AP20" s="371"/>
      <c r="AQ20" s="371"/>
      <c r="AR20" s="371"/>
      <c r="AT20" s="345">
        <f t="shared" si="13"/>
        <v>0</v>
      </c>
      <c r="AU20" s="346">
        <f t="shared" si="14"/>
        <v>0</v>
      </c>
      <c r="AV20" s="346" t="str">
        <f t="shared" si="15"/>
        <v/>
      </c>
      <c r="AW20" s="346">
        <f t="shared" si="16"/>
        <v>0</v>
      </c>
      <c r="AX20" s="346">
        <f t="shared" si="17"/>
        <v>0</v>
      </c>
      <c r="AY20" s="346" t="str">
        <f t="shared" si="18"/>
        <v/>
      </c>
      <c r="AZ20" s="346">
        <f t="shared" si="19"/>
        <v>17</v>
      </c>
      <c r="BA20" s="346">
        <f t="shared" si="20"/>
        <v>12</v>
      </c>
      <c r="BB20" s="347" t="str">
        <f t="shared" si="21"/>
        <v>Lapatrie Gilles</v>
      </c>
    </row>
    <row r="21" spans="1:54" ht="16.5" customHeight="1" x14ac:dyDescent="0.3">
      <c r="A21" s="328">
        <v>16</v>
      </c>
      <c r="B21" s="329" t="str">
        <f t="shared" si="0"/>
        <v>Prevost Stephane</v>
      </c>
      <c r="C21" s="330" t="str">
        <f t="shared" si="0"/>
        <v>H</v>
      </c>
      <c r="D21" s="331" t="str">
        <f t="shared" si="0"/>
        <v>Chevannes</v>
      </c>
      <c r="E21" s="315">
        <f t="shared" si="0"/>
        <v>17.600000000000001</v>
      </c>
      <c r="F21" s="332">
        <v>15</v>
      </c>
      <c r="H21" s="355">
        <v>16</v>
      </c>
      <c r="I21" s="329" t="str">
        <f t="shared" si="2"/>
        <v>Sauvignon Luc</v>
      </c>
      <c r="J21" s="330" t="str">
        <f t="shared" si="2"/>
        <v>H</v>
      </c>
      <c r="K21" s="330" t="str">
        <f t="shared" si="2"/>
        <v>Corbuches</v>
      </c>
      <c r="L21" s="315">
        <f t="shared" si="3"/>
        <v>28.7</v>
      </c>
      <c r="M21" s="332">
        <v>15</v>
      </c>
      <c r="O21" s="960" t="s">
        <v>51</v>
      </c>
      <c r="P21" s="961"/>
      <c r="Q21" s="961"/>
      <c r="R21" s="961"/>
      <c r="S21" s="372"/>
      <c r="AB21" s="337" t="str">
        <f t="shared" si="11"/>
        <v/>
      </c>
      <c r="AC21" s="338">
        <f t="shared" si="4"/>
        <v>15</v>
      </c>
      <c r="AD21" s="338" t="str">
        <f t="shared" si="4"/>
        <v/>
      </c>
      <c r="AE21" s="338" t="str">
        <f t="shared" si="4"/>
        <v/>
      </c>
      <c r="AF21" s="339" t="str">
        <f t="shared" si="4"/>
        <v/>
      </c>
      <c r="AH21" s="337" t="str">
        <f t="shared" si="12"/>
        <v/>
      </c>
      <c r="AI21" s="338" t="str">
        <f t="shared" si="5"/>
        <v/>
      </c>
      <c r="AJ21" s="338" t="str">
        <f t="shared" si="5"/>
        <v/>
      </c>
      <c r="AK21" s="338">
        <f t="shared" si="5"/>
        <v>15</v>
      </c>
      <c r="AL21" s="339" t="str">
        <f t="shared" si="5"/>
        <v/>
      </c>
      <c r="AN21" s="371"/>
      <c r="AO21" s="371"/>
      <c r="AP21" s="371"/>
      <c r="AQ21" s="371"/>
      <c r="AR21" s="371"/>
      <c r="AT21" s="345">
        <f t="shared" si="13"/>
        <v>0</v>
      </c>
      <c r="AU21" s="346">
        <f t="shared" si="14"/>
        <v>0</v>
      </c>
      <c r="AV21" s="346" t="str">
        <f t="shared" si="15"/>
        <v/>
      </c>
      <c r="AW21" s="346">
        <f t="shared" si="16"/>
        <v>0</v>
      </c>
      <c r="AX21" s="346">
        <f t="shared" si="17"/>
        <v>0</v>
      </c>
      <c r="AY21" s="346" t="str">
        <f t="shared" si="18"/>
        <v/>
      </c>
      <c r="AZ21" s="346">
        <f t="shared" si="19"/>
        <v>16</v>
      </c>
      <c r="BA21" s="346">
        <f t="shared" si="20"/>
        <v>13</v>
      </c>
      <c r="BB21" s="347" t="str">
        <f t="shared" si="21"/>
        <v>Napoleone Remi</v>
      </c>
    </row>
    <row r="22" spans="1:54" ht="16.5" customHeight="1" thickBot="1" x14ac:dyDescent="0.3">
      <c r="A22" s="328">
        <v>17</v>
      </c>
      <c r="B22" s="329" t="str">
        <f t="shared" ref="B22:E35" si="26">+B58</f>
        <v>Foucault Lionel</v>
      </c>
      <c r="C22" s="330" t="str">
        <f t="shared" si="26"/>
        <v>H</v>
      </c>
      <c r="D22" s="331" t="str">
        <f t="shared" si="26"/>
        <v>Chevannes</v>
      </c>
      <c r="E22" s="315">
        <f t="shared" si="26"/>
        <v>15.1</v>
      </c>
      <c r="F22" s="332">
        <v>14</v>
      </c>
      <c r="H22" s="355">
        <v>17</v>
      </c>
      <c r="I22" s="329" t="str">
        <f t="shared" ref="I22:K35" si="27">+I58</f>
        <v>Lopez Jean Marie</v>
      </c>
      <c r="J22" s="330" t="str">
        <f t="shared" si="27"/>
        <v>H</v>
      </c>
      <c r="K22" s="330" t="str">
        <f t="shared" si="27"/>
        <v>ASGAF</v>
      </c>
      <c r="L22" s="315">
        <f t="shared" si="3"/>
        <v>25.7</v>
      </c>
      <c r="M22" s="332">
        <v>14</v>
      </c>
      <c r="O22" s="373" t="s">
        <v>30</v>
      </c>
      <c r="P22" s="374" t="s">
        <v>31</v>
      </c>
      <c r="Q22" s="374" t="s">
        <v>26</v>
      </c>
      <c r="R22" s="374" t="s">
        <v>32</v>
      </c>
      <c r="S22" s="375" t="s">
        <v>8</v>
      </c>
      <c r="AB22" s="337" t="str">
        <f t="shared" si="11"/>
        <v/>
      </c>
      <c r="AC22" s="338">
        <f t="shared" si="11"/>
        <v>14</v>
      </c>
      <c r="AD22" s="338" t="str">
        <f t="shared" si="11"/>
        <v/>
      </c>
      <c r="AE22" s="338" t="str">
        <f t="shared" si="11"/>
        <v/>
      </c>
      <c r="AF22" s="339" t="str">
        <f t="shared" si="11"/>
        <v/>
      </c>
      <c r="AH22" s="337">
        <f t="shared" si="12"/>
        <v>14</v>
      </c>
      <c r="AI22" s="338" t="str">
        <f t="shared" si="12"/>
        <v/>
      </c>
      <c r="AJ22" s="338" t="str">
        <f t="shared" si="12"/>
        <v/>
      </c>
      <c r="AK22" s="338" t="str">
        <f t="shared" si="12"/>
        <v/>
      </c>
      <c r="AL22" s="339" t="str">
        <f t="shared" si="12"/>
        <v/>
      </c>
      <c r="AN22" s="371"/>
      <c r="AO22" s="371"/>
      <c r="AP22" s="371"/>
      <c r="AQ22" s="371"/>
      <c r="AR22" s="371"/>
      <c r="AT22" s="345">
        <f t="shared" si="13"/>
        <v>0</v>
      </c>
      <c r="AU22" s="346">
        <f t="shared" si="14"/>
        <v>0</v>
      </c>
      <c r="AV22" s="346" t="str">
        <f t="shared" si="15"/>
        <v/>
      </c>
      <c r="AW22" s="346">
        <f t="shared" si="16"/>
        <v>0</v>
      </c>
      <c r="AX22" s="346">
        <f t="shared" si="17"/>
        <v>0</v>
      </c>
      <c r="AY22" s="346" t="str">
        <f t="shared" si="18"/>
        <v/>
      </c>
      <c r="AZ22" s="346">
        <f t="shared" si="19"/>
        <v>15</v>
      </c>
      <c r="BA22" s="346">
        <f t="shared" si="20"/>
        <v>14</v>
      </c>
      <c r="BB22" s="347" t="str">
        <f t="shared" si="21"/>
        <v>Sauvignon Luc</v>
      </c>
    </row>
    <row r="23" spans="1:54" ht="16.5" customHeight="1" x14ac:dyDescent="0.3">
      <c r="A23" s="328">
        <v>18</v>
      </c>
      <c r="B23" s="329" t="str">
        <f t="shared" si="26"/>
        <v>Napoleone Remi</v>
      </c>
      <c r="C23" s="330" t="str">
        <f t="shared" si="26"/>
        <v>H</v>
      </c>
      <c r="D23" s="331" t="str">
        <f t="shared" si="26"/>
        <v>Chevry</v>
      </c>
      <c r="E23" s="315">
        <f t="shared" si="26"/>
        <v>20.8</v>
      </c>
      <c r="F23" s="332">
        <v>13</v>
      </c>
      <c r="H23" s="355">
        <v>18</v>
      </c>
      <c r="I23" s="329" t="str">
        <f t="shared" si="27"/>
        <v>Le Boulc'H Catherine</v>
      </c>
      <c r="J23" s="330" t="str">
        <f t="shared" si="27"/>
        <v>F</v>
      </c>
      <c r="K23" s="330" t="str">
        <f t="shared" si="27"/>
        <v>Chevannes</v>
      </c>
      <c r="L23" s="315">
        <f t="shared" si="3"/>
        <v>20.6</v>
      </c>
      <c r="M23" s="332">
        <v>13</v>
      </c>
      <c r="O23" s="376">
        <v>1</v>
      </c>
      <c r="P23" s="377" t="str">
        <f t="shared" ref="P23:P34" si="28">IFERROR(VLOOKUP($O23,$AX$7:$AY$36,2,0),"")</f>
        <v>Baptiste Nathalie</v>
      </c>
      <c r="Q23" s="334">
        <f t="shared" ref="Q23:Q34" si="29">IFERROR(VLOOKUP($P23,$I$6:$L$35,4,0),"")</f>
        <v>14.1</v>
      </c>
      <c r="R23" s="334" t="str">
        <f t="shared" ref="R23:R34" si="30">IFERROR(VLOOKUP($P23,$I$6:$L$35,3,0),"")</f>
        <v>Chevannes</v>
      </c>
      <c r="S23" s="327">
        <f t="shared" ref="S23:S34" si="31">IFERROR(VLOOKUP($P23,$I$6:$M$35,5,0),"")</f>
        <v>25</v>
      </c>
      <c r="AB23" s="337" t="str">
        <f t="shared" si="11"/>
        <v/>
      </c>
      <c r="AC23" s="338" t="str">
        <f t="shared" si="11"/>
        <v/>
      </c>
      <c r="AD23" s="338">
        <f t="shared" si="11"/>
        <v>13</v>
      </c>
      <c r="AE23" s="338" t="str">
        <f t="shared" si="11"/>
        <v/>
      </c>
      <c r="AF23" s="339" t="str">
        <f t="shared" si="11"/>
        <v/>
      </c>
      <c r="AH23" s="337" t="str">
        <f t="shared" si="12"/>
        <v/>
      </c>
      <c r="AI23" s="338">
        <f t="shared" si="12"/>
        <v>13</v>
      </c>
      <c r="AJ23" s="338" t="str">
        <f t="shared" si="12"/>
        <v/>
      </c>
      <c r="AK23" s="338" t="str">
        <f t="shared" si="12"/>
        <v/>
      </c>
      <c r="AL23" s="339" t="str">
        <f t="shared" si="12"/>
        <v/>
      </c>
      <c r="AN23" s="371"/>
      <c r="AO23" s="371"/>
      <c r="AP23" s="371"/>
      <c r="AQ23" s="371"/>
      <c r="AR23" s="371"/>
      <c r="AT23" s="345">
        <f t="shared" si="13"/>
        <v>0</v>
      </c>
      <c r="AU23" s="346">
        <f t="shared" si="14"/>
        <v>0</v>
      </c>
      <c r="AV23" s="346" t="str">
        <f t="shared" si="15"/>
        <v/>
      </c>
      <c r="AW23" s="346">
        <f t="shared" si="16"/>
        <v>0</v>
      </c>
      <c r="AX23" s="346">
        <f t="shared" si="17"/>
        <v>0</v>
      </c>
      <c r="AY23" s="346" t="str">
        <f t="shared" si="18"/>
        <v/>
      </c>
      <c r="AZ23" s="346">
        <f t="shared" si="19"/>
        <v>14</v>
      </c>
      <c r="BA23" s="346">
        <f t="shared" si="20"/>
        <v>15</v>
      </c>
      <c r="BB23" s="347" t="str">
        <f t="shared" si="21"/>
        <v>Lopez Jean Marie</v>
      </c>
    </row>
    <row r="24" spans="1:54" ht="16.5" customHeight="1" x14ac:dyDescent="0.25">
      <c r="A24" s="328">
        <v>19</v>
      </c>
      <c r="B24" s="329" t="str">
        <f t="shared" si="26"/>
        <v>Lavigne Alain</v>
      </c>
      <c r="C24" s="330" t="str">
        <f t="shared" si="26"/>
        <v>H</v>
      </c>
      <c r="D24" s="331" t="str">
        <f t="shared" si="26"/>
        <v>Corbuches</v>
      </c>
      <c r="E24" s="315">
        <f t="shared" si="26"/>
        <v>18.399999999999999</v>
      </c>
      <c r="F24" s="332">
        <v>12</v>
      </c>
      <c r="H24" s="355">
        <v>19</v>
      </c>
      <c r="I24" s="329" t="str">
        <f t="shared" si="27"/>
        <v>Debut Daniel</v>
      </c>
      <c r="J24" s="330" t="str">
        <f t="shared" si="27"/>
        <v>H</v>
      </c>
      <c r="K24" s="330" t="str">
        <f t="shared" si="27"/>
        <v>ASGAF</v>
      </c>
      <c r="L24" s="315">
        <f t="shared" si="3"/>
        <v>20.2</v>
      </c>
      <c r="M24" s="332">
        <v>12</v>
      </c>
      <c r="O24" s="378">
        <v>2</v>
      </c>
      <c r="P24" s="379" t="str">
        <f t="shared" si="28"/>
        <v>Le Boulc'H Catherine</v>
      </c>
      <c r="Q24" s="344">
        <f t="shared" si="29"/>
        <v>20.6</v>
      </c>
      <c r="R24" s="344" t="str">
        <f t="shared" si="30"/>
        <v>Chevannes</v>
      </c>
      <c r="S24" s="339">
        <f t="shared" si="31"/>
        <v>13</v>
      </c>
      <c r="AB24" s="337" t="str">
        <f t="shared" si="11"/>
        <v/>
      </c>
      <c r="AC24" s="338" t="str">
        <f t="shared" si="11"/>
        <v/>
      </c>
      <c r="AD24" s="338" t="str">
        <f t="shared" si="11"/>
        <v/>
      </c>
      <c r="AE24" s="338">
        <f t="shared" si="11"/>
        <v>12</v>
      </c>
      <c r="AF24" s="339" t="str">
        <f t="shared" si="11"/>
        <v/>
      </c>
      <c r="AH24" s="337">
        <f t="shared" si="12"/>
        <v>12</v>
      </c>
      <c r="AI24" s="338" t="str">
        <f t="shared" si="12"/>
        <v/>
      </c>
      <c r="AJ24" s="338" t="str">
        <f t="shared" si="12"/>
        <v/>
      </c>
      <c r="AK24" s="338" t="str">
        <f t="shared" si="12"/>
        <v/>
      </c>
      <c r="AL24" s="339" t="str">
        <f t="shared" si="12"/>
        <v/>
      </c>
      <c r="AN24" s="371"/>
      <c r="AO24" s="371"/>
      <c r="AP24" s="371"/>
      <c r="AQ24" s="371"/>
      <c r="AR24" s="371"/>
      <c r="AT24" s="345">
        <f t="shared" si="13"/>
        <v>0</v>
      </c>
      <c r="AU24" s="346">
        <f t="shared" si="14"/>
        <v>0</v>
      </c>
      <c r="AV24" s="346" t="str">
        <f t="shared" si="15"/>
        <v/>
      </c>
      <c r="AW24" s="346">
        <f t="shared" si="16"/>
        <v>13</v>
      </c>
      <c r="AX24" s="346">
        <f t="shared" si="17"/>
        <v>2</v>
      </c>
      <c r="AY24" s="346" t="str">
        <f t="shared" si="18"/>
        <v>Le Boulc'H Catherine</v>
      </c>
      <c r="AZ24" s="346">
        <f t="shared" si="19"/>
        <v>0</v>
      </c>
      <c r="BA24" s="346">
        <f t="shared" si="20"/>
        <v>0</v>
      </c>
      <c r="BB24" s="347" t="str">
        <f t="shared" si="21"/>
        <v/>
      </c>
    </row>
    <row r="25" spans="1:54" ht="16.5" customHeight="1" x14ac:dyDescent="0.3">
      <c r="A25" s="328">
        <v>20</v>
      </c>
      <c r="B25" s="329" t="str">
        <f t="shared" si="26"/>
        <v>Balley Jean Marc</v>
      </c>
      <c r="C25" s="330" t="str">
        <f t="shared" si="26"/>
        <v>H</v>
      </c>
      <c r="D25" s="331" t="str">
        <f t="shared" si="26"/>
        <v>ASGAF</v>
      </c>
      <c r="E25" s="315">
        <f t="shared" si="26"/>
        <v>14.3</v>
      </c>
      <c r="F25" s="332">
        <v>11</v>
      </c>
      <c r="H25" s="355">
        <v>20</v>
      </c>
      <c r="I25" s="329" t="str">
        <f t="shared" si="27"/>
        <v>Castrillo Vincent</v>
      </c>
      <c r="J25" s="330" t="str">
        <f t="shared" si="27"/>
        <v>H</v>
      </c>
      <c r="K25" s="330" t="str">
        <f t="shared" si="27"/>
        <v>ASGAF</v>
      </c>
      <c r="L25" s="315">
        <f t="shared" si="3"/>
        <v>17.399999999999999</v>
      </c>
      <c r="M25" s="332">
        <v>11</v>
      </c>
      <c r="O25" s="380">
        <v>3</v>
      </c>
      <c r="P25" s="379" t="str">
        <f t="shared" si="28"/>
        <v>Armand Sylvie</v>
      </c>
      <c r="Q25" s="344">
        <f t="shared" si="29"/>
        <v>15.4</v>
      </c>
      <c r="R25" s="344" t="str">
        <f t="shared" si="30"/>
        <v>Réveillon</v>
      </c>
      <c r="S25" s="339">
        <f t="shared" si="31"/>
        <v>5</v>
      </c>
      <c r="AB25" s="337">
        <f t="shared" si="11"/>
        <v>11</v>
      </c>
      <c r="AC25" s="338" t="str">
        <f t="shared" si="11"/>
        <v/>
      </c>
      <c r="AD25" s="338" t="str">
        <f t="shared" si="11"/>
        <v/>
      </c>
      <c r="AE25" s="338" t="str">
        <f t="shared" si="11"/>
        <v/>
      </c>
      <c r="AF25" s="339" t="str">
        <f t="shared" si="11"/>
        <v/>
      </c>
      <c r="AH25" s="337">
        <f t="shared" si="12"/>
        <v>11</v>
      </c>
      <c r="AI25" s="338" t="str">
        <f t="shared" si="12"/>
        <v/>
      </c>
      <c r="AJ25" s="338" t="str">
        <f t="shared" si="12"/>
        <v/>
      </c>
      <c r="AK25" s="338" t="str">
        <f t="shared" si="12"/>
        <v/>
      </c>
      <c r="AL25" s="339" t="str">
        <f t="shared" si="12"/>
        <v/>
      </c>
      <c r="AN25" s="371"/>
      <c r="AO25" s="371"/>
      <c r="AP25" s="371"/>
      <c r="AQ25" s="371"/>
      <c r="AR25" s="371"/>
      <c r="AT25" s="345">
        <f t="shared" si="13"/>
        <v>0</v>
      </c>
      <c r="AU25" s="346">
        <f t="shared" si="14"/>
        <v>0</v>
      </c>
      <c r="AV25" s="346" t="str">
        <f t="shared" si="15"/>
        <v/>
      </c>
      <c r="AW25" s="346">
        <f t="shared" si="16"/>
        <v>0</v>
      </c>
      <c r="AX25" s="346">
        <f t="shared" si="17"/>
        <v>0</v>
      </c>
      <c r="AY25" s="346" t="str">
        <f t="shared" si="18"/>
        <v/>
      </c>
      <c r="AZ25" s="346">
        <f t="shared" si="19"/>
        <v>12</v>
      </c>
      <c r="BA25" s="346">
        <f t="shared" si="20"/>
        <v>16</v>
      </c>
      <c r="BB25" s="347" t="str">
        <f t="shared" si="21"/>
        <v>Debut Daniel</v>
      </c>
    </row>
    <row r="26" spans="1:54" ht="16.5" customHeight="1" x14ac:dyDescent="0.25">
      <c r="A26" s="328">
        <v>21</v>
      </c>
      <c r="B26" s="329" t="str">
        <f t="shared" si="26"/>
        <v>Debut Daniel</v>
      </c>
      <c r="C26" s="330" t="str">
        <f t="shared" si="26"/>
        <v>H</v>
      </c>
      <c r="D26" s="331" t="str">
        <f t="shared" si="26"/>
        <v>ASGAF</v>
      </c>
      <c r="E26" s="315">
        <f t="shared" si="26"/>
        <v>20.2</v>
      </c>
      <c r="F26" s="332">
        <v>10</v>
      </c>
      <c r="H26" s="355">
        <v>21</v>
      </c>
      <c r="I26" s="329" t="str">
        <f t="shared" si="27"/>
        <v>Lavigne Alain</v>
      </c>
      <c r="J26" s="330" t="str">
        <f t="shared" si="27"/>
        <v>H</v>
      </c>
      <c r="K26" s="330" t="str">
        <f t="shared" si="27"/>
        <v>Corbuches</v>
      </c>
      <c r="L26" s="315">
        <f t="shared" si="3"/>
        <v>18.399999999999999</v>
      </c>
      <c r="M26" s="332">
        <v>10</v>
      </c>
      <c r="O26" s="378">
        <v>4</v>
      </c>
      <c r="P26" s="379" t="str">
        <f t="shared" si="28"/>
        <v/>
      </c>
      <c r="Q26" s="344" t="str">
        <f t="shared" si="29"/>
        <v/>
      </c>
      <c r="R26" s="344" t="str">
        <f t="shared" si="30"/>
        <v/>
      </c>
      <c r="S26" s="339" t="str">
        <f t="shared" si="31"/>
        <v/>
      </c>
      <c r="AB26" s="337">
        <f t="shared" si="11"/>
        <v>10</v>
      </c>
      <c r="AC26" s="338" t="str">
        <f t="shared" si="11"/>
        <v/>
      </c>
      <c r="AD26" s="338" t="str">
        <f t="shared" si="11"/>
        <v/>
      </c>
      <c r="AE26" s="338" t="str">
        <f t="shared" si="11"/>
        <v/>
      </c>
      <c r="AF26" s="339" t="str">
        <f t="shared" si="11"/>
        <v/>
      </c>
      <c r="AH26" s="337" t="str">
        <f t="shared" si="12"/>
        <v/>
      </c>
      <c r="AI26" s="338" t="str">
        <f t="shared" si="12"/>
        <v/>
      </c>
      <c r="AJ26" s="338" t="str">
        <f t="shared" si="12"/>
        <v/>
      </c>
      <c r="AK26" s="338">
        <f t="shared" si="12"/>
        <v>10</v>
      </c>
      <c r="AL26" s="339" t="str">
        <f t="shared" si="12"/>
        <v/>
      </c>
      <c r="AN26" s="371"/>
      <c r="AO26" s="371"/>
      <c r="AP26" s="371"/>
      <c r="AQ26" s="371"/>
      <c r="AR26" s="371"/>
      <c r="AT26" s="345">
        <f t="shared" si="13"/>
        <v>0</v>
      </c>
      <c r="AU26" s="346">
        <f t="shared" si="14"/>
        <v>0</v>
      </c>
      <c r="AV26" s="346" t="str">
        <f t="shared" si="15"/>
        <v/>
      </c>
      <c r="AW26" s="346">
        <f t="shared" si="16"/>
        <v>0</v>
      </c>
      <c r="AX26" s="346">
        <f t="shared" si="17"/>
        <v>0</v>
      </c>
      <c r="AY26" s="346" t="str">
        <f t="shared" si="18"/>
        <v/>
      </c>
      <c r="AZ26" s="346">
        <f t="shared" si="19"/>
        <v>11</v>
      </c>
      <c r="BA26" s="346">
        <f t="shared" si="20"/>
        <v>17</v>
      </c>
      <c r="BB26" s="347" t="str">
        <f t="shared" si="21"/>
        <v>Castrillo Vincent</v>
      </c>
    </row>
    <row r="27" spans="1:54" ht="16.5" customHeight="1" x14ac:dyDescent="0.3">
      <c r="A27" s="328">
        <v>22</v>
      </c>
      <c r="B27" s="329" t="str">
        <f t="shared" si="26"/>
        <v>Jammes Gérard</v>
      </c>
      <c r="C27" s="330" t="str">
        <f t="shared" si="26"/>
        <v>H</v>
      </c>
      <c r="D27" s="331" t="str">
        <f t="shared" si="26"/>
        <v>Chevry</v>
      </c>
      <c r="E27" s="315">
        <f t="shared" si="26"/>
        <v>17.8</v>
      </c>
      <c r="F27" s="332">
        <v>9</v>
      </c>
      <c r="H27" s="355">
        <v>22</v>
      </c>
      <c r="I27" s="329" t="str">
        <f t="shared" si="27"/>
        <v>Prevost Stephane</v>
      </c>
      <c r="J27" s="330" t="str">
        <f t="shared" si="27"/>
        <v>H</v>
      </c>
      <c r="K27" s="330" t="str">
        <f t="shared" si="27"/>
        <v>Chevannes</v>
      </c>
      <c r="L27" s="315">
        <f t="shared" si="3"/>
        <v>17.600000000000001</v>
      </c>
      <c r="M27" s="332">
        <v>9</v>
      </c>
      <c r="O27" s="380">
        <v>5</v>
      </c>
      <c r="P27" s="379" t="str">
        <f t="shared" si="28"/>
        <v/>
      </c>
      <c r="Q27" s="344" t="str">
        <f t="shared" si="29"/>
        <v/>
      </c>
      <c r="R27" s="344" t="str">
        <f t="shared" si="30"/>
        <v/>
      </c>
      <c r="S27" s="339" t="str">
        <f t="shared" si="31"/>
        <v/>
      </c>
      <c r="AB27" s="337" t="str">
        <f t="shared" si="11"/>
        <v/>
      </c>
      <c r="AC27" s="338" t="str">
        <f t="shared" si="11"/>
        <v/>
      </c>
      <c r="AD27" s="338">
        <f t="shared" si="11"/>
        <v>9</v>
      </c>
      <c r="AE27" s="338" t="str">
        <f t="shared" si="11"/>
        <v/>
      </c>
      <c r="AF27" s="339" t="str">
        <f t="shared" si="11"/>
        <v/>
      </c>
      <c r="AH27" s="337" t="str">
        <f t="shared" si="12"/>
        <v/>
      </c>
      <c r="AI27" s="338">
        <f t="shared" si="12"/>
        <v>9</v>
      </c>
      <c r="AJ27" s="338" t="str">
        <f t="shared" si="12"/>
        <v/>
      </c>
      <c r="AK27" s="338" t="str">
        <f t="shared" si="12"/>
        <v/>
      </c>
      <c r="AL27" s="339" t="str">
        <f t="shared" si="12"/>
        <v/>
      </c>
      <c r="AN27" s="371"/>
      <c r="AO27" s="371"/>
      <c r="AP27" s="371"/>
      <c r="AQ27" s="371"/>
      <c r="AR27" s="371"/>
      <c r="AT27" s="345">
        <f t="shared" si="13"/>
        <v>0</v>
      </c>
      <c r="AU27" s="346">
        <f t="shared" si="14"/>
        <v>0</v>
      </c>
      <c r="AV27" s="346" t="str">
        <f t="shared" si="15"/>
        <v/>
      </c>
      <c r="AW27" s="346">
        <f t="shared" si="16"/>
        <v>0</v>
      </c>
      <c r="AX27" s="346">
        <f t="shared" si="17"/>
        <v>0</v>
      </c>
      <c r="AY27" s="346" t="str">
        <f t="shared" si="18"/>
        <v/>
      </c>
      <c r="AZ27" s="346">
        <f t="shared" si="19"/>
        <v>10</v>
      </c>
      <c r="BA27" s="346">
        <f t="shared" si="20"/>
        <v>18</v>
      </c>
      <c r="BB27" s="347" t="str">
        <f t="shared" si="21"/>
        <v>Lavigne Alain</v>
      </c>
    </row>
    <row r="28" spans="1:54" ht="16.5" customHeight="1" x14ac:dyDescent="0.25">
      <c r="A28" s="328">
        <v>23</v>
      </c>
      <c r="B28" s="329" t="str">
        <f t="shared" si="26"/>
        <v>Cluzet Didier</v>
      </c>
      <c r="C28" s="330" t="str">
        <f t="shared" si="26"/>
        <v>H</v>
      </c>
      <c r="D28" s="331" t="str">
        <f t="shared" si="26"/>
        <v>ASGAF</v>
      </c>
      <c r="E28" s="315">
        <f t="shared" si="26"/>
        <v>21.4</v>
      </c>
      <c r="F28" s="332">
        <v>8</v>
      </c>
      <c r="H28" s="355">
        <v>23</v>
      </c>
      <c r="I28" s="329" t="str">
        <f t="shared" si="27"/>
        <v>Chapuy Bruno</v>
      </c>
      <c r="J28" s="330" t="str">
        <f t="shared" si="27"/>
        <v>H</v>
      </c>
      <c r="K28" s="330" t="str">
        <f t="shared" si="27"/>
        <v>Réveillon</v>
      </c>
      <c r="L28" s="315">
        <f t="shared" si="3"/>
        <v>22.9</v>
      </c>
      <c r="M28" s="332">
        <v>8</v>
      </c>
      <c r="O28" s="378">
        <v>6</v>
      </c>
      <c r="P28" s="379" t="str">
        <f t="shared" si="28"/>
        <v/>
      </c>
      <c r="Q28" s="344" t="str">
        <f t="shared" si="29"/>
        <v/>
      </c>
      <c r="R28" s="344" t="str">
        <f t="shared" si="30"/>
        <v/>
      </c>
      <c r="S28" s="339" t="str">
        <f t="shared" si="31"/>
        <v/>
      </c>
      <c r="AB28" s="337">
        <f t="shared" si="11"/>
        <v>8</v>
      </c>
      <c r="AC28" s="338" t="str">
        <f t="shared" si="11"/>
        <v/>
      </c>
      <c r="AD28" s="338" t="str">
        <f t="shared" si="11"/>
        <v/>
      </c>
      <c r="AE28" s="338" t="str">
        <f t="shared" si="11"/>
        <v/>
      </c>
      <c r="AF28" s="339" t="str">
        <f t="shared" si="11"/>
        <v/>
      </c>
      <c r="AH28" s="337" t="str">
        <f t="shared" si="12"/>
        <v/>
      </c>
      <c r="AI28" s="338" t="str">
        <f t="shared" si="12"/>
        <v/>
      </c>
      <c r="AJ28" s="338" t="str">
        <f t="shared" si="12"/>
        <v/>
      </c>
      <c r="AK28" s="338" t="str">
        <f t="shared" si="12"/>
        <v/>
      </c>
      <c r="AL28" s="339">
        <f t="shared" si="12"/>
        <v>8</v>
      </c>
      <c r="AN28" s="371"/>
      <c r="AO28" s="371"/>
      <c r="AP28" s="371"/>
      <c r="AQ28" s="371"/>
      <c r="AR28" s="371"/>
      <c r="AT28" s="345">
        <f t="shared" si="13"/>
        <v>0</v>
      </c>
      <c r="AU28" s="346">
        <f t="shared" si="14"/>
        <v>0</v>
      </c>
      <c r="AV28" s="346" t="str">
        <f t="shared" si="15"/>
        <v/>
      </c>
      <c r="AW28" s="346">
        <f t="shared" si="16"/>
        <v>0</v>
      </c>
      <c r="AX28" s="346">
        <f t="shared" si="17"/>
        <v>0</v>
      </c>
      <c r="AY28" s="346" t="str">
        <f t="shared" si="18"/>
        <v/>
      </c>
      <c r="AZ28" s="346">
        <f t="shared" si="19"/>
        <v>9</v>
      </c>
      <c r="BA28" s="346">
        <f t="shared" si="20"/>
        <v>19</v>
      </c>
      <c r="BB28" s="347" t="str">
        <f t="shared" si="21"/>
        <v>Prevost Stephane</v>
      </c>
    </row>
    <row r="29" spans="1:54" ht="16.5" customHeight="1" x14ac:dyDescent="0.3">
      <c r="A29" s="328">
        <v>24</v>
      </c>
      <c r="B29" s="329" t="str">
        <f t="shared" si="26"/>
        <v>Tuytten Gerard</v>
      </c>
      <c r="C29" s="330" t="str">
        <f t="shared" si="26"/>
        <v>H</v>
      </c>
      <c r="D29" s="331" t="str">
        <f t="shared" si="26"/>
        <v>Chevannes</v>
      </c>
      <c r="E29" s="315">
        <f t="shared" si="26"/>
        <v>17.600000000000001</v>
      </c>
      <c r="F29" s="332">
        <v>7</v>
      </c>
      <c r="H29" s="355">
        <v>24</v>
      </c>
      <c r="I29" s="329" t="str">
        <f t="shared" si="27"/>
        <v>Colmerauer Denis</v>
      </c>
      <c r="J29" s="330" t="str">
        <f t="shared" si="27"/>
        <v>H</v>
      </c>
      <c r="K29" s="330" t="str">
        <f t="shared" si="27"/>
        <v>Corbuches</v>
      </c>
      <c r="L29" s="315">
        <f t="shared" si="3"/>
        <v>11.3</v>
      </c>
      <c r="M29" s="332">
        <v>7</v>
      </c>
      <c r="O29" s="380">
        <v>7</v>
      </c>
      <c r="P29" s="379" t="str">
        <f t="shared" si="28"/>
        <v/>
      </c>
      <c r="Q29" s="344" t="str">
        <f t="shared" si="29"/>
        <v/>
      </c>
      <c r="R29" s="344" t="str">
        <f t="shared" si="30"/>
        <v/>
      </c>
      <c r="S29" s="339" t="str">
        <f t="shared" si="31"/>
        <v/>
      </c>
      <c r="AB29" s="337" t="str">
        <f t="shared" si="11"/>
        <v/>
      </c>
      <c r="AC29" s="338">
        <f t="shared" si="11"/>
        <v>7</v>
      </c>
      <c r="AD29" s="338" t="str">
        <f t="shared" si="11"/>
        <v/>
      </c>
      <c r="AE29" s="338" t="str">
        <f t="shared" si="11"/>
        <v/>
      </c>
      <c r="AF29" s="339" t="str">
        <f t="shared" si="11"/>
        <v/>
      </c>
      <c r="AH29" s="337" t="str">
        <f t="shared" si="12"/>
        <v/>
      </c>
      <c r="AI29" s="338" t="str">
        <f t="shared" si="12"/>
        <v/>
      </c>
      <c r="AJ29" s="338" t="str">
        <f t="shared" si="12"/>
        <v/>
      </c>
      <c r="AK29" s="338">
        <f t="shared" si="12"/>
        <v>7</v>
      </c>
      <c r="AL29" s="339" t="str">
        <f t="shared" si="12"/>
        <v/>
      </c>
      <c r="AN29" s="371"/>
      <c r="AO29" s="371"/>
      <c r="AP29" s="371"/>
      <c r="AQ29" s="371"/>
      <c r="AR29" s="371"/>
      <c r="AT29" s="345">
        <f t="shared" si="13"/>
        <v>0</v>
      </c>
      <c r="AU29" s="346">
        <f t="shared" si="14"/>
        <v>0</v>
      </c>
      <c r="AV29" s="346" t="str">
        <f t="shared" si="15"/>
        <v/>
      </c>
      <c r="AW29" s="346">
        <f t="shared" si="16"/>
        <v>0</v>
      </c>
      <c r="AX29" s="346">
        <f t="shared" si="17"/>
        <v>0</v>
      </c>
      <c r="AY29" s="346" t="str">
        <f t="shared" si="18"/>
        <v/>
      </c>
      <c r="AZ29" s="346">
        <f t="shared" si="19"/>
        <v>8</v>
      </c>
      <c r="BA29" s="346">
        <f t="shared" si="20"/>
        <v>20</v>
      </c>
      <c r="BB29" s="347" t="str">
        <f t="shared" si="21"/>
        <v>Chapuy Bruno</v>
      </c>
    </row>
    <row r="30" spans="1:54" ht="16.5" customHeight="1" x14ac:dyDescent="0.25">
      <c r="A30" s="328">
        <v>25</v>
      </c>
      <c r="B30" s="329" t="str">
        <f t="shared" si="26"/>
        <v>Pomares Pierre</v>
      </c>
      <c r="C30" s="330" t="str">
        <f t="shared" si="26"/>
        <v>H</v>
      </c>
      <c r="D30" s="331" t="str">
        <f t="shared" si="26"/>
        <v>Réveillon</v>
      </c>
      <c r="E30" s="315">
        <f t="shared" si="26"/>
        <v>13.5</v>
      </c>
      <c r="F30" s="332">
        <v>6</v>
      </c>
      <c r="H30" s="355">
        <v>25</v>
      </c>
      <c r="I30" s="329" t="str">
        <f t="shared" si="27"/>
        <v>Latrasse Thierry</v>
      </c>
      <c r="J30" s="330" t="str">
        <f t="shared" si="27"/>
        <v>H</v>
      </c>
      <c r="K30" s="330" t="str">
        <f t="shared" si="27"/>
        <v>Réveillon</v>
      </c>
      <c r="L30" s="315">
        <f t="shared" si="3"/>
        <v>15.1</v>
      </c>
      <c r="M30" s="332">
        <v>6</v>
      </c>
      <c r="O30" s="378">
        <v>8</v>
      </c>
      <c r="P30" s="379" t="str">
        <f t="shared" si="28"/>
        <v/>
      </c>
      <c r="Q30" s="344" t="str">
        <f t="shared" si="29"/>
        <v/>
      </c>
      <c r="R30" s="344" t="str">
        <f t="shared" si="30"/>
        <v/>
      </c>
      <c r="S30" s="339" t="str">
        <f t="shared" si="31"/>
        <v/>
      </c>
      <c r="AB30" s="337" t="str">
        <f t="shared" si="11"/>
        <v/>
      </c>
      <c r="AC30" s="338" t="str">
        <f t="shared" si="11"/>
        <v/>
      </c>
      <c r="AD30" s="338" t="str">
        <f t="shared" si="11"/>
        <v/>
      </c>
      <c r="AE30" s="338" t="str">
        <f t="shared" si="11"/>
        <v/>
      </c>
      <c r="AF30" s="339">
        <f t="shared" si="11"/>
        <v>6</v>
      </c>
      <c r="AH30" s="337" t="str">
        <f t="shared" si="12"/>
        <v/>
      </c>
      <c r="AI30" s="338" t="str">
        <f t="shared" si="12"/>
        <v/>
      </c>
      <c r="AJ30" s="338" t="str">
        <f t="shared" si="12"/>
        <v/>
      </c>
      <c r="AK30" s="338" t="str">
        <f t="shared" si="12"/>
        <v/>
      </c>
      <c r="AL30" s="339">
        <f t="shared" si="12"/>
        <v>6</v>
      </c>
      <c r="AN30" s="371"/>
      <c r="AO30" s="371"/>
      <c r="AP30" s="371"/>
      <c r="AQ30" s="371"/>
      <c r="AR30" s="371"/>
      <c r="AT30" s="345">
        <f t="shared" si="13"/>
        <v>0</v>
      </c>
      <c r="AU30" s="346">
        <f t="shared" si="14"/>
        <v>0</v>
      </c>
      <c r="AV30" s="346" t="str">
        <f t="shared" si="15"/>
        <v/>
      </c>
      <c r="AW30" s="346">
        <f t="shared" si="16"/>
        <v>0</v>
      </c>
      <c r="AX30" s="346">
        <f t="shared" si="17"/>
        <v>0</v>
      </c>
      <c r="AY30" s="346" t="str">
        <f t="shared" si="18"/>
        <v/>
      </c>
      <c r="AZ30" s="346">
        <f t="shared" si="19"/>
        <v>7</v>
      </c>
      <c r="BA30" s="346">
        <f t="shared" si="20"/>
        <v>21</v>
      </c>
      <c r="BB30" s="347" t="str">
        <f t="shared" si="21"/>
        <v>Colmerauer Denis</v>
      </c>
    </row>
    <row r="31" spans="1:54" ht="16.5" customHeight="1" x14ac:dyDescent="0.3">
      <c r="A31" s="328">
        <v>26</v>
      </c>
      <c r="B31" s="329" t="str">
        <f t="shared" si="26"/>
        <v>Kerfourn Dominique</v>
      </c>
      <c r="C31" s="330" t="str">
        <f t="shared" si="26"/>
        <v>H</v>
      </c>
      <c r="D31" s="331" t="str">
        <f t="shared" si="26"/>
        <v>ASGAF</v>
      </c>
      <c r="E31" s="315">
        <f t="shared" si="26"/>
        <v>27.2</v>
      </c>
      <c r="F31" s="332">
        <v>5</v>
      </c>
      <c r="H31" s="355">
        <v>26</v>
      </c>
      <c r="I31" s="329" t="str">
        <f t="shared" si="27"/>
        <v>Armand Sylvie</v>
      </c>
      <c r="J31" s="330" t="str">
        <f t="shared" si="27"/>
        <v>F</v>
      </c>
      <c r="K31" s="330" t="str">
        <f t="shared" si="27"/>
        <v>Réveillon</v>
      </c>
      <c r="L31" s="315">
        <f t="shared" si="3"/>
        <v>15.4</v>
      </c>
      <c r="M31" s="332">
        <v>5</v>
      </c>
      <c r="O31" s="380">
        <v>9</v>
      </c>
      <c r="P31" s="379" t="str">
        <f t="shared" si="28"/>
        <v/>
      </c>
      <c r="Q31" s="344" t="str">
        <f t="shared" si="29"/>
        <v/>
      </c>
      <c r="R31" s="344" t="str">
        <f t="shared" si="30"/>
        <v/>
      </c>
      <c r="S31" s="339" t="str">
        <f t="shared" si="31"/>
        <v/>
      </c>
      <c r="AB31" s="337">
        <f t="shared" si="11"/>
        <v>5</v>
      </c>
      <c r="AC31" s="338" t="str">
        <f t="shared" si="11"/>
        <v/>
      </c>
      <c r="AD31" s="338" t="str">
        <f t="shared" si="11"/>
        <v/>
      </c>
      <c r="AE31" s="338" t="str">
        <f t="shared" si="11"/>
        <v/>
      </c>
      <c r="AF31" s="339" t="str">
        <f t="shared" si="11"/>
        <v/>
      </c>
      <c r="AH31" s="337" t="str">
        <f t="shared" si="12"/>
        <v/>
      </c>
      <c r="AI31" s="338" t="str">
        <f t="shared" si="12"/>
        <v/>
      </c>
      <c r="AJ31" s="338" t="str">
        <f t="shared" si="12"/>
        <v/>
      </c>
      <c r="AK31" s="338" t="str">
        <f t="shared" si="12"/>
        <v/>
      </c>
      <c r="AL31" s="339">
        <f t="shared" si="12"/>
        <v>5</v>
      </c>
      <c r="AN31" s="371"/>
      <c r="AO31" s="371"/>
      <c r="AP31" s="371"/>
      <c r="AQ31" s="371"/>
      <c r="AR31" s="371"/>
      <c r="AT31" s="345">
        <f t="shared" si="13"/>
        <v>0</v>
      </c>
      <c r="AU31" s="346">
        <f t="shared" si="14"/>
        <v>0</v>
      </c>
      <c r="AV31" s="346" t="str">
        <f t="shared" si="15"/>
        <v/>
      </c>
      <c r="AW31" s="346">
        <f t="shared" si="16"/>
        <v>0</v>
      </c>
      <c r="AX31" s="346">
        <f t="shared" si="17"/>
        <v>0</v>
      </c>
      <c r="AY31" s="346" t="str">
        <f t="shared" si="18"/>
        <v/>
      </c>
      <c r="AZ31" s="346">
        <f t="shared" si="19"/>
        <v>6</v>
      </c>
      <c r="BA31" s="346">
        <f t="shared" si="20"/>
        <v>22</v>
      </c>
      <c r="BB31" s="347" t="str">
        <f t="shared" si="21"/>
        <v>Latrasse Thierry</v>
      </c>
    </row>
    <row r="32" spans="1:54" ht="16.5" customHeight="1" x14ac:dyDescent="0.25">
      <c r="A32" s="328">
        <v>27</v>
      </c>
      <c r="B32" s="329" t="str">
        <f t="shared" si="26"/>
        <v>Gesmier Michel</v>
      </c>
      <c r="C32" s="330" t="str">
        <f t="shared" si="26"/>
        <v>H</v>
      </c>
      <c r="D32" s="331" t="str">
        <f t="shared" si="26"/>
        <v>Chevannes</v>
      </c>
      <c r="E32" s="315">
        <f t="shared" si="26"/>
        <v>20.9</v>
      </c>
      <c r="F32" s="332">
        <v>4</v>
      </c>
      <c r="H32" s="355">
        <v>27</v>
      </c>
      <c r="I32" s="329" t="str">
        <f t="shared" si="27"/>
        <v>Colas Patrick</v>
      </c>
      <c r="J32" s="330" t="str">
        <f t="shared" si="27"/>
        <v>H</v>
      </c>
      <c r="K32" s="330" t="str">
        <f t="shared" si="27"/>
        <v>ASGAF</v>
      </c>
      <c r="L32" s="315">
        <f t="shared" si="3"/>
        <v>31.2</v>
      </c>
      <c r="M32" s="332">
        <v>4</v>
      </c>
      <c r="O32" s="378">
        <v>10</v>
      </c>
      <c r="P32" s="379" t="str">
        <f t="shared" si="28"/>
        <v/>
      </c>
      <c r="Q32" s="344" t="str">
        <f t="shared" si="29"/>
        <v/>
      </c>
      <c r="R32" s="344" t="str">
        <f t="shared" si="30"/>
        <v/>
      </c>
      <c r="S32" s="339" t="str">
        <f t="shared" si="31"/>
        <v/>
      </c>
      <c r="AB32" s="337" t="str">
        <f t="shared" si="11"/>
        <v/>
      </c>
      <c r="AC32" s="338">
        <f t="shared" si="11"/>
        <v>4</v>
      </c>
      <c r="AD32" s="338" t="str">
        <f t="shared" si="11"/>
        <v/>
      </c>
      <c r="AE32" s="338" t="str">
        <f t="shared" si="11"/>
        <v/>
      </c>
      <c r="AF32" s="339" t="str">
        <f t="shared" si="11"/>
        <v/>
      </c>
      <c r="AH32" s="337">
        <f t="shared" si="12"/>
        <v>4</v>
      </c>
      <c r="AI32" s="338" t="str">
        <f t="shared" si="12"/>
        <v/>
      </c>
      <c r="AJ32" s="338" t="str">
        <f t="shared" si="12"/>
        <v/>
      </c>
      <c r="AK32" s="338" t="str">
        <f t="shared" si="12"/>
        <v/>
      </c>
      <c r="AL32" s="339" t="str">
        <f t="shared" si="12"/>
        <v/>
      </c>
      <c r="AN32" s="371"/>
      <c r="AO32" s="371"/>
      <c r="AP32" s="371"/>
      <c r="AQ32" s="371"/>
      <c r="AR32" s="371"/>
      <c r="AT32" s="381">
        <v>0</v>
      </c>
      <c r="AU32" s="382">
        <v>0</v>
      </c>
      <c r="AV32" s="346" t="str">
        <f t="shared" si="15"/>
        <v/>
      </c>
      <c r="AW32" s="346">
        <f t="shared" si="16"/>
        <v>5</v>
      </c>
      <c r="AX32" s="346">
        <f t="shared" si="17"/>
        <v>3</v>
      </c>
      <c r="AY32" s="346" t="str">
        <f t="shared" si="18"/>
        <v>Armand Sylvie</v>
      </c>
      <c r="AZ32" s="346">
        <f t="shared" si="19"/>
        <v>0</v>
      </c>
      <c r="BA32" s="346">
        <f t="shared" si="20"/>
        <v>0</v>
      </c>
      <c r="BB32" s="347" t="str">
        <f t="shared" si="21"/>
        <v/>
      </c>
    </row>
    <row r="33" spans="1:54" ht="16.5" customHeight="1" x14ac:dyDescent="0.3">
      <c r="A33" s="328">
        <v>28</v>
      </c>
      <c r="B33" s="329" t="str">
        <f t="shared" si="26"/>
        <v>Chapuy Bruno</v>
      </c>
      <c r="C33" s="330" t="str">
        <f t="shared" si="26"/>
        <v>H</v>
      </c>
      <c r="D33" s="331" t="str">
        <f t="shared" si="26"/>
        <v>Réveillon</v>
      </c>
      <c r="E33" s="315">
        <f t="shared" si="26"/>
        <v>22.9</v>
      </c>
      <c r="F33" s="332">
        <v>3</v>
      </c>
      <c r="H33" s="355">
        <v>28</v>
      </c>
      <c r="I33" s="329" t="str">
        <f t="shared" si="27"/>
        <v>Foucault Lionel</v>
      </c>
      <c r="J33" s="330" t="str">
        <f t="shared" si="27"/>
        <v>H</v>
      </c>
      <c r="K33" s="330" t="str">
        <f t="shared" si="27"/>
        <v>Chevannes</v>
      </c>
      <c r="L33" s="315">
        <f t="shared" si="3"/>
        <v>15.1</v>
      </c>
      <c r="M33" s="332">
        <v>3</v>
      </c>
      <c r="O33" s="380">
        <v>11</v>
      </c>
      <c r="P33" s="379" t="str">
        <f t="shared" si="28"/>
        <v/>
      </c>
      <c r="Q33" s="344" t="str">
        <f t="shared" si="29"/>
        <v/>
      </c>
      <c r="R33" s="344" t="str">
        <f t="shared" si="30"/>
        <v/>
      </c>
      <c r="S33" s="339" t="str">
        <f t="shared" si="31"/>
        <v/>
      </c>
      <c r="AB33" s="337" t="str">
        <f t="shared" si="11"/>
        <v/>
      </c>
      <c r="AC33" s="338" t="str">
        <f t="shared" si="11"/>
        <v/>
      </c>
      <c r="AD33" s="338" t="str">
        <f t="shared" si="11"/>
        <v/>
      </c>
      <c r="AE33" s="338" t="str">
        <f t="shared" si="11"/>
        <v/>
      </c>
      <c r="AF33" s="339">
        <f t="shared" si="11"/>
        <v>3</v>
      </c>
      <c r="AH33" s="337" t="str">
        <f t="shared" si="12"/>
        <v/>
      </c>
      <c r="AI33" s="338">
        <f t="shared" si="12"/>
        <v>3</v>
      </c>
      <c r="AJ33" s="338" t="str">
        <f t="shared" si="12"/>
        <v/>
      </c>
      <c r="AK33" s="338" t="str">
        <f t="shared" si="12"/>
        <v/>
      </c>
      <c r="AL33" s="339" t="str">
        <f t="shared" si="12"/>
        <v/>
      </c>
      <c r="AN33" s="371"/>
      <c r="AO33" s="371"/>
      <c r="AP33" s="371"/>
      <c r="AQ33" s="371"/>
      <c r="AR33" s="371"/>
      <c r="AT33" s="345">
        <f>IF(L32&gt;36,M32,0)</f>
        <v>0</v>
      </c>
      <c r="AU33" s="346">
        <f t="shared" si="14"/>
        <v>0</v>
      </c>
      <c r="AV33" s="346" t="str">
        <f t="shared" si="15"/>
        <v/>
      </c>
      <c r="AW33" s="346">
        <f t="shared" si="16"/>
        <v>0</v>
      </c>
      <c r="AX33" s="346">
        <f t="shared" si="17"/>
        <v>0</v>
      </c>
      <c r="AY33" s="346" t="str">
        <f t="shared" si="18"/>
        <v/>
      </c>
      <c r="AZ33" s="346">
        <f t="shared" si="19"/>
        <v>4</v>
      </c>
      <c r="BA33" s="346">
        <f t="shared" si="20"/>
        <v>23</v>
      </c>
      <c r="BB33" s="347" t="str">
        <f t="shared" si="21"/>
        <v>Colas Patrick</v>
      </c>
    </row>
    <row r="34" spans="1:54" ht="16.5" customHeight="1" thickBot="1" x14ac:dyDescent="0.3">
      <c r="A34" s="328">
        <v>29</v>
      </c>
      <c r="B34" s="329" t="str">
        <f t="shared" si="26"/>
        <v>Tamet Yves</v>
      </c>
      <c r="C34" s="330" t="str">
        <f t="shared" si="26"/>
        <v>H</v>
      </c>
      <c r="D34" s="331" t="str">
        <f t="shared" si="26"/>
        <v>Réveillon</v>
      </c>
      <c r="E34" s="315">
        <f t="shared" si="26"/>
        <v>19.5</v>
      </c>
      <c r="F34" s="332">
        <v>2</v>
      </c>
      <c r="H34" s="355">
        <v>29</v>
      </c>
      <c r="I34" s="329" t="str">
        <f t="shared" si="27"/>
        <v>Alle Jean</v>
      </c>
      <c r="J34" s="330" t="str">
        <f t="shared" si="27"/>
        <v>H</v>
      </c>
      <c r="K34" s="330" t="str">
        <f t="shared" si="27"/>
        <v>ASGAF</v>
      </c>
      <c r="L34" s="315">
        <f t="shared" si="3"/>
        <v>28.4</v>
      </c>
      <c r="M34" s="332">
        <v>2</v>
      </c>
      <c r="O34" s="383">
        <v>12</v>
      </c>
      <c r="P34" s="384" t="str">
        <f t="shared" si="28"/>
        <v/>
      </c>
      <c r="Q34" s="357" t="str">
        <f t="shared" si="29"/>
        <v/>
      </c>
      <c r="R34" s="357" t="str">
        <f t="shared" si="30"/>
        <v/>
      </c>
      <c r="S34" s="359" t="str">
        <f t="shared" si="31"/>
        <v/>
      </c>
      <c r="AB34" s="337" t="str">
        <f t="shared" si="11"/>
        <v/>
      </c>
      <c r="AC34" s="338" t="str">
        <f t="shared" si="11"/>
        <v/>
      </c>
      <c r="AD34" s="338" t="str">
        <f t="shared" si="11"/>
        <v/>
      </c>
      <c r="AE34" s="338" t="str">
        <f t="shared" si="11"/>
        <v/>
      </c>
      <c r="AF34" s="339">
        <f t="shared" si="11"/>
        <v>2</v>
      </c>
      <c r="AH34" s="337">
        <f t="shared" si="12"/>
        <v>2</v>
      </c>
      <c r="AI34" s="338" t="str">
        <f t="shared" si="12"/>
        <v/>
      </c>
      <c r="AJ34" s="338" t="str">
        <f t="shared" si="12"/>
        <v/>
      </c>
      <c r="AK34" s="338" t="str">
        <f t="shared" si="12"/>
        <v/>
      </c>
      <c r="AL34" s="339" t="str">
        <f t="shared" si="12"/>
        <v/>
      </c>
      <c r="AN34" s="371"/>
      <c r="AO34" s="371"/>
      <c r="AP34" s="371"/>
      <c r="AQ34" s="371"/>
      <c r="AR34" s="371"/>
      <c r="AT34" s="345">
        <f>IF(L33&gt;36,M33,0)</f>
        <v>0</v>
      </c>
      <c r="AU34" s="346">
        <f t="shared" si="14"/>
        <v>0</v>
      </c>
      <c r="AV34" s="346" t="str">
        <f t="shared" si="15"/>
        <v/>
      </c>
      <c r="AW34" s="346">
        <f t="shared" si="16"/>
        <v>0</v>
      </c>
      <c r="AX34" s="346">
        <f t="shared" si="17"/>
        <v>0</v>
      </c>
      <c r="AY34" s="346" t="str">
        <f t="shared" si="18"/>
        <v/>
      </c>
      <c r="AZ34" s="346">
        <f t="shared" si="19"/>
        <v>3</v>
      </c>
      <c r="BA34" s="346">
        <f t="shared" si="20"/>
        <v>24</v>
      </c>
      <c r="BB34" s="347" t="str">
        <f t="shared" si="21"/>
        <v>Foucault Lionel</v>
      </c>
    </row>
    <row r="35" spans="1:54" ht="16.5" customHeight="1" thickBot="1" x14ac:dyDescent="0.3">
      <c r="A35" s="385">
        <v>30</v>
      </c>
      <c r="B35" s="386" t="str">
        <f t="shared" si="26"/>
        <v>Viard Etienne</v>
      </c>
      <c r="C35" s="387" t="str">
        <f t="shared" si="26"/>
        <v>H</v>
      </c>
      <c r="D35" s="388" t="str">
        <f t="shared" si="26"/>
        <v>Chevannes</v>
      </c>
      <c r="E35" s="389">
        <f t="shared" si="26"/>
        <v>25.2</v>
      </c>
      <c r="F35" s="390">
        <v>1</v>
      </c>
      <c r="H35" s="355">
        <v>30</v>
      </c>
      <c r="I35" s="386" t="str">
        <f t="shared" si="27"/>
        <v>Lafaye Jean-Francois</v>
      </c>
      <c r="J35" s="387" t="str">
        <f t="shared" si="27"/>
        <v>H</v>
      </c>
      <c r="K35" s="387" t="str">
        <f t="shared" si="27"/>
        <v>Réveillon</v>
      </c>
      <c r="L35" s="389">
        <f t="shared" si="3"/>
        <v>28.7</v>
      </c>
      <c r="M35" s="390">
        <v>1</v>
      </c>
      <c r="Q35" s="300"/>
      <c r="R35" s="361" t="s">
        <v>64</v>
      </c>
      <c r="S35" s="362">
        <f>SUM(S23:S34)</f>
        <v>43</v>
      </c>
      <c r="AB35" s="337" t="str">
        <f t="shared" si="11"/>
        <v/>
      </c>
      <c r="AC35" s="338">
        <f t="shared" si="11"/>
        <v>1</v>
      </c>
      <c r="AD35" s="338" t="str">
        <f t="shared" si="11"/>
        <v/>
      </c>
      <c r="AE35" s="338" t="str">
        <f t="shared" si="11"/>
        <v/>
      </c>
      <c r="AF35" s="339" t="str">
        <f t="shared" si="11"/>
        <v/>
      </c>
      <c r="AH35" s="337" t="str">
        <f t="shared" si="12"/>
        <v/>
      </c>
      <c r="AI35" s="338" t="str">
        <f t="shared" si="12"/>
        <v/>
      </c>
      <c r="AJ35" s="338" t="str">
        <f t="shared" si="12"/>
        <v/>
      </c>
      <c r="AK35" s="338" t="str">
        <f t="shared" si="12"/>
        <v/>
      </c>
      <c r="AL35" s="339">
        <f t="shared" si="12"/>
        <v>1</v>
      </c>
      <c r="AN35" s="371"/>
      <c r="AO35" s="371"/>
      <c r="AP35" s="371"/>
      <c r="AQ35" s="371"/>
      <c r="AR35" s="371"/>
      <c r="AT35" s="345">
        <f>IF(L34&gt;36,M34,0)</f>
        <v>0</v>
      </c>
      <c r="AU35" s="346">
        <f t="shared" si="14"/>
        <v>0</v>
      </c>
      <c r="AV35" s="346" t="str">
        <f t="shared" si="15"/>
        <v/>
      </c>
      <c r="AW35" s="346">
        <f t="shared" si="16"/>
        <v>0</v>
      </c>
      <c r="AX35" s="346">
        <f t="shared" si="17"/>
        <v>0</v>
      </c>
      <c r="AY35" s="346" t="str">
        <f t="shared" si="18"/>
        <v/>
      </c>
      <c r="AZ35" s="346">
        <f t="shared" si="19"/>
        <v>2</v>
      </c>
      <c r="BA35" s="346">
        <f t="shared" si="20"/>
        <v>25</v>
      </c>
      <c r="BB35" s="347" t="str">
        <f t="shared" si="21"/>
        <v>Alle Jean</v>
      </c>
    </row>
    <row r="36" spans="1:54" ht="13.8" thickBot="1" x14ac:dyDescent="0.3">
      <c r="A36" s="391"/>
      <c r="B36" s="297"/>
      <c r="F36" s="289">
        <f>SUM(F6:F35)</f>
        <v>465</v>
      </c>
      <c r="M36" s="392">
        <f>SUM(M6:M35)-M37</f>
        <v>399</v>
      </c>
      <c r="AB36" s="360">
        <f t="shared" ref="AB36:AF36" si="32">SUM(AB6:AB35)</f>
        <v>120</v>
      </c>
      <c r="AC36" s="358">
        <f t="shared" si="32"/>
        <v>41</v>
      </c>
      <c r="AD36" s="358">
        <f t="shared" si="32"/>
        <v>22</v>
      </c>
      <c r="AE36" s="358">
        <f t="shared" si="32"/>
        <v>106</v>
      </c>
      <c r="AF36" s="359">
        <f t="shared" si="32"/>
        <v>176</v>
      </c>
      <c r="AH36" s="360">
        <f t="shared" ref="AH36:AL36" si="33">SUM(AH6:AH35)</f>
        <v>145</v>
      </c>
      <c r="AI36" s="358">
        <f t="shared" si="33"/>
        <v>116</v>
      </c>
      <c r="AJ36" s="358">
        <f t="shared" si="33"/>
        <v>16</v>
      </c>
      <c r="AK36" s="358">
        <f t="shared" si="33"/>
        <v>52</v>
      </c>
      <c r="AL36" s="359">
        <f t="shared" si="33"/>
        <v>136</v>
      </c>
      <c r="AT36" s="393">
        <f>IF(L35&gt;36,M35,0)</f>
        <v>0</v>
      </c>
      <c r="AU36" s="394">
        <f t="shared" si="14"/>
        <v>0</v>
      </c>
      <c r="AV36" s="394" t="str">
        <f t="shared" si="15"/>
        <v/>
      </c>
      <c r="AW36" s="394">
        <f t="shared" si="16"/>
        <v>0</v>
      </c>
      <c r="AX36" s="394">
        <f t="shared" si="17"/>
        <v>0</v>
      </c>
      <c r="AY36" s="394" t="str">
        <f t="shared" si="18"/>
        <v/>
      </c>
      <c r="AZ36" s="394">
        <f t="shared" si="19"/>
        <v>1</v>
      </c>
      <c r="BA36" s="394">
        <f t="shared" si="20"/>
        <v>26</v>
      </c>
      <c r="BB36" s="395" t="str">
        <f t="shared" si="21"/>
        <v>Lafaye Jean-Francois</v>
      </c>
    </row>
    <row r="37" spans="1:54" ht="13.8" thickBot="1" x14ac:dyDescent="0.3">
      <c r="B37" s="297"/>
      <c r="F37" s="396"/>
      <c r="M37" s="397">
        <f>SUM(AT37:AW37)</f>
        <v>66</v>
      </c>
      <c r="Q37" s="392"/>
      <c r="R37" s="392"/>
      <c r="S37" s="392"/>
      <c r="T37" s="392"/>
      <c r="AB37" s="938" t="s">
        <v>27</v>
      </c>
      <c r="AC37" s="939"/>
      <c r="AD37" s="939"/>
      <c r="AE37" s="939"/>
      <c r="AF37" s="940"/>
      <c r="AH37" s="938" t="s">
        <v>28</v>
      </c>
      <c r="AI37" s="939"/>
      <c r="AJ37" s="939"/>
      <c r="AK37" s="939"/>
      <c r="AL37" s="940"/>
      <c r="AT37" s="392">
        <f>SUM(AT7:AT36)</f>
        <v>23</v>
      </c>
      <c r="AU37" s="392"/>
      <c r="AV37" s="392"/>
      <c r="AW37" s="392">
        <f t="shared" ref="AW37:AZ37" si="34">SUM(AW7:AW36)</f>
        <v>43</v>
      </c>
      <c r="AX37" s="392"/>
      <c r="AY37" s="392"/>
      <c r="AZ37" s="392">
        <f t="shared" si="34"/>
        <v>399</v>
      </c>
      <c r="BA37" s="392"/>
      <c r="BB37" s="392"/>
    </row>
    <row r="38" spans="1:54" ht="13.8" thickBot="1" x14ac:dyDescent="0.3">
      <c r="B38" s="297"/>
      <c r="Q38" s="392"/>
      <c r="R38" s="392"/>
      <c r="S38" s="392"/>
      <c r="T38" s="392"/>
    </row>
    <row r="39" spans="1:54" ht="13.8" thickBot="1" x14ac:dyDescent="0.3">
      <c r="A39" s="948" t="s">
        <v>49</v>
      </c>
      <c r="B39" s="949"/>
      <c r="C39" s="949"/>
      <c r="D39" s="949"/>
      <c r="E39" s="949"/>
      <c r="F39" s="950"/>
      <c r="H39" s="948" t="s">
        <v>50</v>
      </c>
      <c r="I39" s="949"/>
      <c r="J39" s="949"/>
      <c r="K39" s="949"/>
      <c r="L39" s="949"/>
      <c r="M39" s="950"/>
      <c r="Q39" s="392"/>
      <c r="R39" s="392"/>
      <c r="S39" s="392"/>
      <c r="T39" s="392"/>
      <c r="AB39" s="957" t="s">
        <v>35</v>
      </c>
      <c r="AC39" s="958"/>
      <c r="AD39" s="958"/>
      <c r="AE39" s="958"/>
      <c r="AF39" s="959"/>
    </row>
    <row r="40" spans="1:54" s="391" customFormat="1" ht="13.8" thickBot="1" x14ac:dyDescent="0.3">
      <c r="A40" s="951" t="s">
        <v>34</v>
      </c>
      <c r="B40" s="952"/>
      <c r="C40" s="952"/>
      <c r="D40" s="952"/>
      <c r="E40" s="952"/>
      <c r="F40" s="953"/>
      <c r="H40" s="951" t="s">
        <v>33</v>
      </c>
      <c r="I40" s="952"/>
      <c r="J40" s="952"/>
      <c r="K40" s="952"/>
      <c r="L40" s="952"/>
      <c r="M40" s="953"/>
      <c r="N40" s="289"/>
      <c r="O40" s="289"/>
      <c r="P40" s="289"/>
      <c r="Q40" s="392"/>
      <c r="R40" s="392"/>
      <c r="S40" s="392"/>
      <c r="T40" s="392"/>
      <c r="V40" s="289"/>
      <c r="W40" s="289"/>
      <c r="X40" s="300"/>
      <c r="Y40" s="289"/>
      <c r="Z40" s="289"/>
      <c r="AB40" s="954" t="s">
        <v>22</v>
      </c>
      <c r="AC40" s="955"/>
      <c r="AD40" s="955"/>
      <c r="AE40" s="955"/>
      <c r="AF40" s="956"/>
      <c r="AH40" s="289"/>
      <c r="AI40" s="289"/>
      <c r="AJ40" s="289"/>
      <c r="AK40" s="289"/>
      <c r="AL40" s="289"/>
    </row>
    <row r="41" spans="1:54" ht="15" thickBot="1" x14ac:dyDescent="0.3">
      <c r="A41" s="398" t="s">
        <v>30</v>
      </c>
      <c r="B41" s="399" t="s">
        <v>31</v>
      </c>
      <c r="C41" s="400"/>
      <c r="D41" s="747" t="s">
        <v>32</v>
      </c>
      <c r="E41" s="734" t="s">
        <v>48</v>
      </c>
      <c r="F41" s="401" t="s">
        <v>8</v>
      </c>
      <c r="H41" s="398" t="s">
        <v>30</v>
      </c>
      <c r="I41" s="400" t="s">
        <v>31</v>
      </c>
      <c r="J41" s="400"/>
      <c r="K41" s="400" t="s">
        <v>32</v>
      </c>
      <c r="L41" s="400"/>
      <c r="M41" s="401" t="s">
        <v>8</v>
      </c>
      <c r="Q41" s="392"/>
      <c r="R41" s="392"/>
      <c r="S41" s="392"/>
      <c r="T41" s="392"/>
      <c r="AB41" s="308" t="str">
        <f t="shared" ref="AB41:AF41" si="35">+AB5</f>
        <v>ASGAF</v>
      </c>
      <c r="AC41" s="309" t="str">
        <f t="shared" si="35"/>
        <v>Chevannes</v>
      </c>
      <c r="AD41" s="309" t="str">
        <f t="shared" si="35"/>
        <v>Chevry</v>
      </c>
      <c r="AE41" s="309" t="str">
        <f t="shared" si="35"/>
        <v>Corbuches</v>
      </c>
      <c r="AF41" s="310" t="str">
        <f t="shared" si="35"/>
        <v>Réveillon</v>
      </c>
    </row>
    <row r="42" spans="1:54" ht="14.4" x14ac:dyDescent="0.3">
      <c r="A42" s="402">
        <f>+A125</f>
        <v>1</v>
      </c>
      <c r="B42" s="403" t="str">
        <f>+C125</f>
        <v>Dilun Olivier</v>
      </c>
      <c r="C42" s="363" t="str">
        <f>IFERROR(VLOOKUP(B42,Liste_J!$C$7:$G$261,5,0),"???")</f>
        <v>H</v>
      </c>
      <c r="D42" s="748" t="str">
        <f>IFERROR(VLOOKUP(B42,Liste_J!$C$7:$F$261,4,0),"???")</f>
        <v>Réveillon</v>
      </c>
      <c r="E42" s="735">
        <f>+D125</f>
        <v>8.6</v>
      </c>
      <c r="F42" s="405">
        <f>+F125</f>
        <v>34</v>
      </c>
      <c r="G42" s="363"/>
      <c r="H42" s="402">
        <v>1</v>
      </c>
      <c r="I42" s="363" t="str">
        <f>+C224</f>
        <v>Visouthiphongs Kittiphone</v>
      </c>
      <c r="J42" s="363" t="str">
        <f>IFERROR(VLOOKUP(I42,Liste_J!$C$7:$G$261,5,0),"???")</f>
        <v>H</v>
      </c>
      <c r="K42" s="363" t="str">
        <f>IFERROR(VLOOKUP(I42,Liste_J!$C$7:$F$261,4,0),"???")</f>
        <v>ASGAF</v>
      </c>
      <c r="L42" s="363">
        <f>+D224</f>
        <v>13.1</v>
      </c>
      <c r="M42" s="405">
        <f>+F224</f>
        <v>42</v>
      </c>
      <c r="Q42" s="392"/>
      <c r="R42" s="392"/>
      <c r="S42" s="392"/>
      <c r="T42" s="392"/>
      <c r="U42" s="363" t="e">
        <f>#REF!</f>
        <v>#REF!</v>
      </c>
      <c r="AB42" s="322">
        <f>IF($K42=AB$41,1,0)</f>
        <v>1</v>
      </c>
      <c r="AC42" s="323">
        <f t="shared" ref="AC42:AF61" si="36">IF($K42=AC$41,1,0)</f>
        <v>0</v>
      </c>
      <c r="AD42" s="323">
        <f t="shared" si="36"/>
        <v>0</v>
      </c>
      <c r="AE42" s="323">
        <f t="shared" si="36"/>
        <v>0</v>
      </c>
      <c r="AF42" s="324">
        <f t="shared" si="36"/>
        <v>0</v>
      </c>
      <c r="AG42" s="392">
        <f t="shared" ref="AG42:AG73" si="37">SUM(AB42:AF42)</f>
        <v>1</v>
      </c>
    </row>
    <row r="43" spans="1:54" ht="14.4" x14ac:dyDescent="0.3">
      <c r="A43" s="402">
        <f t="shared" ref="A43:A84" si="38">+A126</f>
        <v>2</v>
      </c>
      <c r="B43" s="403" t="str">
        <f t="shared" ref="B43:B84" si="39">+C126</f>
        <v>Lutz Dominique</v>
      </c>
      <c r="C43" s="363" t="str">
        <f>IFERROR(VLOOKUP(B43,Liste_J!$C$7:$G$261,5,0),"???")</f>
        <v>H</v>
      </c>
      <c r="D43" s="748" t="str">
        <f>IFERROR(VLOOKUP(B43,Liste_J!$C$7:$F$261,4,0),"???")</f>
        <v>Réveillon</v>
      </c>
      <c r="E43" s="735">
        <f t="shared" ref="E43:E84" si="40">+D126</f>
        <v>9.1999999999999993</v>
      </c>
      <c r="F43" s="405">
        <f t="shared" ref="F43:F84" si="41">+F126</f>
        <v>33</v>
      </c>
      <c r="H43" s="402">
        <v>2</v>
      </c>
      <c r="I43" s="363" t="str">
        <f t="shared" ref="I43:I84" si="42">+C225</f>
        <v>Dilun Olivier</v>
      </c>
      <c r="J43" s="363" t="str">
        <f>IFERROR(VLOOKUP(I43,Liste_J!$C$7:$G$261,5,0),"???")</f>
        <v>H</v>
      </c>
      <c r="K43" s="363" t="str">
        <f>IFERROR(VLOOKUP(I43,Liste_J!$C$7:$F$261,4,0),"???")</f>
        <v>Réveillon</v>
      </c>
      <c r="L43" s="363">
        <f t="shared" ref="L43:L84" si="43">+D225</f>
        <v>8.6</v>
      </c>
      <c r="M43" s="405">
        <f t="shared" ref="M43:M84" si="44">+F225</f>
        <v>40</v>
      </c>
      <c r="Q43" s="392"/>
      <c r="R43" s="392"/>
      <c r="S43" s="392"/>
      <c r="T43" s="392"/>
      <c r="AB43" s="337">
        <f t="shared" ref="AB43:AF62" si="45">IF($K43=AB$41,1,0)</f>
        <v>0</v>
      </c>
      <c r="AC43" s="338">
        <f t="shared" si="36"/>
        <v>0</v>
      </c>
      <c r="AD43" s="338">
        <f t="shared" si="36"/>
        <v>0</v>
      </c>
      <c r="AE43" s="338">
        <f t="shared" si="36"/>
        <v>0</v>
      </c>
      <c r="AF43" s="339">
        <f t="shared" si="36"/>
        <v>1</v>
      </c>
      <c r="AG43" s="392">
        <f t="shared" si="37"/>
        <v>1</v>
      </c>
    </row>
    <row r="44" spans="1:54" ht="14.4" x14ac:dyDescent="0.3">
      <c r="A44" s="402">
        <f t="shared" si="38"/>
        <v>3</v>
      </c>
      <c r="B44" s="403" t="str">
        <f t="shared" si="39"/>
        <v>Visouthiphongs Kittiphone</v>
      </c>
      <c r="C44" s="363" t="str">
        <f>IFERROR(VLOOKUP(B44,Liste_J!$C$7:$G$261,5,0),"???")</f>
        <v>H</v>
      </c>
      <c r="D44" s="748" t="str">
        <f>IFERROR(VLOOKUP(B44,Liste_J!$C$7:$F$261,4,0),"???")</f>
        <v>ASGAF</v>
      </c>
      <c r="E44" s="735">
        <f t="shared" si="40"/>
        <v>13.1</v>
      </c>
      <c r="F44" s="405">
        <f t="shared" si="41"/>
        <v>31</v>
      </c>
      <c r="H44" s="402">
        <v>3</v>
      </c>
      <c r="I44" s="363" t="str">
        <f t="shared" si="42"/>
        <v>Lutz Dominique</v>
      </c>
      <c r="J44" s="363" t="str">
        <f>IFERROR(VLOOKUP(I44,Liste_J!$C$7:$G$261,5,0),"???")</f>
        <v>H</v>
      </c>
      <c r="K44" s="363" t="str">
        <f>IFERROR(VLOOKUP(I44,Liste_J!$C$7:$F$261,4,0),"???")</f>
        <v>Réveillon</v>
      </c>
      <c r="L44" s="363">
        <f t="shared" si="43"/>
        <v>9.1999999999999993</v>
      </c>
      <c r="M44" s="405">
        <f t="shared" si="44"/>
        <v>38</v>
      </c>
      <c r="Q44" s="392"/>
      <c r="R44" s="392"/>
      <c r="S44" s="392"/>
      <c r="T44" s="392"/>
      <c r="AB44" s="337">
        <f t="shared" si="45"/>
        <v>0</v>
      </c>
      <c r="AC44" s="338">
        <f t="shared" si="36"/>
        <v>0</v>
      </c>
      <c r="AD44" s="338">
        <f t="shared" si="36"/>
        <v>0</v>
      </c>
      <c r="AE44" s="338">
        <f t="shared" si="36"/>
        <v>0</v>
      </c>
      <c r="AF44" s="339">
        <f t="shared" si="36"/>
        <v>1</v>
      </c>
      <c r="AG44" s="392">
        <f t="shared" si="37"/>
        <v>1</v>
      </c>
    </row>
    <row r="45" spans="1:54" ht="14.4" x14ac:dyDescent="0.3">
      <c r="A45" s="402">
        <f t="shared" si="38"/>
        <v>4</v>
      </c>
      <c r="B45" s="403" t="str">
        <f t="shared" si="39"/>
        <v>Szechter Bertrand</v>
      </c>
      <c r="C45" s="363" t="str">
        <f>IFERROR(VLOOKUP(B45,Liste_J!$C$7:$G$261,5,0),"???")</f>
        <v>H</v>
      </c>
      <c r="D45" s="748" t="str">
        <f>IFERROR(VLOOKUP(B45,Liste_J!$C$7:$F$261,4,0),"???")</f>
        <v>Corbuches</v>
      </c>
      <c r="E45" s="735">
        <f t="shared" si="40"/>
        <v>7.8</v>
      </c>
      <c r="F45" s="405">
        <f t="shared" si="41"/>
        <v>30</v>
      </c>
      <c r="H45" s="402">
        <v>4</v>
      </c>
      <c r="I45" s="363" t="str">
        <f t="shared" si="42"/>
        <v>Barcon Jean-Jacques</v>
      </c>
      <c r="J45" s="363" t="str">
        <f>IFERROR(VLOOKUP(I45,Liste_J!$C$7:$G$261,5,0),"???")</f>
        <v>H</v>
      </c>
      <c r="K45" s="363" t="str">
        <f>IFERROR(VLOOKUP(I45,Liste_J!$C$7:$F$261,4,0),"???")</f>
        <v>ASGAF</v>
      </c>
      <c r="L45" s="363">
        <f t="shared" si="43"/>
        <v>20.6</v>
      </c>
      <c r="M45" s="405">
        <f t="shared" si="44"/>
        <v>37</v>
      </c>
      <c r="Q45" s="392"/>
      <c r="R45" s="392"/>
      <c r="S45" s="392"/>
      <c r="T45" s="392"/>
      <c r="X45" s="289"/>
      <c r="AB45" s="337">
        <f t="shared" si="45"/>
        <v>1</v>
      </c>
      <c r="AC45" s="338">
        <f t="shared" si="36"/>
        <v>0</v>
      </c>
      <c r="AD45" s="338">
        <f t="shared" si="36"/>
        <v>0</v>
      </c>
      <c r="AE45" s="338">
        <f t="shared" si="36"/>
        <v>0</v>
      </c>
      <c r="AF45" s="339">
        <f t="shared" si="36"/>
        <v>0</v>
      </c>
      <c r="AG45" s="392">
        <f t="shared" si="37"/>
        <v>1</v>
      </c>
    </row>
    <row r="46" spans="1:54" ht="14.4" x14ac:dyDescent="0.3">
      <c r="A46" s="402">
        <f t="shared" si="38"/>
        <v>5</v>
      </c>
      <c r="B46" s="403" t="str">
        <f t="shared" si="39"/>
        <v>Bridier Jean Michel</v>
      </c>
      <c r="C46" s="363" t="str">
        <f>IFERROR(VLOOKUP(B46,Liste_J!$C$7:$G$261,5,0),"???")</f>
        <v>H</v>
      </c>
      <c r="D46" s="748" t="str">
        <f>IFERROR(VLOOKUP(B46,Liste_J!$C$7:$F$261,4,0),"???")</f>
        <v>Réveillon</v>
      </c>
      <c r="E46" s="735">
        <f t="shared" si="40"/>
        <v>8.9</v>
      </c>
      <c r="F46" s="405">
        <f t="shared" si="41"/>
        <v>28</v>
      </c>
      <c r="H46" s="402">
        <v>5</v>
      </c>
      <c r="I46" s="363" t="str">
        <f t="shared" si="42"/>
        <v>Sauvadet Dominique</v>
      </c>
      <c r="J46" s="363" t="str">
        <f>IFERROR(VLOOKUP(I46,Liste_J!$C$7:$G$261,5,0),"???")</f>
        <v>H</v>
      </c>
      <c r="K46" s="363" t="str">
        <f>IFERROR(VLOOKUP(I46,Liste_J!$C$7:$F$261,4,0),"???")</f>
        <v>ASGAF</v>
      </c>
      <c r="L46" s="363">
        <f t="shared" si="43"/>
        <v>19</v>
      </c>
      <c r="M46" s="405">
        <f t="shared" si="44"/>
        <v>37</v>
      </c>
      <c r="Q46" s="392"/>
      <c r="R46" s="392"/>
      <c r="S46" s="392"/>
      <c r="T46" s="392"/>
      <c r="V46" s="363"/>
      <c r="X46" s="289"/>
      <c r="AB46" s="337">
        <f t="shared" si="45"/>
        <v>1</v>
      </c>
      <c r="AC46" s="338">
        <f t="shared" si="36"/>
        <v>0</v>
      </c>
      <c r="AD46" s="338">
        <f t="shared" si="36"/>
        <v>0</v>
      </c>
      <c r="AE46" s="338">
        <f t="shared" si="36"/>
        <v>0</v>
      </c>
      <c r="AF46" s="339">
        <f t="shared" si="36"/>
        <v>0</v>
      </c>
      <c r="AG46" s="392">
        <f t="shared" si="37"/>
        <v>1</v>
      </c>
    </row>
    <row r="47" spans="1:54" ht="14.4" x14ac:dyDescent="0.3">
      <c r="A47" s="402">
        <f t="shared" si="38"/>
        <v>6</v>
      </c>
      <c r="B47" s="403" t="str">
        <f t="shared" si="39"/>
        <v>Lapatrie Gilles</v>
      </c>
      <c r="C47" s="363" t="str">
        <f>IFERROR(VLOOKUP(B47,Liste_J!$C$7:$G$261,5,0),"???")</f>
        <v>H</v>
      </c>
      <c r="D47" s="748" t="str">
        <f>IFERROR(VLOOKUP(B47,Liste_J!$C$7:$F$261,4,0),"???")</f>
        <v>Réveillon</v>
      </c>
      <c r="E47" s="735">
        <f t="shared" si="40"/>
        <v>11</v>
      </c>
      <c r="F47" s="405">
        <f t="shared" si="41"/>
        <v>26</v>
      </c>
      <c r="H47" s="402">
        <v>6</v>
      </c>
      <c r="I47" s="363" t="str">
        <f t="shared" si="42"/>
        <v>Baptiste Nathalie</v>
      </c>
      <c r="J47" s="363" t="str">
        <f>IFERROR(VLOOKUP(I47,Liste_J!$C$7:$G$261,5,0),"???")</f>
        <v>F</v>
      </c>
      <c r="K47" s="363" t="str">
        <f>IFERROR(VLOOKUP(I47,Liste_J!$C$7:$F$261,4,0),"???")</f>
        <v>Chevannes</v>
      </c>
      <c r="L47" s="363">
        <f t="shared" si="43"/>
        <v>14.1</v>
      </c>
      <c r="M47" s="405">
        <f t="shared" si="44"/>
        <v>36</v>
      </c>
      <c r="Q47" s="392"/>
      <c r="R47" s="392"/>
      <c r="S47" s="392"/>
      <c r="T47" s="392"/>
      <c r="X47" s="289"/>
      <c r="AB47" s="337">
        <f t="shared" si="45"/>
        <v>0</v>
      </c>
      <c r="AC47" s="338">
        <f t="shared" si="36"/>
        <v>1</v>
      </c>
      <c r="AD47" s="338">
        <f t="shared" si="36"/>
        <v>0</v>
      </c>
      <c r="AE47" s="338">
        <f t="shared" si="36"/>
        <v>0</v>
      </c>
      <c r="AF47" s="339">
        <f t="shared" si="36"/>
        <v>0</v>
      </c>
      <c r="AG47" s="392">
        <f t="shared" si="37"/>
        <v>1</v>
      </c>
    </row>
    <row r="48" spans="1:54" ht="14.4" x14ac:dyDescent="0.3">
      <c r="A48" s="402">
        <f t="shared" si="38"/>
        <v>7</v>
      </c>
      <c r="B48" s="403" t="str">
        <f t="shared" si="39"/>
        <v>Colmerauer Denis</v>
      </c>
      <c r="C48" s="363" t="str">
        <f>IFERROR(VLOOKUP(B48,Liste_J!$C$7:$G$261,5,0),"???")</f>
        <v>H</v>
      </c>
      <c r="D48" s="748" t="str">
        <f>IFERROR(VLOOKUP(B48,Liste_J!$C$7:$F$261,4,0),"???")</f>
        <v>Corbuches</v>
      </c>
      <c r="E48" s="735">
        <f t="shared" si="40"/>
        <v>11.3</v>
      </c>
      <c r="F48" s="405">
        <f t="shared" si="41"/>
        <v>23</v>
      </c>
      <c r="H48" s="402">
        <v>7</v>
      </c>
      <c r="I48" s="363" t="str">
        <f t="shared" si="42"/>
        <v>Bouvree Guy</v>
      </c>
      <c r="J48" s="363" t="str">
        <f>IFERROR(VLOOKUP(I48,Liste_J!$C$7:$G$261,5,0),"???")</f>
        <v>H</v>
      </c>
      <c r="K48" s="363" t="str">
        <f>IFERROR(VLOOKUP(I48,Liste_J!$C$7:$F$261,4,0),"???")</f>
        <v>Réveillon</v>
      </c>
      <c r="L48" s="363">
        <f t="shared" si="43"/>
        <v>18.7</v>
      </c>
      <c r="M48" s="405">
        <f t="shared" si="44"/>
        <v>36</v>
      </c>
      <c r="Q48" s="392"/>
      <c r="R48" s="392"/>
      <c r="S48" s="392"/>
      <c r="T48" s="392"/>
      <c r="V48" s="363"/>
      <c r="X48" s="289"/>
      <c r="AB48" s="337">
        <f t="shared" si="45"/>
        <v>0</v>
      </c>
      <c r="AC48" s="338">
        <f t="shared" si="36"/>
        <v>0</v>
      </c>
      <c r="AD48" s="338">
        <f t="shared" si="36"/>
        <v>0</v>
      </c>
      <c r="AE48" s="338">
        <f t="shared" si="36"/>
        <v>0</v>
      </c>
      <c r="AF48" s="339">
        <f t="shared" si="36"/>
        <v>1</v>
      </c>
      <c r="AG48" s="392">
        <f t="shared" si="37"/>
        <v>1</v>
      </c>
    </row>
    <row r="49" spans="1:33" ht="14.4" x14ac:dyDescent="0.3">
      <c r="A49" s="402">
        <f t="shared" si="38"/>
        <v>8</v>
      </c>
      <c r="B49" s="403" t="str">
        <f t="shared" si="39"/>
        <v>Sauvadet Dominique</v>
      </c>
      <c r="C49" s="363" t="str">
        <f>IFERROR(VLOOKUP(B49,Liste_J!$C$7:$G$261,5,0),"???")</f>
        <v>H</v>
      </c>
      <c r="D49" s="748" t="str">
        <f>IFERROR(VLOOKUP(B49,Liste_J!$C$7:$F$261,4,0),"???")</f>
        <v>ASGAF</v>
      </c>
      <c r="E49" s="735">
        <f t="shared" si="40"/>
        <v>19</v>
      </c>
      <c r="F49" s="405">
        <f t="shared" si="41"/>
        <v>21</v>
      </c>
      <c r="H49" s="402">
        <v>8</v>
      </c>
      <c r="I49" s="363" t="str">
        <f t="shared" si="42"/>
        <v>Gastaud Daniel</v>
      </c>
      <c r="J49" s="363" t="str">
        <f>IFERROR(VLOOKUP(I49,Liste_J!$C$7:$G$261,5,0),"???")</f>
        <v>H</v>
      </c>
      <c r="K49" s="363" t="str">
        <f>IFERROR(VLOOKUP(I49,Liste_J!$C$7:$F$261,4,0),"???")</f>
        <v>Chevannes</v>
      </c>
      <c r="L49" s="363">
        <f t="shared" si="43"/>
        <v>41.9</v>
      </c>
      <c r="M49" s="405">
        <f t="shared" si="44"/>
        <v>36</v>
      </c>
      <c r="N49" s="363"/>
      <c r="X49" s="289"/>
      <c r="AB49" s="337">
        <f t="shared" si="45"/>
        <v>0</v>
      </c>
      <c r="AC49" s="338">
        <f t="shared" si="36"/>
        <v>1</v>
      </c>
      <c r="AD49" s="338">
        <f t="shared" si="36"/>
        <v>0</v>
      </c>
      <c r="AE49" s="338">
        <f t="shared" si="36"/>
        <v>0</v>
      </c>
      <c r="AF49" s="339">
        <f t="shared" si="36"/>
        <v>0</v>
      </c>
      <c r="AG49" s="392">
        <f t="shared" si="37"/>
        <v>1</v>
      </c>
    </row>
    <row r="50" spans="1:33" ht="14.4" x14ac:dyDescent="0.3">
      <c r="A50" s="402">
        <f t="shared" si="38"/>
        <v>9</v>
      </c>
      <c r="B50" s="403" t="str">
        <f t="shared" si="39"/>
        <v>Delaunay Olivier</v>
      </c>
      <c r="C50" s="363" t="str">
        <f>IFERROR(VLOOKUP(B50,Liste_J!$C$7:$G$261,5,0),"???")</f>
        <v>H</v>
      </c>
      <c r="D50" s="748" t="str">
        <f>IFERROR(VLOOKUP(B50,Liste_J!$C$7:$F$261,4,0),"???")</f>
        <v>Corbuches</v>
      </c>
      <c r="E50" s="735">
        <f t="shared" si="40"/>
        <v>11.6</v>
      </c>
      <c r="F50" s="405">
        <f t="shared" si="41"/>
        <v>21</v>
      </c>
      <c r="H50" s="402">
        <v>9</v>
      </c>
      <c r="I50" s="363" t="str">
        <f t="shared" si="42"/>
        <v>Cercus Dominique</v>
      </c>
      <c r="J50" s="363" t="str">
        <f>IFERROR(VLOOKUP(I50,Liste_J!$C$7:$G$261,5,0),"???")</f>
        <v>H</v>
      </c>
      <c r="K50" s="363" t="str">
        <f>IFERROR(VLOOKUP(I50,Liste_J!$C$7:$F$261,4,0),"???")</f>
        <v>Chevannes</v>
      </c>
      <c r="L50" s="363">
        <f t="shared" si="43"/>
        <v>32.1</v>
      </c>
      <c r="M50" s="405">
        <f t="shared" si="44"/>
        <v>35</v>
      </c>
      <c r="N50" s="363"/>
      <c r="V50" s="363"/>
      <c r="X50" s="289"/>
      <c r="AB50" s="337">
        <f t="shared" si="45"/>
        <v>0</v>
      </c>
      <c r="AC50" s="338">
        <f t="shared" si="36"/>
        <v>1</v>
      </c>
      <c r="AD50" s="338">
        <f t="shared" si="36"/>
        <v>0</v>
      </c>
      <c r="AE50" s="338">
        <f t="shared" si="36"/>
        <v>0</v>
      </c>
      <c r="AF50" s="339">
        <f t="shared" si="36"/>
        <v>0</v>
      </c>
      <c r="AG50" s="392">
        <f t="shared" si="37"/>
        <v>1</v>
      </c>
    </row>
    <row r="51" spans="1:33" ht="14.4" x14ac:dyDescent="0.3">
      <c r="A51" s="402">
        <f t="shared" si="38"/>
        <v>10</v>
      </c>
      <c r="B51" s="403" t="str">
        <f t="shared" si="39"/>
        <v>Jousseau Bernard</v>
      </c>
      <c r="C51" s="363" t="str">
        <f>IFERROR(VLOOKUP(B51,Liste_J!$C$7:$G$261,5,0),"???")</f>
        <v>H</v>
      </c>
      <c r="D51" s="748" t="str">
        <f>IFERROR(VLOOKUP(B51,Liste_J!$C$7:$F$261,4,0),"???")</f>
        <v>Corbuches</v>
      </c>
      <c r="E51" s="735">
        <f t="shared" si="40"/>
        <v>10.3</v>
      </c>
      <c r="F51" s="405">
        <f t="shared" si="41"/>
        <v>20</v>
      </c>
      <c r="H51" s="402">
        <v>10</v>
      </c>
      <c r="I51" s="363" t="str">
        <f t="shared" si="42"/>
        <v>Nardon Philippe</v>
      </c>
      <c r="J51" s="363" t="str">
        <f>IFERROR(VLOOKUP(I51,Liste_J!$C$7:$G$261,5,0),"???")</f>
        <v>H</v>
      </c>
      <c r="K51" s="363" t="str">
        <f>IFERROR(VLOOKUP(I51,Liste_J!$C$7:$F$261,4,0),"???")</f>
        <v>Chevannes</v>
      </c>
      <c r="L51" s="363">
        <f t="shared" si="43"/>
        <v>30.2</v>
      </c>
      <c r="M51" s="405">
        <f t="shared" si="44"/>
        <v>35</v>
      </c>
      <c r="N51" s="363"/>
      <c r="X51" s="289"/>
      <c r="AB51" s="337">
        <f t="shared" si="45"/>
        <v>0</v>
      </c>
      <c r="AC51" s="338">
        <f t="shared" si="36"/>
        <v>1</v>
      </c>
      <c r="AD51" s="338">
        <f t="shared" si="36"/>
        <v>0</v>
      </c>
      <c r="AE51" s="338">
        <f t="shared" si="36"/>
        <v>0</v>
      </c>
      <c r="AF51" s="339">
        <f t="shared" si="36"/>
        <v>0</v>
      </c>
      <c r="AG51" s="392">
        <f t="shared" si="37"/>
        <v>1</v>
      </c>
    </row>
    <row r="52" spans="1:33" ht="14.4" x14ac:dyDescent="0.3">
      <c r="A52" s="402">
        <f t="shared" si="38"/>
        <v>11</v>
      </c>
      <c r="B52" s="403" t="str">
        <f t="shared" si="39"/>
        <v>Gauvin Henri-Jacques</v>
      </c>
      <c r="C52" s="363" t="str">
        <f>IFERROR(VLOOKUP(B52,Liste_J!$C$7:$G$261,5,0),"???")</f>
        <v>H</v>
      </c>
      <c r="D52" s="748" t="str">
        <f>IFERROR(VLOOKUP(B52,Liste_J!$C$7:$F$261,4,0),"???")</f>
        <v>Réveillon</v>
      </c>
      <c r="E52" s="735">
        <f t="shared" si="40"/>
        <v>13.2</v>
      </c>
      <c r="F52" s="405">
        <f t="shared" si="41"/>
        <v>20</v>
      </c>
      <c r="H52" s="402">
        <v>11</v>
      </c>
      <c r="I52" s="363" t="str">
        <f t="shared" si="42"/>
        <v>Szechter Bertrand</v>
      </c>
      <c r="J52" s="363" t="str">
        <f>IFERROR(VLOOKUP(I52,Liste_J!$C$7:$G$261,5,0),"???")</f>
        <v>H</v>
      </c>
      <c r="K52" s="363" t="str">
        <f>IFERROR(VLOOKUP(I52,Liste_J!$C$7:$F$261,4,0),"???")</f>
        <v>Corbuches</v>
      </c>
      <c r="L52" s="363">
        <f t="shared" si="43"/>
        <v>7.8</v>
      </c>
      <c r="M52" s="405">
        <f t="shared" si="44"/>
        <v>35</v>
      </c>
      <c r="N52" s="363"/>
      <c r="V52" s="363"/>
      <c r="X52" s="289"/>
      <c r="AB52" s="337">
        <f t="shared" si="45"/>
        <v>0</v>
      </c>
      <c r="AC52" s="338">
        <f t="shared" si="36"/>
        <v>0</v>
      </c>
      <c r="AD52" s="338">
        <f t="shared" si="36"/>
        <v>0</v>
      </c>
      <c r="AE52" s="338">
        <f t="shared" si="36"/>
        <v>1</v>
      </c>
      <c r="AF52" s="339">
        <f t="shared" si="36"/>
        <v>0</v>
      </c>
      <c r="AG52" s="392">
        <f t="shared" si="37"/>
        <v>1</v>
      </c>
    </row>
    <row r="53" spans="1:33" ht="14.4" x14ac:dyDescent="0.3">
      <c r="A53" s="402">
        <f t="shared" si="38"/>
        <v>12</v>
      </c>
      <c r="B53" s="403" t="str">
        <f t="shared" si="39"/>
        <v>Latrasse Thierry</v>
      </c>
      <c r="C53" s="363" t="str">
        <f>IFERROR(VLOOKUP(B53,Liste_J!$C$7:$G$261,5,0),"???")</f>
        <v>H</v>
      </c>
      <c r="D53" s="748" t="str">
        <f>IFERROR(VLOOKUP(B53,Liste_J!$C$7:$F$261,4,0),"???")</f>
        <v>Réveillon</v>
      </c>
      <c r="E53" s="735">
        <f t="shared" si="40"/>
        <v>15.1</v>
      </c>
      <c r="F53" s="405">
        <f t="shared" si="41"/>
        <v>20</v>
      </c>
      <c r="H53" s="402">
        <v>12</v>
      </c>
      <c r="I53" s="363" t="str">
        <f t="shared" si="42"/>
        <v>Kerfourn Dominique</v>
      </c>
      <c r="J53" s="363" t="str">
        <f>IFERROR(VLOOKUP(I53,Liste_J!$C$7:$G$261,5,0),"???")</f>
        <v>H</v>
      </c>
      <c r="K53" s="363" t="str">
        <f>IFERROR(VLOOKUP(I53,Liste_J!$C$7:$F$261,4,0),"???")</f>
        <v>ASGAF</v>
      </c>
      <c r="L53" s="363">
        <f t="shared" si="43"/>
        <v>27.2</v>
      </c>
      <c r="M53" s="405">
        <f t="shared" si="44"/>
        <v>34</v>
      </c>
      <c r="N53" s="363"/>
      <c r="X53" s="289"/>
      <c r="AB53" s="337">
        <f t="shared" si="45"/>
        <v>1</v>
      </c>
      <c r="AC53" s="338">
        <f t="shared" si="36"/>
        <v>0</v>
      </c>
      <c r="AD53" s="338">
        <f t="shared" si="36"/>
        <v>0</v>
      </c>
      <c r="AE53" s="338">
        <f t="shared" si="36"/>
        <v>0</v>
      </c>
      <c r="AF53" s="339">
        <f t="shared" si="36"/>
        <v>0</v>
      </c>
      <c r="AG53" s="392">
        <f t="shared" si="37"/>
        <v>1</v>
      </c>
    </row>
    <row r="54" spans="1:33" ht="14.4" x14ac:dyDescent="0.3">
      <c r="A54" s="402">
        <f t="shared" si="38"/>
        <v>13</v>
      </c>
      <c r="B54" s="403" t="str">
        <f t="shared" si="39"/>
        <v>Castrillo Vincent</v>
      </c>
      <c r="C54" s="363" t="str">
        <f>IFERROR(VLOOKUP(B54,Liste_J!$C$7:$G$261,5,0),"???")</f>
        <v>H</v>
      </c>
      <c r="D54" s="748" t="str">
        <f>IFERROR(VLOOKUP(B54,Liste_J!$C$7:$F$261,4,0),"???")</f>
        <v>ASGAF</v>
      </c>
      <c r="E54" s="735">
        <f t="shared" si="40"/>
        <v>17.399999999999999</v>
      </c>
      <c r="F54" s="405">
        <f t="shared" si="41"/>
        <v>20</v>
      </c>
      <c r="H54" s="402">
        <v>13</v>
      </c>
      <c r="I54" s="363" t="str">
        <f t="shared" si="42"/>
        <v>Bridier Jean Michel</v>
      </c>
      <c r="J54" s="363" t="str">
        <f>IFERROR(VLOOKUP(I54,Liste_J!$C$7:$G$261,5,0),"???")</f>
        <v>H</v>
      </c>
      <c r="K54" s="363" t="str">
        <f>IFERROR(VLOOKUP(I54,Liste_J!$C$7:$F$261,4,0),"???")</f>
        <v>Réveillon</v>
      </c>
      <c r="L54" s="363">
        <f t="shared" si="43"/>
        <v>8.9</v>
      </c>
      <c r="M54" s="405">
        <f t="shared" si="44"/>
        <v>34</v>
      </c>
      <c r="N54" s="363"/>
      <c r="V54" s="363"/>
      <c r="Y54" s="392"/>
      <c r="AB54" s="337">
        <f t="shared" si="45"/>
        <v>0</v>
      </c>
      <c r="AC54" s="338">
        <f t="shared" si="36"/>
        <v>0</v>
      </c>
      <c r="AD54" s="338">
        <f t="shared" si="36"/>
        <v>0</v>
      </c>
      <c r="AE54" s="338">
        <f t="shared" si="36"/>
        <v>0</v>
      </c>
      <c r="AF54" s="339">
        <f t="shared" si="36"/>
        <v>1</v>
      </c>
      <c r="AG54" s="392">
        <f t="shared" si="37"/>
        <v>1</v>
      </c>
    </row>
    <row r="55" spans="1:33" ht="14.4" x14ac:dyDescent="0.3">
      <c r="A55" s="402">
        <f t="shared" si="38"/>
        <v>14</v>
      </c>
      <c r="B55" s="403" t="str">
        <f t="shared" si="39"/>
        <v>Barcon Jean-Jacques</v>
      </c>
      <c r="C55" s="363" t="str">
        <f>IFERROR(VLOOKUP(B55,Liste_J!$C$7:$G$261,5,0),"???")</f>
        <v>H</v>
      </c>
      <c r="D55" s="748" t="str">
        <f>IFERROR(VLOOKUP(B55,Liste_J!$C$7:$F$261,4,0),"???")</f>
        <v>ASGAF</v>
      </c>
      <c r="E55" s="735">
        <f t="shared" si="40"/>
        <v>20.6</v>
      </c>
      <c r="F55" s="405">
        <f t="shared" si="41"/>
        <v>19</v>
      </c>
      <c r="H55" s="402">
        <v>14</v>
      </c>
      <c r="I55" s="363" t="str">
        <f t="shared" si="42"/>
        <v>Lapatrie Gilles</v>
      </c>
      <c r="J55" s="363" t="str">
        <f>IFERROR(VLOOKUP(I55,Liste_J!$C$7:$G$261,5,0),"???")</f>
        <v>H</v>
      </c>
      <c r="K55" s="363" t="str">
        <f>IFERROR(VLOOKUP(I55,Liste_J!$C$7:$F$261,4,0),"???")</f>
        <v>Réveillon</v>
      </c>
      <c r="L55" s="363">
        <f t="shared" si="43"/>
        <v>11</v>
      </c>
      <c r="M55" s="405">
        <f t="shared" si="44"/>
        <v>34</v>
      </c>
      <c r="N55" s="363"/>
      <c r="O55" s="363"/>
      <c r="P55" s="363"/>
      <c r="Q55" s="363"/>
      <c r="R55" s="363"/>
      <c r="S55" s="363"/>
      <c r="T55" s="363"/>
      <c r="AB55" s="337">
        <f t="shared" si="45"/>
        <v>0</v>
      </c>
      <c r="AC55" s="338">
        <f t="shared" si="36"/>
        <v>0</v>
      </c>
      <c r="AD55" s="338">
        <f t="shared" si="36"/>
        <v>0</v>
      </c>
      <c r="AE55" s="338">
        <f t="shared" si="36"/>
        <v>0</v>
      </c>
      <c r="AF55" s="339">
        <f t="shared" si="36"/>
        <v>1</v>
      </c>
      <c r="AG55" s="392">
        <f t="shared" si="37"/>
        <v>1</v>
      </c>
    </row>
    <row r="56" spans="1:33" ht="14.4" x14ac:dyDescent="0.3">
      <c r="A56" s="402">
        <f t="shared" si="38"/>
        <v>15</v>
      </c>
      <c r="B56" s="403" t="str">
        <f t="shared" si="39"/>
        <v>Bouvree Guy</v>
      </c>
      <c r="C56" s="363" t="str">
        <f>IFERROR(VLOOKUP(B56,Liste_J!$C$7:$G$261,5,0),"???")</f>
        <v>H</v>
      </c>
      <c r="D56" s="748" t="str">
        <f>IFERROR(VLOOKUP(B56,Liste_J!$C$7:$F$261,4,0),"???")</f>
        <v>Réveillon</v>
      </c>
      <c r="E56" s="735">
        <f t="shared" si="40"/>
        <v>18.7</v>
      </c>
      <c r="F56" s="405">
        <f t="shared" si="41"/>
        <v>19</v>
      </c>
      <c r="H56" s="402">
        <v>15</v>
      </c>
      <c r="I56" s="363" t="str">
        <f t="shared" si="42"/>
        <v>Napoleone Remi</v>
      </c>
      <c r="J56" s="363" t="str">
        <f>IFERROR(VLOOKUP(I56,Liste_J!$C$7:$G$261,5,0),"???")</f>
        <v>H</v>
      </c>
      <c r="K56" s="363" t="str">
        <f>IFERROR(VLOOKUP(I56,Liste_J!$C$7:$F$261,4,0),"???")</f>
        <v>Chevry</v>
      </c>
      <c r="L56" s="363">
        <f t="shared" si="43"/>
        <v>20.8</v>
      </c>
      <c r="M56" s="405">
        <f t="shared" si="44"/>
        <v>34</v>
      </c>
      <c r="N56" s="363"/>
      <c r="O56" s="363"/>
      <c r="P56" s="363"/>
      <c r="Q56" s="363"/>
      <c r="R56" s="363"/>
      <c r="S56" s="363"/>
      <c r="T56" s="363"/>
      <c r="AB56" s="337">
        <f t="shared" si="45"/>
        <v>0</v>
      </c>
      <c r="AC56" s="338">
        <f t="shared" si="36"/>
        <v>0</v>
      </c>
      <c r="AD56" s="338">
        <f t="shared" si="36"/>
        <v>1</v>
      </c>
      <c r="AE56" s="338">
        <f t="shared" si="36"/>
        <v>0</v>
      </c>
      <c r="AF56" s="339">
        <f t="shared" si="36"/>
        <v>0</v>
      </c>
      <c r="AG56" s="392">
        <f t="shared" si="37"/>
        <v>1</v>
      </c>
    </row>
    <row r="57" spans="1:33" ht="14.4" x14ac:dyDescent="0.3">
      <c r="A57" s="402">
        <f t="shared" si="38"/>
        <v>16</v>
      </c>
      <c r="B57" s="403" t="str">
        <f t="shared" si="39"/>
        <v>Prevost Stephane</v>
      </c>
      <c r="C57" s="363" t="str">
        <f>IFERROR(VLOOKUP(B57,Liste_J!$C$7:$G$261,5,0),"???")</f>
        <v>H</v>
      </c>
      <c r="D57" s="748" t="str">
        <f>IFERROR(VLOOKUP(B57,Liste_J!$C$7:$F$261,4,0),"???")</f>
        <v>Chevannes</v>
      </c>
      <c r="E57" s="735">
        <f t="shared" si="40"/>
        <v>17.600000000000001</v>
      </c>
      <c r="F57" s="405">
        <f t="shared" si="41"/>
        <v>18</v>
      </c>
      <c r="H57" s="402">
        <v>16</v>
      </c>
      <c r="I57" s="363" t="str">
        <f t="shared" si="42"/>
        <v>Sauvignon Luc</v>
      </c>
      <c r="J57" s="363" t="str">
        <f>IFERROR(VLOOKUP(I57,Liste_J!$C$7:$G$261,5,0),"???")</f>
        <v>H</v>
      </c>
      <c r="K57" s="363" t="str">
        <f>IFERROR(VLOOKUP(I57,Liste_J!$C$7:$F$261,4,0),"???")</f>
        <v>Corbuches</v>
      </c>
      <c r="L57" s="363">
        <f t="shared" si="43"/>
        <v>28.7</v>
      </c>
      <c r="M57" s="405">
        <f t="shared" si="44"/>
        <v>34</v>
      </c>
      <c r="N57" s="363"/>
      <c r="T57" s="363"/>
      <c r="AB57" s="337">
        <f t="shared" si="45"/>
        <v>0</v>
      </c>
      <c r="AC57" s="338">
        <f t="shared" si="36"/>
        <v>0</v>
      </c>
      <c r="AD57" s="338">
        <f t="shared" si="36"/>
        <v>0</v>
      </c>
      <c r="AE57" s="338">
        <f t="shared" si="36"/>
        <v>1</v>
      </c>
      <c r="AF57" s="339">
        <f t="shared" si="36"/>
        <v>0</v>
      </c>
      <c r="AG57" s="392">
        <f t="shared" si="37"/>
        <v>1</v>
      </c>
    </row>
    <row r="58" spans="1:33" ht="14.4" x14ac:dyDescent="0.3">
      <c r="A58" s="402">
        <f t="shared" si="38"/>
        <v>17</v>
      </c>
      <c r="B58" s="403" t="str">
        <f t="shared" si="39"/>
        <v>Foucault Lionel</v>
      </c>
      <c r="C58" s="363" t="str">
        <f>IFERROR(VLOOKUP(B58,Liste_J!$C$7:$G$261,5,0),"???")</f>
        <v>H</v>
      </c>
      <c r="D58" s="748" t="str">
        <f>IFERROR(VLOOKUP(B58,Liste_J!$C$7:$F$261,4,0),"???")</f>
        <v>Chevannes</v>
      </c>
      <c r="E58" s="735">
        <f t="shared" si="40"/>
        <v>15.1</v>
      </c>
      <c r="F58" s="405">
        <f t="shared" si="41"/>
        <v>18</v>
      </c>
      <c r="H58" s="402">
        <v>17</v>
      </c>
      <c r="I58" s="363" t="str">
        <f t="shared" si="42"/>
        <v>Lopez Jean Marie</v>
      </c>
      <c r="J58" s="363" t="str">
        <f>IFERROR(VLOOKUP(I58,Liste_J!$C$7:$G$261,5,0),"???")</f>
        <v>H</v>
      </c>
      <c r="K58" s="363" t="str">
        <f>IFERROR(VLOOKUP(I58,Liste_J!$C$7:$F$261,4,0),"???")</f>
        <v>ASGAF</v>
      </c>
      <c r="L58" s="363">
        <f t="shared" si="43"/>
        <v>25.7</v>
      </c>
      <c r="M58" s="405">
        <f t="shared" si="44"/>
        <v>34</v>
      </c>
      <c r="N58" s="363"/>
      <c r="T58" s="363"/>
      <c r="AB58" s="337">
        <f t="shared" si="45"/>
        <v>1</v>
      </c>
      <c r="AC58" s="338">
        <f t="shared" si="36"/>
        <v>0</v>
      </c>
      <c r="AD58" s="338">
        <f t="shared" si="36"/>
        <v>0</v>
      </c>
      <c r="AE58" s="338">
        <f t="shared" si="36"/>
        <v>0</v>
      </c>
      <c r="AF58" s="339">
        <f t="shared" si="36"/>
        <v>0</v>
      </c>
      <c r="AG58" s="392">
        <f t="shared" si="37"/>
        <v>1</v>
      </c>
    </row>
    <row r="59" spans="1:33" ht="14.4" x14ac:dyDescent="0.3">
      <c r="A59" s="402">
        <f t="shared" si="38"/>
        <v>18</v>
      </c>
      <c r="B59" s="403" t="str">
        <f t="shared" si="39"/>
        <v>Napoleone Remi</v>
      </c>
      <c r="C59" s="363" t="str">
        <f>IFERROR(VLOOKUP(B59,Liste_J!$C$7:$G$261,5,0),"???")</f>
        <v>H</v>
      </c>
      <c r="D59" s="748" t="str">
        <f>IFERROR(VLOOKUP(B59,Liste_J!$C$7:$F$261,4,0),"???")</f>
        <v>Chevry</v>
      </c>
      <c r="E59" s="735">
        <f t="shared" si="40"/>
        <v>20.8</v>
      </c>
      <c r="F59" s="405">
        <f t="shared" si="41"/>
        <v>17</v>
      </c>
      <c r="H59" s="402">
        <v>18</v>
      </c>
      <c r="I59" s="363" t="str">
        <f t="shared" si="42"/>
        <v>Le Boulc'H Catherine</v>
      </c>
      <c r="J59" s="363" t="str">
        <f>IFERROR(VLOOKUP(I59,Liste_J!$C$7:$G$261,5,0),"???")</f>
        <v>F</v>
      </c>
      <c r="K59" s="363" t="str">
        <f>IFERROR(VLOOKUP(I59,Liste_J!$C$7:$F$261,4,0),"???")</f>
        <v>Chevannes</v>
      </c>
      <c r="L59" s="363">
        <f t="shared" si="43"/>
        <v>20.6</v>
      </c>
      <c r="M59" s="405">
        <f t="shared" si="44"/>
        <v>33</v>
      </c>
      <c r="N59" s="363"/>
      <c r="T59" s="363"/>
      <c r="AB59" s="337">
        <f t="shared" si="45"/>
        <v>0</v>
      </c>
      <c r="AC59" s="338">
        <f t="shared" si="36"/>
        <v>1</v>
      </c>
      <c r="AD59" s="338">
        <f t="shared" si="36"/>
        <v>0</v>
      </c>
      <c r="AE59" s="338">
        <f t="shared" si="36"/>
        <v>0</v>
      </c>
      <c r="AF59" s="339">
        <f t="shared" si="36"/>
        <v>0</v>
      </c>
      <c r="AG59" s="392">
        <f t="shared" si="37"/>
        <v>1</v>
      </c>
    </row>
    <row r="60" spans="1:33" ht="14.4" x14ac:dyDescent="0.3">
      <c r="A60" s="402">
        <f t="shared" si="38"/>
        <v>19</v>
      </c>
      <c r="B60" s="403" t="str">
        <f t="shared" si="39"/>
        <v>Lavigne Alain</v>
      </c>
      <c r="C60" s="363" t="str">
        <f>IFERROR(VLOOKUP(B60,Liste_J!$C$7:$G$261,5,0),"???")</f>
        <v>H</v>
      </c>
      <c r="D60" s="748" t="str">
        <f>IFERROR(VLOOKUP(B60,Liste_J!$C$7:$F$261,4,0),"???")</f>
        <v>Corbuches</v>
      </c>
      <c r="E60" s="735">
        <f t="shared" si="40"/>
        <v>18.399999999999999</v>
      </c>
      <c r="F60" s="405">
        <f t="shared" si="41"/>
        <v>16</v>
      </c>
      <c r="H60" s="402">
        <v>19</v>
      </c>
      <c r="I60" s="363" t="str">
        <f t="shared" si="42"/>
        <v>Debut Daniel</v>
      </c>
      <c r="J60" s="363" t="str">
        <f>IFERROR(VLOOKUP(I60,Liste_J!$C$7:$G$261,5,0),"???")</f>
        <v>H</v>
      </c>
      <c r="K60" s="363" t="str">
        <f>IFERROR(VLOOKUP(I60,Liste_J!$C$7:$F$261,4,0),"???")</f>
        <v>ASGAF</v>
      </c>
      <c r="L60" s="363">
        <f t="shared" si="43"/>
        <v>20.2</v>
      </c>
      <c r="M60" s="405">
        <f t="shared" si="44"/>
        <v>33</v>
      </c>
      <c r="N60" s="363"/>
      <c r="T60" s="363"/>
      <c r="AB60" s="337">
        <f t="shared" si="45"/>
        <v>1</v>
      </c>
      <c r="AC60" s="338">
        <f t="shared" si="36"/>
        <v>0</v>
      </c>
      <c r="AD60" s="338">
        <f t="shared" si="36"/>
        <v>0</v>
      </c>
      <c r="AE60" s="338">
        <f t="shared" si="36"/>
        <v>0</v>
      </c>
      <c r="AF60" s="339">
        <f t="shared" si="36"/>
        <v>0</v>
      </c>
      <c r="AG60" s="392">
        <f t="shared" si="37"/>
        <v>1</v>
      </c>
    </row>
    <row r="61" spans="1:33" ht="14.4" x14ac:dyDescent="0.3">
      <c r="A61" s="402">
        <f t="shared" si="38"/>
        <v>20</v>
      </c>
      <c r="B61" s="403" t="str">
        <f t="shared" si="39"/>
        <v>Balley Jean Marc</v>
      </c>
      <c r="C61" s="363" t="str">
        <f>IFERROR(VLOOKUP(B61,Liste_J!$C$7:$G$261,5,0),"???")</f>
        <v>H</v>
      </c>
      <c r="D61" s="748" t="str">
        <f>IFERROR(VLOOKUP(B61,Liste_J!$C$7:$F$261,4,0),"???")</f>
        <v>ASGAF</v>
      </c>
      <c r="E61" s="735">
        <f t="shared" si="40"/>
        <v>14.3</v>
      </c>
      <c r="F61" s="405">
        <f t="shared" si="41"/>
        <v>16</v>
      </c>
      <c r="H61" s="402">
        <v>20</v>
      </c>
      <c r="I61" s="363" t="str">
        <f t="shared" si="42"/>
        <v>Castrillo Vincent</v>
      </c>
      <c r="J61" s="363" t="str">
        <f>IFERROR(VLOOKUP(I61,Liste_J!$C$7:$G$261,5,0),"???")</f>
        <v>H</v>
      </c>
      <c r="K61" s="363" t="str">
        <f>IFERROR(VLOOKUP(I61,Liste_J!$C$7:$F$261,4,0),"???")</f>
        <v>ASGAF</v>
      </c>
      <c r="L61" s="363">
        <f t="shared" si="43"/>
        <v>17.399999999999999</v>
      </c>
      <c r="M61" s="405">
        <f t="shared" si="44"/>
        <v>33</v>
      </c>
      <c r="N61" s="363"/>
      <c r="T61" s="363"/>
      <c r="AB61" s="337">
        <f t="shared" si="45"/>
        <v>1</v>
      </c>
      <c r="AC61" s="338">
        <f t="shared" si="36"/>
        <v>0</v>
      </c>
      <c r="AD61" s="338">
        <f t="shared" si="36"/>
        <v>0</v>
      </c>
      <c r="AE61" s="338">
        <f t="shared" si="36"/>
        <v>0</v>
      </c>
      <c r="AF61" s="339">
        <f t="shared" si="36"/>
        <v>0</v>
      </c>
      <c r="AG61" s="392">
        <f t="shared" si="37"/>
        <v>1</v>
      </c>
    </row>
    <row r="62" spans="1:33" ht="14.4" x14ac:dyDescent="0.3">
      <c r="A62" s="402">
        <f t="shared" si="38"/>
        <v>21</v>
      </c>
      <c r="B62" s="403" t="str">
        <f t="shared" si="39"/>
        <v>Debut Daniel</v>
      </c>
      <c r="C62" s="363" t="str">
        <f>IFERROR(VLOOKUP(B62,Liste_J!$C$7:$G$261,5,0),"???")</f>
        <v>H</v>
      </c>
      <c r="D62" s="748" t="str">
        <f>IFERROR(VLOOKUP(B62,Liste_J!$C$7:$F$261,4,0),"???")</f>
        <v>ASGAF</v>
      </c>
      <c r="E62" s="735">
        <f t="shared" si="40"/>
        <v>20.2</v>
      </c>
      <c r="F62" s="405">
        <f t="shared" si="41"/>
        <v>15</v>
      </c>
      <c r="H62" s="402">
        <v>21</v>
      </c>
      <c r="I62" s="363" t="str">
        <f t="shared" si="42"/>
        <v>Lavigne Alain</v>
      </c>
      <c r="J62" s="363" t="str">
        <f>IFERROR(VLOOKUP(I62,Liste_J!$C$7:$G$261,5,0),"???")</f>
        <v>H</v>
      </c>
      <c r="K62" s="363" t="str">
        <f>IFERROR(VLOOKUP(I62,Liste_J!$C$7:$F$261,4,0),"???")</f>
        <v>Corbuches</v>
      </c>
      <c r="L62" s="363">
        <f t="shared" si="43"/>
        <v>18.399999999999999</v>
      </c>
      <c r="M62" s="405">
        <f t="shared" si="44"/>
        <v>32</v>
      </c>
      <c r="N62" s="363"/>
      <c r="T62" s="363"/>
      <c r="AB62" s="337">
        <f t="shared" si="45"/>
        <v>0</v>
      </c>
      <c r="AC62" s="338">
        <f t="shared" si="45"/>
        <v>0</v>
      </c>
      <c r="AD62" s="338">
        <f t="shared" si="45"/>
        <v>0</v>
      </c>
      <c r="AE62" s="338">
        <f t="shared" si="45"/>
        <v>1</v>
      </c>
      <c r="AF62" s="339">
        <f t="shared" si="45"/>
        <v>0</v>
      </c>
      <c r="AG62" s="392">
        <f t="shared" si="37"/>
        <v>1</v>
      </c>
    </row>
    <row r="63" spans="1:33" ht="14.4" x14ac:dyDescent="0.3">
      <c r="A63" s="402">
        <f t="shared" si="38"/>
        <v>22</v>
      </c>
      <c r="B63" s="403" t="str">
        <f t="shared" si="39"/>
        <v>Jammes Gérard</v>
      </c>
      <c r="C63" s="363" t="str">
        <f>IFERROR(VLOOKUP(B63,Liste_J!$C$7:$G$261,5,0),"???")</f>
        <v>H</v>
      </c>
      <c r="D63" s="748" t="str">
        <f>IFERROR(VLOOKUP(B63,Liste_J!$C$7:$F$261,4,0),"???")</f>
        <v>Chevry</v>
      </c>
      <c r="E63" s="735">
        <f t="shared" si="40"/>
        <v>17.8</v>
      </c>
      <c r="F63" s="405">
        <f t="shared" si="41"/>
        <v>14</v>
      </c>
      <c r="H63" s="402">
        <v>22</v>
      </c>
      <c r="I63" s="363" t="str">
        <f t="shared" si="42"/>
        <v>Prevost Stephane</v>
      </c>
      <c r="J63" s="363" t="str">
        <f>IFERROR(VLOOKUP(I63,Liste_J!$C$7:$G$261,5,0),"???")</f>
        <v>H</v>
      </c>
      <c r="K63" s="363" t="str">
        <f>IFERROR(VLOOKUP(I63,Liste_J!$C$7:$F$261,4,0),"???")</f>
        <v>Chevannes</v>
      </c>
      <c r="L63" s="363">
        <f t="shared" si="43"/>
        <v>17.600000000000001</v>
      </c>
      <c r="M63" s="405">
        <f t="shared" si="44"/>
        <v>32</v>
      </c>
      <c r="N63" s="363"/>
      <c r="T63" s="363"/>
      <c r="AB63" s="337">
        <f t="shared" ref="AB63:AF78" si="46">IF($K63=AB$41,1,0)</f>
        <v>0</v>
      </c>
      <c r="AC63" s="338">
        <f t="shared" si="46"/>
        <v>1</v>
      </c>
      <c r="AD63" s="338">
        <f t="shared" si="46"/>
        <v>0</v>
      </c>
      <c r="AE63" s="338">
        <f t="shared" si="46"/>
        <v>0</v>
      </c>
      <c r="AF63" s="339">
        <f t="shared" si="46"/>
        <v>0</v>
      </c>
      <c r="AG63" s="392">
        <f t="shared" si="37"/>
        <v>1</v>
      </c>
    </row>
    <row r="64" spans="1:33" ht="14.4" x14ac:dyDescent="0.3">
      <c r="A64" s="402">
        <f t="shared" si="38"/>
        <v>23</v>
      </c>
      <c r="B64" s="403" t="str">
        <f t="shared" si="39"/>
        <v>Cluzet Didier</v>
      </c>
      <c r="C64" s="363" t="str">
        <f>IFERROR(VLOOKUP(B64,Liste_J!$C$7:$G$261,5,0),"???")</f>
        <v>H</v>
      </c>
      <c r="D64" s="748" t="str">
        <f>IFERROR(VLOOKUP(B64,Liste_J!$C$7:$F$261,4,0),"???")</f>
        <v>ASGAF</v>
      </c>
      <c r="E64" s="735">
        <f t="shared" si="40"/>
        <v>21.4</v>
      </c>
      <c r="F64" s="405">
        <f t="shared" si="41"/>
        <v>14</v>
      </c>
      <c r="H64" s="402">
        <v>23</v>
      </c>
      <c r="I64" s="363" t="str">
        <f t="shared" si="42"/>
        <v>Chapuy Bruno</v>
      </c>
      <c r="J64" s="363" t="str">
        <f>IFERROR(VLOOKUP(I64,Liste_J!$C$7:$G$261,5,0),"???")</f>
        <v>H</v>
      </c>
      <c r="K64" s="363" t="str">
        <f>IFERROR(VLOOKUP(I64,Liste_J!$C$7:$F$261,4,0),"???")</f>
        <v>Réveillon</v>
      </c>
      <c r="L64" s="363">
        <f t="shared" si="43"/>
        <v>22.9</v>
      </c>
      <c r="M64" s="405">
        <f t="shared" si="44"/>
        <v>32</v>
      </c>
      <c r="N64" s="363"/>
      <c r="T64" s="363"/>
      <c r="AB64" s="337">
        <f t="shared" si="46"/>
        <v>0</v>
      </c>
      <c r="AC64" s="338">
        <f t="shared" si="46"/>
        <v>0</v>
      </c>
      <c r="AD64" s="338">
        <f t="shared" si="46"/>
        <v>0</v>
      </c>
      <c r="AE64" s="338">
        <f t="shared" si="46"/>
        <v>0</v>
      </c>
      <c r="AF64" s="339">
        <f t="shared" si="46"/>
        <v>1</v>
      </c>
      <c r="AG64" s="392">
        <f t="shared" si="37"/>
        <v>1</v>
      </c>
    </row>
    <row r="65" spans="1:33" ht="14.4" x14ac:dyDescent="0.3">
      <c r="A65" s="402">
        <f t="shared" si="38"/>
        <v>24</v>
      </c>
      <c r="B65" s="403" t="str">
        <f t="shared" si="39"/>
        <v>Tuytten Gerard</v>
      </c>
      <c r="C65" s="363" t="str">
        <f>IFERROR(VLOOKUP(B65,Liste_J!$C$7:$G$261,5,0),"???")</f>
        <v>H</v>
      </c>
      <c r="D65" s="748" t="str">
        <f>IFERROR(VLOOKUP(B65,Liste_J!$C$7:$F$261,4,0),"???")</f>
        <v>Chevannes</v>
      </c>
      <c r="E65" s="735">
        <f t="shared" si="40"/>
        <v>17.600000000000001</v>
      </c>
      <c r="F65" s="405">
        <f t="shared" si="41"/>
        <v>14</v>
      </c>
      <c r="H65" s="402">
        <v>24</v>
      </c>
      <c r="I65" s="363" t="str">
        <f t="shared" si="42"/>
        <v>Colmerauer Denis</v>
      </c>
      <c r="J65" s="363" t="str">
        <f>IFERROR(VLOOKUP(I65,Liste_J!$C$7:$G$261,5,0),"???")</f>
        <v>H</v>
      </c>
      <c r="K65" s="363" t="str">
        <f>IFERROR(VLOOKUP(I65,Liste_J!$C$7:$F$261,4,0),"???")</f>
        <v>Corbuches</v>
      </c>
      <c r="L65" s="363">
        <f t="shared" si="43"/>
        <v>11.3</v>
      </c>
      <c r="M65" s="405">
        <f t="shared" si="44"/>
        <v>32</v>
      </c>
      <c r="N65" s="363"/>
      <c r="T65" s="363"/>
      <c r="AB65" s="337">
        <f t="shared" si="46"/>
        <v>0</v>
      </c>
      <c r="AC65" s="338">
        <f t="shared" si="46"/>
        <v>0</v>
      </c>
      <c r="AD65" s="338">
        <f t="shared" si="46"/>
        <v>0</v>
      </c>
      <c r="AE65" s="338">
        <f t="shared" si="46"/>
        <v>1</v>
      </c>
      <c r="AF65" s="339">
        <f t="shared" si="46"/>
        <v>0</v>
      </c>
      <c r="AG65" s="392">
        <f t="shared" si="37"/>
        <v>1</v>
      </c>
    </row>
    <row r="66" spans="1:33" ht="14.4" x14ac:dyDescent="0.3">
      <c r="A66" s="402">
        <f t="shared" si="38"/>
        <v>25</v>
      </c>
      <c r="B66" s="403" t="str">
        <f t="shared" si="39"/>
        <v>Pomares Pierre</v>
      </c>
      <c r="C66" s="363" t="str">
        <f>IFERROR(VLOOKUP(B66,Liste_J!$C$7:$G$261,5,0),"???")</f>
        <v>H</v>
      </c>
      <c r="D66" s="748" t="str">
        <f>IFERROR(VLOOKUP(B66,Liste_J!$C$7:$F$261,4,0),"???")</f>
        <v>Réveillon</v>
      </c>
      <c r="E66" s="735">
        <f t="shared" si="40"/>
        <v>13.5</v>
      </c>
      <c r="F66" s="405">
        <f t="shared" si="41"/>
        <v>13</v>
      </c>
      <c r="H66" s="402">
        <v>25</v>
      </c>
      <c r="I66" s="363" t="str">
        <f t="shared" si="42"/>
        <v>Latrasse Thierry</v>
      </c>
      <c r="J66" s="363" t="str">
        <f>IFERROR(VLOOKUP(I66,Liste_J!$C$7:$G$261,5,0),"???")</f>
        <v>H</v>
      </c>
      <c r="K66" s="363" t="str">
        <f>IFERROR(VLOOKUP(I66,Liste_J!$C$7:$F$261,4,0),"???")</f>
        <v>Réveillon</v>
      </c>
      <c r="L66" s="363">
        <f t="shared" si="43"/>
        <v>15.1</v>
      </c>
      <c r="M66" s="405">
        <f t="shared" si="44"/>
        <v>32</v>
      </c>
      <c r="N66" s="363"/>
      <c r="T66" s="363"/>
      <c r="AB66" s="337">
        <f t="shared" si="46"/>
        <v>0</v>
      </c>
      <c r="AC66" s="338">
        <f t="shared" si="46"/>
        <v>0</v>
      </c>
      <c r="AD66" s="338">
        <f t="shared" si="46"/>
        <v>0</v>
      </c>
      <c r="AE66" s="338">
        <f t="shared" si="46"/>
        <v>0</v>
      </c>
      <c r="AF66" s="339">
        <f t="shared" si="46"/>
        <v>1</v>
      </c>
      <c r="AG66" s="392">
        <f t="shared" si="37"/>
        <v>1</v>
      </c>
    </row>
    <row r="67" spans="1:33" ht="14.4" x14ac:dyDescent="0.3">
      <c r="A67" s="402">
        <f t="shared" si="38"/>
        <v>26</v>
      </c>
      <c r="B67" s="403" t="str">
        <f t="shared" si="39"/>
        <v>Kerfourn Dominique</v>
      </c>
      <c r="C67" s="363" t="str">
        <f>IFERROR(VLOOKUP(B67,Liste_J!$C$7:$G$261,5,0),"???")</f>
        <v>H</v>
      </c>
      <c r="D67" s="748" t="str">
        <f>IFERROR(VLOOKUP(B67,Liste_J!$C$7:$F$261,4,0),"???")</f>
        <v>ASGAF</v>
      </c>
      <c r="E67" s="735">
        <f t="shared" si="40"/>
        <v>27.2</v>
      </c>
      <c r="F67" s="405">
        <f t="shared" si="41"/>
        <v>12</v>
      </c>
      <c r="H67" s="402">
        <v>26</v>
      </c>
      <c r="I67" s="363" t="str">
        <f t="shared" si="42"/>
        <v>Armand Sylvie</v>
      </c>
      <c r="J67" s="363" t="str">
        <f>IFERROR(VLOOKUP(I67,Liste_J!$C$7:$G$261,5,0),"???")</f>
        <v>F</v>
      </c>
      <c r="K67" s="363" t="str">
        <f>IFERROR(VLOOKUP(I67,Liste_J!$C$7:$F$261,4,0),"???")</f>
        <v>Réveillon</v>
      </c>
      <c r="L67" s="363">
        <f t="shared" si="43"/>
        <v>15.4</v>
      </c>
      <c r="M67" s="405">
        <f t="shared" si="44"/>
        <v>31</v>
      </c>
      <c r="N67" s="363"/>
      <c r="T67" s="363"/>
      <c r="AB67" s="337">
        <f t="shared" si="46"/>
        <v>0</v>
      </c>
      <c r="AC67" s="338">
        <f t="shared" si="46"/>
        <v>0</v>
      </c>
      <c r="AD67" s="338">
        <f t="shared" si="46"/>
        <v>0</v>
      </c>
      <c r="AE67" s="338">
        <f t="shared" si="46"/>
        <v>0</v>
      </c>
      <c r="AF67" s="339">
        <f t="shared" si="46"/>
        <v>1</v>
      </c>
      <c r="AG67" s="392">
        <f t="shared" si="37"/>
        <v>1</v>
      </c>
    </row>
    <row r="68" spans="1:33" ht="14.4" x14ac:dyDescent="0.3">
      <c r="A68" s="402">
        <f t="shared" si="38"/>
        <v>27</v>
      </c>
      <c r="B68" s="403" t="str">
        <f t="shared" si="39"/>
        <v>Gesmier Michel</v>
      </c>
      <c r="C68" s="363" t="str">
        <f>IFERROR(VLOOKUP(B68,Liste_J!$C$7:$G$261,5,0),"???")</f>
        <v>H</v>
      </c>
      <c r="D68" s="748" t="str">
        <f>IFERROR(VLOOKUP(B68,Liste_J!$C$7:$F$261,4,0),"???")</f>
        <v>Chevannes</v>
      </c>
      <c r="E68" s="735">
        <f t="shared" si="40"/>
        <v>20.9</v>
      </c>
      <c r="F68" s="405">
        <f t="shared" si="41"/>
        <v>12</v>
      </c>
      <c r="H68" s="402">
        <v>27</v>
      </c>
      <c r="I68" s="363" t="str">
        <f t="shared" si="42"/>
        <v>Colas Patrick</v>
      </c>
      <c r="J68" s="363" t="str">
        <f>IFERROR(VLOOKUP(I68,Liste_J!$C$7:$G$261,5,0),"???")</f>
        <v>H</v>
      </c>
      <c r="K68" s="363" t="str">
        <f>IFERROR(VLOOKUP(I68,Liste_J!$C$7:$F$261,4,0),"???")</f>
        <v>ASGAF</v>
      </c>
      <c r="L68" s="363">
        <f t="shared" si="43"/>
        <v>31.2</v>
      </c>
      <c r="M68" s="405">
        <f t="shared" si="44"/>
        <v>31</v>
      </c>
      <c r="N68" s="363"/>
      <c r="T68" s="363"/>
      <c r="AB68" s="337">
        <f t="shared" si="46"/>
        <v>1</v>
      </c>
      <c r="AC68" s="338">
        <f t="shared" si="46"/>
        <v>0</v>
      </c>
      <c r="AD68" s="338">
        <f t="shared" si="46"/>
        <v>0</v>
      </c>
      <c r="AE68" s="338">
        <f t="shared" si="46"/>
        <v>0</v>
      </c>
      <c r="AF68" s="339">
        <f t="shared" si="46"/>
        <v>0</v>
      </c>
      <c r="AG68" s="392">
        <f t="shared" si="37"/>
        <v>1</v>
      </c>
    </row>
    <row r="69" spans="1:33" ht="14.4" x14ac:dyDescent="0.3">
      <c r="A69" s="402">
        <f t="shared" si="38"/>
        <v>28</v>
      </c>
      <c r="B69" s="403" t="str">
        <f t="shared" si="39"/>
        <v>Chapuy Bruno</v>
      </c>
      <c r="C69" s="363" t="str">
        <f>IFERROR(VLOOKUP(B69,Liste_J!$C$7:$G$261,5,0),"???")</f>
        <v>H</v>
      </c>
      <c r="D69" s="748" t="str">
        <f>IFERROR(VLOOKUP(B69,Liste_J!$C$7:$F$261,4,0),"???")</f>
        <v>Réveillon</v>
      </c>
      <c r="E69" s="735">
        <f t="shared" si="40"/>
        <v>22.9</v>
      </c>
      <c r="F69" s="405">
        <f t="shared" si="41"/>
        <v>12</v>
      </c>
      <c r="H69" s="402">
        <v>28</v>
      </c>
      <c r="I69" s="363" t="str">
        <f t="shared" si="42"/>
        <v>Foucault Lionel</v>
      </c>
      <c r="J69" s="363" t="str">
        <f>IFERROR(VLOOKUP(I69,Liste_J!$C$7:$G$261,5,0),"???")</f>
        <v>H</v>
      </c>
      <c r="K69" s="363" t="str">
        <f>IFERROR(VLOOKUP(I69,Liste_J!$C$7:$F$261,4,0),"???")</f>
        <v>Chevannes</v>
      </c>
      <c r="L69" s="363">
        <f t="shared" si="43"/>
        <v>15.1</v>
      </c>
      <c r="M69" s="405">
        <f t="shared" si="44"/>
        <v>31</v>
      </c>
      <c r="N69" s="363"/>
      <c r="T69" s="363"/>
      <c r="AB69" s="337">
        <f t="shared" si="46"/>
        <v>0</v>
      </c>
      <c r="AC69" s="338">
        <f t="shared" si="46"/>
        <v>1</v>
      </c>
      <c r="AD69" s="338">
        <f t="shared" si="46"/>
        <v>0</v>
      </c>
      <c r="AE69" s="338">
        <f t="shared" si="46"/>
        <v>0</v>
      </c>
      <c r="AF69" s="339">
        <f t="shared" si="46"/>
        <v>0</v>
      </c>
      <c r="AG69" s="392">
        <f t="shared" si="37"/>
        <v>1</v>
      </c>
    </row>
    <row r="70" spans="1:33" ht="14.4" x14ac:dyDescent="0.3">
      <c r="A70" s="402">
        <f t="shared" si="38"/>
        <v>29</v>
      </c>
      <c r="B70" s="403" t="str">
        <f t="shared" si="39"/>
        <v>Tamet Yves</v>
      </c>
      <c r="C70" s="363" t="str">
        <f>IFERROR(VLOOKUP(B70,Liste_J!$C$7:$G$261,5,0),"???")</f>
        <v>H</v>
      </c>
      <c r="D70" s="748" t="str">
        <f>IFERROR(VLOOKUP(B70,Liste_J!$C$7:$F$261,4,0),"???")</f>
        <v>Réveillon</v>
      </c>
      <c r="E70" s="735">
        <f t="shared" si="40"/>
        <v>19.5</v>
      </c>
      <c r="F70" s="405">
        <f t="shared" si="41"/>
        <v>12</v>
      </c>
      <c r="H70" s="402">
        <v>29</v>
      </c>
      <c r="I70" s="363" t="str">
        <f t="shared" si="42"/>
        <v>Alle Jean</v>
      </c>
      <c r="J70" s="363" t="str">
        <f>IFERROR(VLOOKUP(I70,Liste_J!$C$7:$G$261,5,0),"???")</f>
        <v>H</v>
      </c>
      <c r="K70" s="363" t="str">
        <f>IFERROR(VLOOKUP(I70,Liste_J!$C$7:$F$261,4,0),"???")</f>
        <v>ASGAF</v>
      </c>
      <c r="L70" s="363">
        <f t="shared" si="43"/>
        <v>28.4</v>
      </c>
      <c r="M70" s="405">
        <f t="shared" si="44"/>
        <v>30</v>
      </c>
      <c r="N70" s="363"/>
      <c r="T70" s="363"/>
      <c r="AB70" s="337">
        <f t="shared" si="46"/>
        <v>1</v>
      </c>
      <c r="AC70" s="338">
        <f t="shared" si="46"/>
        <v>0</v>
      </c>
      <c r="AD70" s="338">
        <f t="shared" si="46"/>
        <v>0</v>
      </c>
      <c r="AE70" s="338">
        <f t="shared" si="46"/>
        <v>0</v>
      </c>
      <c r="AF70" s="339">
        <f t="shared" si="46"/>
        <v>0</v>
      </c>
      <c r="AG70" s="392">
        <f t="shared" si="37"/>
        <v>1</v>
      </c>
    </row>
    <row r="71" spans="1:33" ht="14.4" x14ac:dyDescent="0.3">
      <c r="A71" s="402">
        <f t="shared" si="38"/>
        <v>30</v>
      </c>
      <c r="B71" s="403" t="str">
        <f t="shared" si="39"/>
        <v>Viard Etienne</v>
      </c>
      <c r="C71" s="363" t="str">
        <f>IFERROR(VLOOKUP(B71,Liste_J!$C$7:$G$261,5,0),"???")</f>
        <v>H</v>
      </c>
      <c r="D71" s="748" t="str">
        <f>IFERROR(VLOOKUP(B71,Liste_J!$C$7:$F$261,4,0),"???")</f>
        <v>Chevannes</v>
      </c>
      <c r="E71" s="735">
        <f t="shared" si="40"/>
        <v>25.2</v>
      </c>
      <c r="F71" s="405">
        <f t="shared" si="41"/>
        <v>11</v>
      </c>
      <c r="H71" s="402">
        <v>30</v>
      </c>
      <c r="I71" s="363" t="str">
        <f t="shared" si="42"/>
        <v>Lafaye Jean-Francois</v>
      </c>
      <c r="J71" s="363" t="str">
        <f>IFERROR(VLOOKUP(I71,Liste_J!$C$7:$G$261,5,0),"???")</f>
        <v>H</v>
      </c>
      <c r="K71" s="363" t="str">
        <f>IFERROR(VLOOKUP(I71,Liste_J!$C$7:$F$261,4,0),"???")</f>
        <v>Réveillon</v>
      </c>
      <c r="L71" s="363">
        <f t="shared" si="43"/>
        <v>28.7</v>
      </c>
      <c r="M71" s="405">
        <f t="shared" si="44"/>
        <v>30</v>
      </c>
      <c r="N71" s="363"/>
      <c r="T71" s="363"/>
      <c r="AB71" s="337">
        <f t="shared" si="46"/>
        <v>0</v>
      </c>
      <c r="AC71" s="338">
        <f t="shared" si="46"/>
        <v>0</v>
      </c>
      <c r="AD71" s="338">
        <f t="shared" si="46"/>
        <v>0</v>
      </c>
      <c r="AE71" s="338">
        <f t="shared" si="46"/>
        <v>0</v>
      </c>
      <c r="AF71" s="339">
        <f t="shared" si="46"/>
        <v>1</v>
      </c>
      <c r="AG71" s="392">
        <f t="shared" si="37"/>
        <v>1</v>
      </c>
    </row>
    <row r="72" spans="1:33" ht="14.4" x14ac:dyDescent="0.3">
      <c r="A72" s="402">
        <f t="shared" si="38"/>
        <v>31</v>
      </c>
      <c r="B72" s="403" t="str">
        <f t="shared" si="39"/>
        <v>Cercus Dominique</v>
      </c>
      <c r="C72" s="363" t="str">
        <f>IFERROR(VLOOKUP(B72,Liste_J!$C$7:$G$261,5,0),"???")</f>
        <v>H</v>
      </c>
      <c r="D72" s="748" t="str">
        <f>IFERROR(VLOOKUP(B72,Liste_J!$C$7:$F$261,4,0),"???")</f>
        <v>Chevannes</v>
      </c>
      <c r="E72" s="735">
        <f t="shared" si="40"/>
        <v>32.1</v>
      </c>
      <c r="F72" s="405">
        <f t="shared" si="41"/>
        <v>11</v>
      </c>
      <c r="H72" s="402">
        <v>31</v>
      </c>
      <c r="I72" s="363" t="str">
        <f t="shared" si="42"/>
        <v>Viard Etienne</v>
      </c>
      <c r="J72" s="363" t="str">
        <f>IFERROR(VLOOKUP(I72,Liste_J!$C$7:$G$261,5,0),"???")</f>
        <v>H</v>
      </c>
      <c r="K72" s="363" t="str">
        <f>IFERROR(VLOOKUP(I72,Liste_J!$C$7:$F$261,4,0),"???")</f>
        <v>Chevannes</v>
      </c>
      <c r="L72" s="363">
        <f t="shared" si="43"/>
        <v>25.2</v>
      </c>
      <c r="M72" s="405">
        <f t="shared" si="44"/>
        <v>30</v>
      </c>
      <c r="N72" s="363"/>
      <c r="O72" s="363"/>
      <c r="P72" s="363"/>
      <c r="Q72" s="363"/>
      <c r="R72" s="363"/>
      <c r="S72" s="363"/>
      <c r="T72" s="363"/>
      <c r="AB72" s="337">
        <f t="shared" si="46"/>
        <v>0</v>
      </c>
      <c r="AC72" s="338">
        <f t="shared" si="46"/>
        <v>1</v>
      </c>
      <c r="AD72" s="338">
        <f t="shared" si="46"/>
        <v>0</v>
      </c>
      <c r="AE72" s="338">
        <f t="shared" si="46"/>
        <v>0</v>
      </c>
      <c r="AF72" s="339">
        <f t="shared" si="46"/>
        <v>0</v>
      </c>
      <c r="AG72" s="392">
        <f t="shared" si="37"/>
        <v>1</v>
      </c>
    </row>
    <row r="73" spans="1:33" ht="14.4" x14ac:dyDescent="0.3">
      <c r="A73" s="402">
        <f t="shared" si="38"/>
        <v>32</v>
      </c>
      <c r="B73" s="403" t="str">
        <f t="shared" si="39"/>
        <v>Lopez Jean Marie</v>
      </c>
      <c r="C73" s="363" t="str">
        <f>IFERROR(VLOOKUP(B73,Liste_J!$C$7:$G$261,5,0),"???")</f>
        <v>H</v>
      </c>
      <c r="D73" s="748" t="str">
        <f>IFERROR(VLOOKUP(B73,Liste_J!$C$7:$F$261,4,0),"???")</f>
        <v>ASGAF</v>
      </c>
      <c r="E73" s="735">
        <f t="shared" si="40"/>
        <v>25.7</v>
      </c>
      <c r="F73" s="405">
        <f t="shared" si="41"/>
        <v>11</v>
      </c>
      <c r="H73" s="402">
        <v>32</v>
      </c>
      <c r="I73" s="363" t="str">
        <f t="shared" si="42"/>
        <v>Jammes Gérard</v>
      </c>
      <c r="J73" s="363" t="str">
        <f>IFERROR(VLOOKUP(I73,Liste_J!$C$7:$G$261,5,0),"???")</f>
        <v>H</v>
      </c>
      <c r="K73" s="363" t="str">
        <f>IFERROR(VLOOKUP(I73,Liste_J!$C$7:$F$261,4,0),"???")</f>
        <v>Chevry</v>
      </c>
      <c r="L73" s="363">
        <f t="shared" si="43"/>
        <v>17.8</v>
      </c>
      <c r="M73" s="405">
        <f t="shared" si="44"/>
        <v>30</v>
      </c>
      <c r="N73" s="363"/>
      <c r="O73" s="363"/>
      <c r="P73" s="363"/>
      <c r="Q73" s="363"/>
      <c r="R73" s="363"/>
      <c r="S73" s="363"/>
      <c r="T73" s="363"/>
      <c r="AB73" s="337">
        <f t="shared" si="46"/>
        <v>0</v>
      </c>
      <c r="AC73" s="338">
        <f t="shared" si="46"/>
        <v>0</v>
      </c>
      <c r="AD73" s="338">
        <f t="shared" si="46"/>
        <v>1</v>
      </c>
      <c r="AE73" s="338">
        <f t="shared" si="46"/>
        <v>0</v>
      </c>
      <c r="AF73" s="339">
        <f t="shared" si="46"/>
        <v>0</v>
      </c>
      <c r="AG73" s="392">
        <f t="shared" si="37"/>
        <v>1</v>
      </c>
    </row>
    <row r="74" spans="1:33" ht="14.4" x14ac:dyDescent="0.3">
      <c r="A74" s="402">
        <f t="shared" si="38"/>
        <v>33</v>
      </c>
      <c r="B74" s="403" t="str">
        <f t="shared" si="39"/>
        <v>Mercier Olivier</v>
      </c>
      <c r="C74" s="363" t="str">
        <f>IFERROR(VLOOKUP(B74,Liste_J!$C$7:$G$261,5,0),"???")</f>
        <v>H</v>
      </c>
      <c r="D74" s="748" t="str">
        <f>IFERROR(VLOOKUP(B74,Liste_J!$C$7:$F$261,4,0),"???")</f>
        <v>Chevry</v>
      </c>
      <c r="E74" s="735">
        <f t="shared" si="40"/>
        <v>22.7</v>
      </c>
      <c r="F74" s="405">
        <f t="shared" si="41"/>
        <v>10</v>
      </c>
      <c r="H74" s="402">
        <v>33</v>
      </c>
      <c r="I74" s="363" t="str">
        <f t="shared" si="42"/>
        <v>Paillart Pascal</v>
      </c>
      <c r="J74" s="363" t="str">
        <f>IFERROR(VLOOKUP(I74,Liste_J!$C$7:$G$261,5,0),"???")</f>
        <v>H</v>
      </c>
      <c r="K74" s="363" t="str">
        <f>IFERROR(VLOOKUP(I74,Liste_J!$C$7:$F$261,4,0),"???")</f>
        <v>Chevry</v>
      </c>
      <c r="L74" s="363">
        <f t="shared" si="43"/>
        <v>25.8</v>
      </c>
      <c r="M74" s="405">
        <f t="shared" si="44"/>
        <v>30</v>
      </c>
      <c r="N74" s="363"/>
      <c r="O74" s="363"/>
      <c r="P74" s="363"/>
      <c r="Q74" s="363"/>
      <c r="R74" s="363"/>
      <c r="S74" s="363"/>
      <c r="T74" s="363"/>
      <c r="AB74" s="337">
        <f t="shared" si="46"/>
        <v>0</v>
      </c>
      <c r="AC74" s="338">
        <f t="shared" si="46"/>
        <v>0</v>
      </c>
      <c r="AD74" s="338">
        <f t="shared" si="46"/>
        <v>1</v>
      </c>
      <c r="AE74" s="338">
        <f t="shared" si="46"/>
        <v>0</v>
      </c>
      <c r="AF74" s="339">
        <f t="shared" si="46"/>
        <v>0</v>
      </c>
      <c r="AG74" s="392">
        <f t="shared" ref="AG74:AG119" si="47">SUM(AB74:AF74)</f>
        <v>1</v>
      </c>
    </row>
    <row r="75" spans="1:33" ht="14.4" x14ac:dyDescent="0.3">
      <c r="A75" s="402">
        <f t="shared" si="38"/>
        <v>34</v>
      </c>
      <c r="B75" s="403" t="str">
        <f t="shared" si="39"/>
        <v>Paillart Pascal</v>
      </c>
      <c r="C75" s="363" t="str">
        <f>IFERROR(VLOOKUP(B75,Liste_J!$C$7:$G$261,5,0),"???")</f>
        <v>H</v>
      </c>
      <c r="D75" s="748" t="str">
        <f>IFERROR(VLOOKUP(B75,Liste_J!$C$7:$F$261,4,0),"???")</f>
        <v>Chevry</v>
      </c>
      <c r="E75" s="735">
        <f t="shared" si="40"/>
        <v>25.8</v>
      </c>
      <c r="F75" s="405">
        <f t="shared" si="41"/>
        <v>10</v>
      </c>
      <c r="H75" s="402">
        <v>34</v>
      </c>
      <c r="I75" s="363" t="str">
        <f t="shared" si="42"/>
        <v>Gauvin Henri-Jacques</v>
      </c>
      <c r="J75" s="363" t="str">
        <f>IFERROR(VLOOKUP(I75,Liste_J!$C$7:$G$261,5,0),"???")</f>
        <v>H</v>
      </c>
      <c r="K75" s="363" t="str">
        <f>IFERROR(VLOOKUP(I75,Liste_J!$C$7:$F$261,4,0),"???")</f>
        <v>Réveillon</v>
      </c>
      <c r="L75" s="363">
        <f t="shared" si="43"/>
        <v>13.2</v>
      </c>
      <c r="M75" s="405">
        <f t="shared" si="44"/>
        <v>30</v>
      </c>
      <c r="N75" s="363"/>
      <c r="O75" s="363"/>
      <c r="P75" s="363"/>
      <c r="Q75" s="363"/>
      <c r="R75" s="363"/>
      <c r="S75" s="363"/>
      <c r="T75" s="363"/>
      <c r="AB75" s="337">
        <f t="shared" si="46"/>
        <v>0</v>
      </c>
      <c r="AC75" s="338">
        <f t="shared" si="46"/>
        <v>0</v>
      </c>
      <c r="AD75" s="338">
        <f t="shared" si="46"/>
        <v>0</v>
      </c>
      <c r="AE75" s="338">
        <f t="shared" si="46"/>
        <v>0</v>
      </c>
      <c r="AF75" s="339">
        <f t="shared" si="46"/>
        <v>1</v>
      </c>
      <c r="AG75" s="392">
        <f t="shared" si="47"/>
        <v>1</v>
      </c>
    </row>
    <row r="76" spans="1:33" ht="14.4" x14ac:dyDescent="0.3">
      <c r="A76" s="402">
        <f t="shared" si="38"/>
        <v>35</v>
      </c>
      <c r="B76" s="403" t="str">
        <f t="shared" si="39"/>
        <v>Dronsart Luc</v>
      </c>
      <c r="C76" s="363" t="str">
        <f>IFERROR(VLOOKUP(B76,Liste_J!$C$7:$G$261,5,0),"???")</f>
        <v>H</v>
      </c>
      <c r="D76" s="748" t="str">
        <f>IFERROR(VLOOKUP(B76,Liste_J!$C$7:$F$261,4,0),"???")</f>
        <v>Chevannes</v>
      </c>
      <c r="E76" s="735">
        <f t="shared" si="40"/>
        <v>19.8</v>
      </c>
      <c r="F76" s="405">
        <f t="shared" si="41"/>
        <v>10</v>
      </c>
      <c r="H76" s="402">
        <v>35</v>
      </c>
      <c r="I76" s="363" t="str">
        <f t="shared" si="42"/>
        <v>Delaunay Olivier</v>
      </c>
      <c r="J76" s="363" t="str">
        <f>IFERROR(VLOOKUP(I76,Liste_J!$C$7:$G$261,5,0),"???")</f>
        <v>H</v>
      </c>
      <c r="K76" s="363" t="str">
        <f>IFERROR(VLOOKUP(I76,Liste_J!$C$7:$F$261,4,0),"???")</f>
        <v>Corbuches</v>
      </c>
      <c r="L76" s="363">
        <f t="shared" si="43"/>
        <v>11.6</v>
      </c>
      <c r="M76" s="405">
        <f t="shared" si="44"/>
        <v>30</v>
      </c>
      <c r="N76" s="363"/>
      <c r="O76" s="363"/>
      <c r="P76" s="363"/>
      <c r="Q76" s="363"/>
      <c r="R76" s="363"/>
      <c r="S76" s="363"/>
      <c r="T76" s="363"/>
      <c r="AB76" s="337">
        <f t="shared" si="46"/>
        <v>0</v>
      </c>
      <c r="AC76" s="338">
        <f t="shared" si="46"/>
        <v>0</v>
      </c>
      <c r="AD76" s="338">
        <f t="shared" si="46"/>
        <v>0</v>
      </c>
      <c r="AE76" s="338">
        <f t="shared" si="46"/>
        <v>1</v>
      </c>
      <c r="AF76" s="339">
        <f t="shared" si="46"/>
        <v>0</v>
      </c>
      <c r="AG76" s="392">
        <f t="shared" si="47"/>
        <v>1</v>
      </c>
    </row>
    <row r="77" spans="1:33" ht="14.4" x14ac:dyDescent="0.3">
      <c r="A77" s="402">
        <f t="shared" si="38"/>
        <v>36</v>
      </c>
      <c r="B77" s="403" t="str">
        <f t="shared" si="39"/>
        <v>Jomat Michel</v>
      </c>
      <c r="C77" s="363" t="str">
        <f>IFERROR(VLOOKUP(B77,Liste_J!$C$7:$G$261,5,0),"???")</f>
        <v>H</v>
      </c>
      <c r="D77" s="748" t="str">
        <f>IFERROR(VLOOKUP(B77,Liste_J!$C$7:$F$261,4,0),"???")</f>
        <v>Chevannes</v>
      </c>
      <c r="E77" s="735">
        <f t="shared" si="40"/>
        <v>25.2</v>
      </c>
      <c r="F77" s="405">
        <f t="shared" si="41"/>
        <v>9</v>
      </c>
      <c r="H77" s="402">
        <v>36</v>
      </c>
      <c r="I77" s="363" t="str">
        <f t="shared" si="42"/>
        <v>Jomat Michel</v>
      </c>
      <c r="J77" s="363" t="str">
        <f>IFERROR(VLOOKUP(I77,Liste_J!$C$7:$G$261,5,0),"???")</f>
        <v>H</v>
      </c>
      <c r="K77" s="363" t="str">
        <f>IFERROR(VLOOKUP(I77,Liste_J!$C$7:$F$261,4,0),"???")</f>
        <v>Chevannes</v>
      </c>
      <c r="L77" s="363">
        <f t="shared" si="43"/>
        <v>25.2</v>
      </c>
      <c r="M77" s="405">
        <f t="shared" si="44"/>
        <v>29</v>
      </c>
      <c r="N77" s="363"/>
      <c r="O77" s="363"/>
      <c r="P77" s="363"/>
      <c r="Q77" s="363"/>
      <c r="R77" s="363"/>
      <c r="S77" s="363"/>
      <c r="T77" s="363"/>
      <c r="AB77" s="337">
        <f t="shared" si="46"/>
        <v>0</v>
      </c>
      <c r="AC77" s="338">
        <f t="shared" si="46"/>
        <v>1</v>
      </c>
      <c r="AD77" s="338">
        <f t="shared" si="46"/>
        <v>0</v>
      </c>
      <c r="AE77" s="338">
        <f t="shared" si="46"/>
        <v>0</v>
      </c>
      <c r="AF77" s="339">
        <f t="shared" si="46"/>
        <v>0</v>
      </c>
      <c r="AG77" s="392">
        <f t="shared" si="47"/>
        <v>1</v>
      </c>
    </row>
    <row r="78" spans="1:33" ht="14.4" x14ac:dyDescent="0.3">
      <c r="A78" s="402">
        <f t="shared" si="38"/>
        <v>37</v>
      </c>
      <c r="B78" s="403" t="str">
        <f t="shared" si="39"/>
        <v>Lafaye Jean-Francois</v>
      </c>
      <c r="C78" s="363" t="str">
        <f>IFERROR(VLOOKUP(B78,Liste_J!$C$7:$G$261,5,0),"???")</f>
        <v>H</v>
      </c>
      <c r="D78" s="748" t="str">
        <f>IFERROR(VLOOKUP(B78,Liste_J!$C$7:$F$261,4,0),"???")</f>
        <v>Réveillon</v>
      </c>
      <c r="E78" s="735">
        <f t="shared" si="40"/>
        <v>28.7</v>
      </c>
      <c r="F78" s="405">
        <f t="shared" si="41"/>
        <v>9</v>
      </c>
      <c r="H78" s="402">
        <v>37</v>
      </c>
      <c r="I78" s="363" t="str">
        <f t="shared" si="42"/>
        <v>Gesmier Michel</v>
      </c>
      <c r="J78" s="363" t="str">
        <f>IFERROR(VLOOKUP(I78,Liste_J!$C$7:$G$261,5,0),"???")</f>
        <v>H</v>
      </c>
      <c r="K78" s="363" t="str">
        <f>IFERROR(VLOOKUP(I78,Liste_J!$C$7:$F$261,4,0),"???")</f>
        <v>Chevannes</v>
      </c>
      <c r="L78" s="363">
        <f t="shared" si="43"/>
        <v>20.9</v>
      </c>
      <c r="M78" s="405">
        <f t="shared" si="44"/>
        <v>29</v>
      </c>
      <c r="N78" s="363"/>
      <c r="O78" s="363"/>
      <c r="P78" s="363"/>
      <c r="Q78" s="363"/>
      <c r="R78" s="363"/>
      <c r="S78" s="363"/>
      <c r="T78" s="363"/>
      <c r="AB78" s="337">
        <f t="shared" si="46"/>
        <v>0</v>
      </c>
      <c r="AC78" s="338">
        <f t="shared" si="46"/>
        <v>1</v>
      </c>
      <c r="AD78" s="338">
        <f t="shared" si="46"/>
        <v>0</v>
      </c>
      <c r="AE78" s="338">
        <f t="shared" si="46"/>
        <v>0</v>
      </c>
      <c r="AF78" s="339">
        <f t="shared" si="46"/>
        <v>0</v>
      </c>
      <c r="AG78" s="392">
        <f t="shared" si="47"/>
        <v>1</v>
      </c>
    </row>
    <row r="79" spans="1:33" ht="14.4" x14ac:dyDescent="0.3">
      <c r="A79" s="402">
        <f t="shared" si="38"/>
        <v>38</v>
      </c>
      <c r="B79" s="403" t="str">
        <f t="shared" si="39"/>
        <v>Chague Olivier</v>
      </c>
      <c r="C79" s="363" t="str">
        <f>IFERROR(VLOOKUP(B79,Liste_J!$C$7:$G$261,5,0),"???")</f>
        <v>H</v>
      </c>
      <c r="D79" s="748" t="str">
        <f>IFERROR(VLOOKUP(B79,Liste_J!$C$7:$F$261,4,0),"???")</f>
        <v>Chevry</v>
      </c>
      <c r="E79" s="735">
        <f t="shared" si="40"/>
        <v>23.2</v>
      </c>
      <c r="F79" s="405">
        <f t="shared" si="41"/>
        <v>9</v>
      </c>
      <c r="H79" s="402">
        <v>38</v>
      </c>
      <c r="I79" s="363" t="str">
        <f t="shared" si="42"/>
        <v>Bes Gérard</v>
      </c>
      <c r="J79" s="363" t="str">
        <f>IFERROR(VLOOKUP(I79,Liste_J!$C$7:$G$261,5,0),"???")</f>
        <v>H</v>
      </c>
      <c r="K79" s="363" t="str">
        <f>IFERROR(VLOOKUP(I79,Liste_J!$C$7:$F$261,4,0),"???")</f>
        <v>ASGAF</v>
      </c>
      <c r="L79" s="363">
        <f t="shared" si="43"/>
        <v>40.6</v>
      </c>
      <c r="M79" s="405">
        <f t="shared" si="44"/>
        <v>29</v>
      </c>
      <c r="N79" s="363"/>
      <c r="O79" s="363"/>
      <c r="P79" s="363"/>
      <c r="Q79" s="363"/>
      <c r="R79" s="363"/>
      <c r="S79" s="363"/>
      <c r="T79" s="363"/>
      <c r="AB79" s="337">
        <f t="shared" ref="AB79:AF94" si="48">IF($K79=AB$41,1,0)</f>
        <v>1</v>
      </c>
      <c r="AC79" s="338">
        <f t="shared" si="48"/>
        <v>0</v>
      </c>
      <c r="AD79" s="338">
        <f t="shared" si="48"/>
        <v>0</v>
      </c>
      <c r="AE79" s="338">
        <f t="shared" si="48"/>
        <v>0</v>
      </c>
      <c r="AF79" s="339">
        <f t="shared" si="48"/>
        <v>0</v>
      </c>
      <c r="AG79" s="392">
        <f t="shared" si="47"/>
        <v>1</v>
      </c>
    </row>
    <row r="80" spans="1:33" ht="14.4" x14ac:dyDescent="0.3">
      <c r="A80" s="402">
        <f t="shared" si="38"/>
        <v>39</v>
      </c>
      <c r="B80" s="403" t="str">
        <f t="shared" si="39"/>
        <v>Allouch Jean-Daniel</v>
      </c>
      <c r="C80" s="363" t="str">
        <f>IFERROR(VLOOKUP(B80,Liste_J!$C$7:$G$261,5,0),"???")</f>
        <v>H</v>
      </c>
      <c r="D80" s="748" t="str">
        <f>IFERROR(VLOOKUP(B80,Liste_J!$C$7:$F$261,4,0),"???")</f>
        <v>ASGAF</v>
      </c>
      <c r="E80" s="735">
        <f t="shared" si="40"/>
        <v>26.7</v>
      </c>
      <c r="F80" s="405">
        <f t="shared" si="41"/>
        <v>9</v>
      </c>
      <c r="H80" s="402">
        <v>39</v>
      </c>
      <c r="I80" s="363" t="str">
        <f t="shared" si="42"/>
        <v>Cluzet Didier</v>
      </c>
      <c r="J80" s="363" t="str">
        <f>IFERROR(VLOOKUP(I80,Liste_J!$C$7:$G$261,5,0),"???")</f>
        <v>H</v>
      </c>
      <c r="K80" s="363" t="str">
        <f>IFERROR(VLOOKUP(I80,Liste_J!$C$7:$F$261,4,0),"???")</f>
        <v>ASGAF</v>
      </c>
      <c r="L80" s="363">
        <f t="shared" si="43"/>
        <v>21.4</v>
      </c>
      <c r="M80" s="405">
        <f t="shared" si="44"/>
        <v>28</v>
      </c>
      <c r="N80" s="363"/>
      <c r="O80" s="363"/>
      <c r="P80" s="363"/>
      <c r="Q80" s="363"/>
      <c r="R80" s="363"/>
      <c r="S80" s="363"/>
      <c r="T80" s="363"/>
      <c r="AB80" s="337">
        <f t="shared" si="48"/>
        <v>1</v>
      </c>
      <c r="AC80" s="338">
        <f t="shared" si="48"/>
        <v>0</v>
      </c>
      <c r="AD80" s="338">
        <f t="shared" si="48"/>
        <v>0</v>
      </c>
      <c r="AE80" s="338">
        <f t="shared" si="48"/>
        <v>0</v>
      </c>
      <c r="AF80" s="339">
        <f t="shared" si="48"/>
        <v>0</v>
      </c>
      <c r="AG80" s="392">
        <f t="shared" si="47"/>
        <v>1</v>
      </c>
    </row>
    <row r="81" spans="1:33" ht="14.4" x14ac:dyDescent="0.3">
      <c r="A81" s="402">
        <f t="shared" si="38"/>
        <v>40</v>
      </c>
      <c r="B81" s="403" t="str">
        <f t="shared" si="39"/>
        <v>Nardon Philippe</v>
      </c>
      <c r="C81" s="363" t="str">
        <f>IFERROR(VLOOKUP(B81,Liste_J!$C$7:$G$261,5,0),"???")</f>
        <v>H</v>
      </c>
      <c r="D81" s="748" t="str">
        <f>IFERROR(VLOOKUP(B81,Liste_J!$C$7:$F$261,4,0),"???")</f>
        <v>Chevannes</v>
      </c>
      <c r="E81" s="735">
        <f t="shared" si="40"/>
        <v>30.2</v>
      </c>
      <c r="F81" s="405">
        <f t="shared" si="41"/>
        <v>9</v>
      </c>
      <c r="H81" s="402">
        <v>40</v>
      </c>
      <c r="I81" s="363" t="str">
        <f t="shared" si="42"/>
        <v>Jousseau Bernard</v>
      </c>
      <c r="J81" s="363" t="str">
        <f>IFERROR(VLOOKUP(I81,Liste_J!$C$7:$G$261,5,0),"???")</f>
        <v>H</v>
      </c>
      <c r="K81" s="363" t="str">
        <f>IFERROR(VLOOKUP(I81,Liste_J!$C$7:$F$261,4,0),"???")</f>
        <v>Corbuches</v>
      </c>
      <c r="L81" s="363">
        <f t="shared" si="43"/>
        <v>10.3</v>
      </c>
      <c r="M81" s="405">
        <f t="shared" si="44"/>
        <v>27</v>
      </c>
      <c r="N81" s="363"/>
      <c r="O81" s="363"/>
      <c r="P81" s="363"/>
      <c r="Q81" s="363"/>
      <c r="R81" s="363"/>
      <c r="S81" s="363"/>
      <c r="T81" s="363"/>
      <c r="AB81" s="337">
        <f t="shared" si="48"/>
        <v>0</v>
      </c>
      <c r="AC81" s="338">
        <f t="shared" si="48"/>
        <v>0</v>
      </c>
      <c r="AD81" s="338">
        <f t="shared" si="48"/>
        <v>0</v>
      </c>
      <c r="AE81" s="338">
        <f t="shared" si="48"/>
        <v>1</v>
      </c>
      <c r="AF81" s="339">
        <f t="shared" si="48"/>
        <v>0</v>
      </c>
      <c r="AG81" s="392">
        <f t="shared" si="47"/>
        <v>1</v>
      </c>
    </row>
    <row r="82" spans="1:33" ht="14.4" x14ac:dyDescent="0.3">
      <c r="A82" s="402">
        <f t="shared" si="38"/>
        <v>41</v>
      </c>
      <c r="B82" s="403" t="str">
        <f t="shared" si="39"/>
        <v>Lejeune Michel</v>
      </c>
      <c r="C82" s="363" t="str">
        <f>IFERROR(VLOOKUP(B82,Liste_J!$C$7:$G$261,5,0),"???")</f>
        <v>H</v>
      </c>
      <c r="D82" s="748" t="str">
        <f>IFERROR(VLOOKUP(B82,Liste_J!$C$7:$F$261,4,0),"???")</f>
        <v>Chevannes</v>
      </c>
      <c r="E82" s="735">
        <f t="shared" si="40"/>
        <v>22.2</v>
      </c>
      <c r="F82" s="405">
        <f t="shared" si="41"/>
        <v>9</v>
      </c>
      <c r="H82" s="402">
        <v>41</v>
      </c>
      <c r="I82" s="363" t="str">
        <f t="shared" si="42"/>
        <v>Tuytten Gerard</v>
      </c>
      <c r="J82" s="363" t="str">
        <f>IFERROR(VLOOKUP(I82,Liste_J!$C$7:$G$261,5,0),"???")</f>
        <v>H</v>
      </c>
      <c r="K82" s="363" t="str">
        <f>IFERROR(VLOOKUP(I82,Liste_J!$C$7:$F$261,4,0),"???")</f>
        <v>Chevannes</v>
      </c>
      <c r="L82" s="363">
        <f t="shared" si="43"/>
        <v>17.600000000000001</v>
      </c>
      <c r="M82" s="405">
        <f t="shared" si="44"/>
        <v>27</v>
      </c>
      <c r="N82" s="363"/>
      <c r="O82" s="363"/>
      <c r="P82" s="363"/>
      <c r="Q82" s="363"/>
      <c r="R82" s="363"/>
      <c r="S82" s="363"/>
      <c r="T82" s="363"/>
      <c r="AB82" s="337">
        <f t="shared" si="48"/>
        <v>0</v>
      </c>
      <c r="AC82" s="338">
        <f t="shared" si="48"/>
        <v>1</v>
      </c>
      <c r="AD82" s="338">
        <f t="shared" si="48"/>
        <v>0</v>
      </c>
      <c r="AE82" s="338">
        <f t="shared" si="48"/>
        <v>0</v>
      </c>
      <c r="AF82" s="339">
        <f t="shared" si="48"/>
        <v>0</v>
      </c>
      <c r="AG82" s="392">
        <f t="shared" si="47"/>
        <v>1</v>
      </c>
    </row>
    <row r="83" spans="1:33" ht="14.4" x14ac:dyDescent="0.3">
      <c r="A83" s="402">
        <f t="shared" si="38"/>
        <v>42</v>
      </c>
      <c r="B83" s="403" t="str">
        <f t="shared" si="39"/>
        <v>Sauvignon Luc</v>
      </c>
      <c r="C83" s="363" t="str">
        <f>IFERROR(VLOOKUP(B83,Liste_J!$C$7:$G$261,5,0),"???")</f>
        <v>H</v>
      </c>
      <c r="D83" s="748" t="str">
        <f>IFERROR(VLOOKUP(B83,Liste_J!$C$7:$F$261,4,0),"???")</f>
        <v>Corbuches</v>
      </c>
      <c r="E83" s="735">
        <f t="shared" si="40"/>
        <v>28.7</v>
      </c>
      <c r="F83" s="405">
        <f t="shared" si="41"/>
        <v>9</v>
      </c>
      <c r="H83" s="402">
        <v>42</v>
      </c>
      <c r="I83" s="363" t="str">
        <f t="shared" si="42"/>
        <v>Tamet Yves</v>
      </c>
      <c r="J83" s="363" t="str">
        <f>IFERROR(VLOOKUP(I83,Liste_J!$C$7:$G$261,5,0),"???")</f>
        <v>H</v>
      </c>
      <c r="K83" s="363" t="str">
        <f>IFERROR(VLOOKUP(I83,Liste_J!$C$7:$F$261,4,0),"???")</f>
        <v>Réveillon</v>
      </c>
      <c r="L83" s="363">
        <f t="shared" si="43"/>
        <v>19.5</v>
      </c>
      <c r="M83" s="405">
        <f t="shared" si="44"/>
        <v>27</v>
      </c>
      <c r="N83" s="363"/>
      <c r="O83" s="363"/>
      <c r="P83" s="363"/>
      <c r="Q83" s="363"/>
      <c r="R83" s="363"/>
      <c r="S83" s="363"/>
      <c r="T83" s="363"/>
      <c r="AB83" s="337">
        <f t="shared" si="48"/>
        <v>0</v>
      </c>
      <c r="AC83" s="338">
        <f t="shared" si="48"/>
        <v>0</v>
      </c>
      <c r="AD83" s="338">
        <f t="shared" si="48"/>
        <v>0</v>
      </c>
      <c r="AE83" s="338">
        <f t="shared" si="48"/>
        <v>0</v>
      </c>
      <c r="AF83" s="339">
        <f t="shared" si="48"/>
        <v>1</v>
      </c>
      <c r="AG83" s="392">
        <f t="shared" si="47"/>
        <v>1</v>
      </c>
    </row>
    <row r="84" spans="1:33" ht="14.4" x14ac:dyDescent="0.3">
      <c r="A84" s="402">
        <f t="shared" si="38"/>
        <v>43</v>
      </c>
      <c r="B84" s="403" t="str">
        <f t="shared" si="39"/>
        <v>Alle Jean</v>
      </c>
      <c r="C84" s="363" t="str">
        <f>IFERROR(VLOOKUP(B84,Liste_J!$C$7:$G$261,5,0),"???")</f>
        <v>H</v>
      </c>
      <c r="D84" s="748" t="str">
        <f>IFERROR(VLOOKUP(B84,Liste_J!$C$7:$F$261,4,0),"???")</f>
        <v>ASGAF</v>
      </c>
      <c r="E84" s="735">
        <f t="shared" si="40"/>
        <v>28.4</v>
      </c>
      <c r="F84" s="405">
        <f t="shared" si="41"/>
        <v>8</v>
      </c>
      <c r="H84" s="402">
        <v>43</v>
      </c>
      <c r="I84" s="363" t="str">
        <f t="shared" si="42"/>
        <v>Mercier Olivier</v>
      </c>
      <c r="J84" s="363" t="str">
        <f>IFERROR(VLOOKUP(I84,Liste_J!$C$7:$G$261,5,0),"???")</f>
        <v>H</v>
      </c>
      <c r="K84" s="363" t="str">
        <f>IFERROR(VLOOKUP(I84,Liste_J!$C$7:$F$261,4,0),"???")</f>
        <v>Chevry</v>
      </c>
      <c r="L84" s="363">
        <f t="shared" si="43"/>
        <v>22.7</v>
      </c>
      <c r="M84" s="405">
        <f t="shared" si="44"/>
        <v>26</v>
      </c>
      <c r="N84" s="363"/>
      <c r="O84" s="363"/>
      <c r="P84" s="363"/>
      <c r="Q84" s="363"/>
      <c r="R84" s="363"/>
      <c r="S84" s="363"/>
      <c r="T84" s="363"/>
      <c r="AB84" s="337">
        <f t="shared" si="48"/>
        <v>0</v>
      </c>
      <c r="AC84" s="338">
        <f t="shared" si="48"/>
        <v>0</v>
      </c>
      <c r="AD84" s="338">
        <f t="shared" si="48"/>
        <v>1</v>
      </c>
      <c r="AE84" s="338">
        <f t="shared" si="48"/>
        <v>0</v>
      </c>
      <c r="AF84" s="339">
        <f t="shared" si="48"/>
        <v>0</v>
      </c>
      <c r="AG84" s="392">
        <f t="shared" si="47"/>
        <v>1</v>
      </c>
    </row>
    <row r="85" spans="1:33" ht="14.4" x14ac:dyDescent="0.3">
      <c r="A85" s="402"/>
      <c r="B85" s="403"/>
      <c r="C85" s="363"/>
      <c r="D85" s="748"/>
      <c r="E85" s="735"/>
      <c r="F85" s="405"/>
      <c r="H85" s="402"/>
      <c r="I85" s="363"/>
      <c r="J85" s="363"/>
      <c r="K85" s="363"/>
      <c r="L85" s="363"/>
      <c r="M85" s="405"/>
      <c r="N85" s="363"/>
      <c r="O85" s="363"/>
      <c r="P85" s="363"/>
      <c r="Q85" s="363"/>
      <c r="R85" s="363"/>
      <c r="S85" s="363"/>
      <c r="T85" s="363"/>
      <c r="AB85" s="337">
        <f t="shared" si="48"/>
        <v>0</v>
      </c>
      <c r="AC85" s="338">
        <f t="shared" si="48"/>
        <v>0</v>
      </c>
      <c r="AD85" s="338">
        <f t="shared" si="48"/>
        <v>0</v>
      </c>
      <c r="AE85" s="338">
        <f t="shared" si="48"/>
        <v>0</v>
      </c>
      <c r="AF85" s="339">
        <f t="shared" si="48"/>
        <v>0</v>
      </c>
      <c r="AG85" s="392">
        <f t="shared" si="47"/>
        <v>0</v>
      </c>
    </row>
    <row r="86" spans="1:33" ht="14.4" x14ac:dyDescent="0.3">
      <c r="A86" s="402"/>
      <c r="B86" s="403"/>
      <c r="C86" s="363"/>
      <c r="D86" s="748"/>
      <c r="E86" s="735"/>
      <c r="F86" s="405"/>
      <c r="H86" s="402"/>
      <c r="I86" s="363"/>
      <c r="J86" s="363"/>
      <c r="K86" s="363"/>
      <c r="L86" s="363"/>
      <c r="M86" s="405"/>
      <c r="N86" s="363"/>
      <c r="O86" s="363"/>
      <c r="P86" s="363"/>
      <c r="Q86" s="363"/>
      <c r="R86" s="363"/>
      <c r="S86" s="363"/>
      <c r="T86" s="363"/>
      <c r="AB86" s="337">
        <f t="shared" si="48"/>
        <v>0</v>
      </c>
      <c r="AC86" s="338">
        <f t="shared" si="48"/>
        <v>0</v>
      </c>
      <c r="AD86" s="338">
        <f t="shared" si="48"/>
        <v>0</v>
      </c>
      <c r="AE86" s="338">
        <f t="shared" si="48"/>
        <v>0</v>
      </c>
      <c r="AF86" s="339">
        <f t="shared" si="48"/>
        <v>0</v>
      </c>
      <c r="AG86" s="392">
        <f t="shared" si="47"/>
        <v>0</v>
      </c>
    </row>
    <row r="87" spans="1:33" ht="14.4" x14ac:dyDescent="0.3">
      <c r="A87" s="402"/>
      <c r="B87" s="403"/>
      <c r="C87" s="363"/>
      <c r="D87" s="748"/>
      <c r="E87" s="735"/>
      <c r="F87" s="405"/>
      <c r="H87" s="402"/>
      <c r="I87" s="363"/>
      <c r="J87" s="363"/>
      <c r="K87" s="363"/>
      <c r="L87" s="363"/>
      <c r="M87" s="405"/>
      <c r="N87" s="363"/>
      <c r="O87" s="363"/>
      <c r="P87" s="363"/>
      <c r="Q87" s="363"/>
      <c r="R87" s="363"/>
      <c r="S87" s="363"/>
      <c r="T87" s="363"/>
      <c r="AB87" s="337">
        <f t="shared" si="48"/>
        <v>0</v>
      </c>
      <c r="AC87" s="338">
        <f t="shared" si="48"/>
        <v>0</v>
      </c>
      <c r="AD87" s="338">
        <f t="shared" si="48"/>
        <v>0</v>
      </c>
      <c r="AE87" s="338">
        <f t="shared" si="48"/>
        <v>0</v>
      </c>
      <c r="AF87" s="339">
        <f t="shared" si="48"/>
        <v>0</v>
      </c>
      <c r="AG87" s="392">
        <f t="shared" si="47"/>
        <v>0</v>
      </c>
    </row>
    <row r="88" spans="1:33" ht="14.4" x14ac:dyDescent="0.3">
      <c r="A88" s="402"/>
      <c r="B88" s="403"/>
      <c r="C88" s="363"/>
      <c r="D88" s="748"/>
      <c r="E88" s="735"/>
      <c r="F88" s="405"/>
      <c r="H88" s="402"/>
      <c r="I88" s="363"/>
      <c r="J88" s="363"/>
      <c r="K88" s="363"/>
      <c r="L88" s="363"/>
      <c r="M88" s="405"/>
      <c r="N88" s="363"/>
      <c r="O88" s="363"/>
      <c r="P88" s="363"/>
      <c r="Q88" s="363"/>
      <c r="R88" s="363"/>
      <c r="S88" s="363"/>
      <c r="T88" s="363"/>
      <c r="AB88" s="337">
        <f t="shared" si="48"/>
        <v>0</v>
      </c>
      <c r="AC88" s="338">
        <f t="shared" si="48"/>
        <v>0</v>
      </c>
      <c r="AD88" s="338">
        <f t="shared" si="48"/>
        <v>0</v>
      </c>
      <c r="AE88" s="338">
        <f t="shared" si="48"/>
        <v>0</v>
      </c>
      <c r="AF88" s="339">
        <f t="shared" si="48"/>
        <v>0</v>
      </c>
      <c r="AG88" s="392">
        <f t="shared" si="47"/>
        <v>0</v>
      </c>
    </row>
    <row r="89" spans="1:33" ht="14.4" x14ac:dyDescent="0.3">
      <c r="A89" s="402"/>
      <c r="B89" s="403"/>
      <c r="C89" s="363"/>
      <c r="D89" s="748"/>
      <c r="E89" s="735"/>
      <c r="F89" s="405"/>
      <c r="H89" s="402"/>
      <c r="I89" s="363"/>
      <c r="J89" s="363"/>
      <c r="K89" s="363"/>
      <c r="L89" s="363"/>
      <c r="M89" s="405"/>
      <c r="N89" s="363"/>
      <c r="O89" s="363"/>
      <c r="P89" s="363"/>
      <c r="Q89" s="363"/>
      <c r="R89" s="363"/>
      <c r="S89" s="363"/>
      <c r="T89" s="363"/>
      <c r="AB89" s="337">
        <f t="shared" si="48"/>
        <v>0</v>
      </c>
      <c r="AC89" s="338">
        <f t="shared" si="48"/>
        <v>0</v>
      </c>
      <c r="AD89" s="338">
        <f t="shared" si="48"/>
        <v>0</v>
      </c>
      <c r="AE89" s="338">
        <f t="shared" si="48"/>
        <v>0</v>
      </c>
      <c r="AF89" s="339">
        <f t="shared" si="48"/>
        <v>0</v>
      </c>
      <c r="AG89" s="392">
        <f t="shared" si="47"/>
        <v>0</v>
      </c>
    </row>
    <row r="90" spans="1:33" ht="14.4" x14ac:dyDescent="0.3">
      <c r="A90" s="402"/>
      <c r="B90" s="403"/>
      <c r="C90" s="363"/>
      <c r="D90" s="748"/>
      <c r="E90" s="735"/>
      <c r="F90" s="405"/>
      <c r="H90" s="402"/>
      <c r="I90" s="363"/>
      <c r="J90" s="363"/>
      <c r="K90" s="363"/>
      <c r="L90" s="363"/>
      <c r="M90" s="405"/>
      <c r="N90" s="363"/>
      <c r="O90" s="363"/>
      <c r="P90" s="363"/>
      <c r="Q90" s="363"/>
      <c r="R90" s="363"/>
      <c r="S90" s="363"/>
      <c r="T90" s="363"/>
      <c r="AB90" s="337">
        <f t="shared" si="48"/>
        <v>0</v>
      </c>
      <c r="AC90" s="338">
        <f t="shared" si="48"/>
        <v>0</v>
      </c>
      <c r="AD90" s="338">
        <f t="shared" si="48"/>
        <v>0</v>
      </c>
      <c r="AE90" s="338">
        <f t="shared" si="48"/>
        <v>0</v>
      </c>
      <c r="AF90" s="339">
        <f t="shared" si="48"/>
        <v>0</v>
      </c>
      <c r="AG90" s="392">
        <f t="shared" si="47"/>
        <v>0</v>
      </c>
    </row>
    <row r="91" spans="1:33" ht="14.4" x14ac:dyDescent="0.3">
      <c r="A91" s="402"/>
      <c r="B91" s="403"/>
      <c r="C91" s="363"/>
      <c r="D91" s="748"/>
      <c r="E91" s="735"/>
      <c r="F91" s="405"/>
      <c r="H91" s="402"/>
      <c r="I91" s="363"/>
      <c r="J91" s="363"/>
      <c r="K91" s="363"/>
      <c r="L91" s="363"/>
      <c r="M91" s="405"/>
      <c r="N91" s="363"/>
      <c r="O91" s="363"/>
      <c r="P91" s="363"/>
      <c r="Q91" s="363"/>
      <c r="R91" s="363"/>
      <c r="S91" s="363"/>
      <c r="T91" s="363"/>
      <c r="AB91" s="337">
        <f t="shared" si="48"/>
        <v>0</v>
      </c>
      <c r="AC91" s="338">
        <f t="shared" si="48"/>
        <v>0</v>
      </c>
      <c r="AD91" s="338">
        <f t="shared" si="48"/>
        <v>0</v>
      </c>
      <c r="AE91" s="338">
        <f t="shared" si="48"/>
        <v>0</v>
      </c>
      <c r="AF91" s="339">
        <f t="shared" si="48"/>
        <v>0</v>
      </c>
      <c r="AG91" s="392">
        <f t="shared" si="47"/>
        <v>0</v>
      </c>
    </row>
    <row r="92" spans="1:33" ht="14.4" x14ac:dyDescent="0.3">
      <c r="A92" s="402"/>
      <c r="B92" s="403"/>
      <c r="C92" s="363"/>
      <c r="D92" s="748"/>
      <c r="E92" s="735"/>
      <c r="F92" s="405"/>
      <c r="H92" s="402"/>
      <c r="I92" s="363"/>
      <c r="J92" s="363"/>
      <c r="K92" s="363"/>
      <c r="L92" s="363"/>
      <c r="M92" s="405"/>
      <c r="N92" s="363"/>
      <c r="O92" s="363"/>
      <c r="P92" s="363"/>
      <c r="Q92" s="363"/>
      <c r="R92" s="363"/>
      <c r="S92" s="363"/>
      <c r="T92" s="363"/>
      <c r="AB92" s="337">
        <f t="shared" si="48"/>
        <v>0</v>
      </c>
      <c r="AC92" s="338">
        <f t="shared" si="48"/>
        <v>0</v>
      </c>
      <c r="AD92" s="338">
        <f t="shared" si="48"/>
        <v>0</v>
      </c>
      <c r="AE92" s="338">
        <f t="shared" si="48"/>
        <v>0</v>
      </c>
      <c r="AF92" s="339">
        <f t="shared" si="48"/>
        <v>0</v>
      </c>
      <c r="AG92" s="392">
        <f t="shared" si="47"/>
        <v>0</v>
      </c>
    </row>
    <row r="93" spans="1:33" ht="14.4" x14ac:dyDescent="0.3">
      <c r="A93" s="402"/>
      <c r="B93" s="403"/>
      <c r="C93" s="363"/>
      <c r="D93" s="748"/>
      <c r="E93" s="735"/>
      <c r="F93" s="405"/>
      <c r="H93" s="402"/>
      <c r="I93" s="363"/>
      <c r="J93" s="363"/>
      <c r="K93" s="363"/>
      <c r="L93" s="363"/>
      <c r="M93" s="405"/>
      <c r="N93" s="363"/>
      <c r="O93" s="363"/>
      <c r="P93" s="363"/>
      <c r="Q93" s="363"/>
      <c r="R93" s="363"/>
      <c r="S93" s="363"/>
      <c r="T93" s="363"/>
      <c r="AB93" s="337">
        <f t="shared" si="48"/>
        <v>0</v>
      </c>
      <c r="AC93" s="338">
        <f t="shared" si="48"/>
        <v>0</v>
      </c>
      <c r="AD93" s="338">
        <f t="shared" si="48"/>
        <v>0</v>
      </c>
      <c r="AE93" s="338">
        <f t="shared" si="48"/>
        <v>0</v>
      </c>
      <c r="AF93" s="339">
        <f t="shared" si="48"/>
        <v>0</v>
      </c>
      <c r="AG93" s="392">
        <f t="shared" si="47"/>
        <v>0</v>
      </c>
    </row>
    <row r="94" spans="1:33" ht="14.4" x14ac:dyDescent="0.3">
      <c r="A94" s="402"/>
      <c r="B94" s="403"/>
      <c r="C94" s="363"/>
      <c r="D94" s="748"/>
      <c r="E94" s="735"/>
      <c r="F94" s="405"/>
      <c r="H94" s="402"/>
      <c r="I94" s="363"/>
      <c r="J94" s="363"/>
      <c r="K94" s="363"/>
      <c r="L94" s="363"/>
      <c r="M94" s="405"/>
      <c r="N94" s="363"/>
      <c r="O94" s="363"/>
      <c r="P94" s="363"/>
      <c r="Q94" s="363"/>
      <c r="R94" s="363"/>
      <c r="S94" s="363"/>
      <c r="T94" s="363"/>
      <c r="AB94" s="337">
        <f t="shared" si="48"/>
        <v>0</v>
      </c>
      <c r="AC94" s="338">
        <f t="shared" si="48"/>
        <v>0</v>
      </c>
      <c r="AD94" s="338">
        <f t="shared" si="48"/>
        <v>0</v>
      </c>
      <c r="AE94" s="338">
        <f t="shared" si="48"/>
        <v>0</v>
      </c>
      <c r="AF94" s="339">
        <f t="shared" si="48"/>
        <v>0</v>
      </c>
      <c r="AG94" s="392">
        <f t="shared" si="47"/>
        <v>0</v>
      </c>
    </row>
    <row r="95" spans="1:33" ht="14.4" x14ac:dyDescent="0.3">
      <c r="A95" s="402"/>
      <c r="B95" s="403"/>
      <c r="C95" s="363"/>
      <c r="D95" s="748"/>
      <c r="E95" s="735"/>
      <c r="F95" s="405"/>
      <c r="H95" s="402"/>
      <c r="I95" s="363"/>
      <c r="J95" s="363"/>
      <c r="K95" s="363"/>
      <c r="L95" s="363"/>
      <c r="M95" s="405"/>
      <c r="N95" s="363"/>
      <c r="O95" s="363"/>
      <c r="P95" s="363"/>
      <c r="Q95" s="363"/>
      <c r="R95" s="363"/>
      <c r="S95" s="363"/>
      <c r="T95" s="363"/>
      <c r="AB95" s="337">
        <f t="shared" ref="AB95:AF110" si="49">IF($K95=AB$41,1,0)</f>
        <v>0</v>
      </c>
      <c r="AC95" s="338">
        <f t="shared" si="49"/>
        <v>0</v>
      </c>
      <c r="AD95" s="338">
        <f t="shared" si="49"/>
        <v>0</v>
      </c>
      <c r="AE95" s="338">
        <f t="shared" si="49"/>
        <v>0</v>
      </c>
      <c r="AF95" s="339">
        <f t="shared" si="49"/>
        <v>0</v>
      </c>
      <c r="AG95" s="392">
        <f t="shared" si="47"/>
        <v>0</v>
      </c>
    </row>
    <row r="96" spans="1:33" ht="14.4" x14ac:dyDescent="0.3">
      <c r="A96" s="402"/>
      <c r="B96" s="403"/>
      <c r="C96" s="363"/>
      <c r="D96" s="748"/>
      <c r="E96" s="735"/>
      <c r="F96" s="405"/>
      <c r="H96" s="402"/>
      <c r="I96" s="363"/>
      <c r="J96" s="363"/>
      <c r="K96" s="363"/>
      <c r="L96" s="363"/>
      <c r="M96" s="405"/>
      <c r="N96" s="363"/>
      <c r="O96" s="363"/>
      <c r="P96" s="363"/>
      <c r="Q96" s="363"/>
      <c r="R96" s="363"/>
      <c r="S96" s="363"/>
      <c r="T96" s="363"/>
      <c r="AB96" s="337">
        <f t="shared" si="49"/>
        <v>0</v>
      </c>
      <c r="AC96" s="338">
        <f t="shared" si="49"/>
        <v>0</v>
      </c>
      <c r="AD96" s="338">
        <f t="shared" si="49"/>
        <v>0</v>
      </c>
      <c r="AE96" s="338">
        <f t="shared" si="49"/>
        <v>0</v>
      </c>
      <c r="AF96" s="339">
        <f t="shared" si="49"/>
        <v>0</v>
      </c>
      <c r="AG96" s="392">
        <f t="shared" si="47"/>
        <v>0</v>
      </c>
    </row>
    <row r="97" spans="1:33" ht="14.4" x14ac:dyDescent="0.3">
      <c r="A97" s="402"/>
      <c r="B97" s="403"/>
      <c r="C97" s="363"/>
      <c r="D97" s="748"/>
      <c r="E97" s="735"/>
      <c r="F97" s="405"/>
      <c r="H97" s="402"/>
      <c r="I97" s="363"/>
      <c r="J97" s="363"/>
      <c r="K97" s="363"/>
      <c r="L97" s="363"/>
      <c r="M97" s="405"/>
      <c r="N97" s="363"/>
      <c r="O97" s="363"/>
      <c r="P97" s="363"/>
      <c r="Q97" s="363"/>
      <c r="R97" s="363"/>
      <c r="S97" s="363"/>
      <c r="T97" s="363"/>
      <c r="AB97" s="337">
        <f t="shared" si="49"/>
        <v>0</v>
      </c>
      <c r="AC97" s="338">
        <f t="shared" si="49"/>
        <v>0</v>
      </c>
      <c r="AD97" s="338">
        <f t="shared" si="49"/>
        <v>0</v>
      </c>
      <c r="AE97" s="338">
        <f t="shared" si="49"/>
        <v>0</v>
      </c>
      <c r="AF97" s="339">
        <f t="shared" si="49"/>
        <v>0</v>
      </c>
      <c r="AG97" s="392">
        <f t="shared" si="47"/>
        <v>0</v>
      </c>
    </row>
    <row r="98" spans="1:33" ht="14.4" x14ac:dyDescent="0.3">
      <c r="A98" s="402"/>
      <c r="B98" s="403"/>
      <c r="C98" s="363"/>
      <c r="D98" s="748"/>
      <c r="E98" s="735"/>
      <c r="F98" s="405"/>
      <c r="H98" s="402"/>
      <c r="I98" s="363"/>
      <c r="J98" s="363"/>
      <c r="K98" s="363"/>
      <c r="L98" s="363"/>
      <c r="M98" s="405"/>
      <c r="N98" s="363"/>
      <c r="O98" s="363"/>
      <c r="P98" s="363"/>
      <c r="Q98" s="363"/>
      <c r="R98" s="363"/>
      <c r="S98" s="363"/>
      <c r="T98" s="363"/>
      <c r="AB98" s="337">
        <f t="shared" si="49"/>
        <v>0</v>
      </c>
      <c r="AC98" s="338">
        <f t="shared" si="49"/>
        <v>0</v>
      </c>
      <c r="AD98" s="338">
        <f t="shared" si="49"/>
        <v>0</v>
      </c>
      <c r="AE98" s="338">
        <f t="shared" si="49"/>
        <v>0</v>
      </c>
      <c r="AF98" s="339">
        <f t="shared" si="49"/>
        <v>0</v>
      </c>
      <c r="AG98" s="392">
        <f t="shared" si="47"/>
        <v>0</v>
      </c>
    </row>
    <row r="99" spans="1:33" ht="14.4" x14ac:dyDescent="0.3">
      <c r="A99" s="402"/>
      <c r="B99" s="403"/>
      <c r="C99" s="363"/>
      <c r="D99" s="748"/>
      <c r="E99" s="735"/>
      <c r="F99" s="405"/>
      <c r="H99" s="402"/>
      <c r="I99" s="363"/>
      <c r="J99" s="363"/>
      <c r="K99" s="363"/>
      <c r="L99" s="363"/>
      <c r="M99" s="405"/>
      <c r="N99" s="363"/>
      <c r="O99" s="363"/>
      <c r="P99" s="363"/>
      <c r="Q99" s="363"/>
      <c r="R99" s="363"/>
      <c r="S99" s="363"/>
      <c r="T99" s="363"/>
      <c r="AB99" s="337">
        <f t="shared" si="49"/>
        <v>0</v>
      </c>
      <c r="AC99" s="338">
        <f t="shared" si="49"/>
        <v>0</v>
      </c>
      <c r="AD99" s="338">
        <f t="shared" si="49"/>
        <v>0</v>
      </c>
      <c r="AE99" s="338">
        <f t="shared" si="49"/>
        <v>0</v>
      </c>
      <c r="AF99" s="339">
        <f t="shared" si="49"/>
        <v>0</v>
      </c>
      <c r="AG99" s="392">
        <f t="shared" si="47"/>
        <v>0</v>
      </c>
    </row>
    <row r="100" spans="1:33" ht="14.4" x14ac:dyDescent="0.3">
      <c r="A100" s="402"/>
      <c r="B100" s="403"/>
      <c r="C100" s="363"/>
      <c r="D100" s="748"/>
      <c r="E100" s="735"/>
      <c r="F100" s="405"/>
      <c r="H100" s="402"/>
      <c r="I100" s="363"/>
      <c r="J100" s="363"/>
      <c r="K100" s="363"/>
      <c r="L100" s="363"/>
      <c r="M100" s="405"/>
      <c r="N100" s="363"/>
      <c r="O100" s="363"/>
      <c r="P100" s="363"/>
      <c r="Q100" s="363"/>
      <c r="R100" s="363"/>
      <c r="S100" s="363"/>
      <c r="T100" s="363"/>
      <c r="AB100" s="337">
        <f t="shared" si="49"/>
        <v>0</v>
      </c>
      <c r="AC100" s="338">
        <f t="shared" si="49"/>
        <v>0</v>
      </c>
      <c r="AD100" s="338">
        <f t="shared" si="49"/>
        <v>0</v>
      </c>
      <c r="AE100" s="338">
        <f t="shared" si="49"/>
        <v>0</v>
      </c>
      <c r="AF100" s="339">
        <f t="shared" si="49"/>
        <v>0</v>
      </c>
      <c r="AG100" s="392">
        <f t="shared" si="47"/>
        <v>0</v>
      </c>
    </row>
    <row r="101" spans="1:33" ht="14.4" x14ac:dyDescent="0.3">
      <c r="A101" s="402"/>
      <c r="B101" s="403"/>
      <c r="C101" s="363"/>
      <c r="D101" s="748"/>
      <c r="E101" s="735"/>
      <c r="F101" s="405"/>
      <c r="H101" s="402"/>
      <c r="I101" s="363"/>
      <c r="J101" s="363"/>
      <c r="K101" s="363"/>
      <c r="L101" s="363"/>
      <c r="M101" s="405"/>
      <c r="N101" s="363"/>
      <c r="O101" s="363"/>
      <c r="P101" s="363"/>
      <c r="Q101" s="363"/>
      <c r="R101" s="363"/>
      <c r="S101" s="363"/>
      <c r="T101" s="363"/>
      <c r="AB101" s="337">
        <f t="shared" si="49"/>
        <v>0</v>
      </c>
      <c r="AC101" s="338">
        <f t="shared" si="49"/>
        <v>0</v>
      </c>
      <c r="AD101" s="338">
        <f t="shared" si="49"/>
        <v>0</v>
      </c>
      <c r="AE101" s="338">
        <f t="shared" si="49"/>
        <v>0</v>
      </c>
      <c r="AF101" s="339">
        <f t="shared" si="49"/>
        <v>0</v>
      </c>
      <c r="AG101" s="392">
        <f t="shared" si="47"/>
        <v>0</v>
      </c>
    </row>
    <row r="102" spans="1:33" ht="14.4" x14ac:dyDescent="0.3">
      <c r="A102" s="402"/>
      <c r="B102" s="403"/>
      <c r="C102" s="363"/>
      <c r="D102" s="748"/>
      <c r="E102" s="735"/>
      <c r="F102" s="405"/>
      <c r="H102" s="402"/>
      <c r="I102" s="363"/>
      <c r="J102" s="363"/>
      <c r="K102" s="363"/>
      <c r="L102" s="363"/>
      <c r="M102" s="405"/>
      <c r="N102" s="363"/>
      <c r="O102" s="363"/>
      <c r="P102" s="363"/>
      <c r="Q102" s="363"/>
      <c r="R102" s="363"/>
      <c r="S102" s="363"/>
      <c r="T102" s="363"/>
      <c r="AB102" s="337">
        <f t="shared" si="49"/>
        <v>0</v>
      </c>
      <c r="AC102" s="338">
        <f t="shared" si="49"/>
        <v>0</v>
      </c>
      <c r="AD102" s="338">
        <f t="shared" si="49"/>
        <v>0</v>
      </c>
      <c r="AE102" s="338">
        <f t="shared" si="49"/>
        <v>0</v>
      </c>
      <c r="AF102" s="339">
        <f t="shared" si="49"/>
        <v>0</v>
      </c>
      <c r="AG102" s="392">
        <f t="shared" si="47"/>
        <v>0</v>
      </c>
    </row>
    <row r="103" spans="1:33" ht="14.4" x14ac:dyDescent="0.3">
      <c r="A103" s="402"/>
      <c r="B103" s="403"/>
      <c r="C103" s="363"/>
      <c r="D103" s="748"/>
      <c r="E103" s="735"/>
      <c r="F103" s="405"/>
      <c r="H103" s="402"/>
      <c r="I103" s="363"/>
      <c r="J103" s="363"/>
      <c r="K103" s="363"/>
      <c r="L103" s="363"/>
      <c r="M103" s="405"/>
      <c r="N103" s="363"/>
      <c r="O103" s="363"/>
      <c r="P103" s="363"/>
      <c r="Q103" s="363"/>
      <c r="R103" s="363"/>
      <c r="S103" s="363"/>
      <c r="T103" s="363"/>
      <c r="AB103" s="337">
        <f t="shared" si="49"/>
        <v>0</v>
      </c>
      <c r="AC103" s="338">
        <f t="shared" si="49"/>
        <v>0</v>
      </c>
      <c r="AD103" s="338">
        <f t="shared" si="49"/>
        <v>0</v>
      </c>
      <c r="AE103" s="338">
        <f t="shared" si="49"/>
        <v>0</v>
      </c>
      <c r="AF103" s="339">
        <f t="shared" si="49"/>
        <v>0</v>
      </c>
      <c r="AG103" s="392">
        <f t="shared" si="47"/>
        <v>0</v>
      </c>
    </row>
    <row r="104" spans="1:33" ht="14.4" x14ac:dyDescent="0.3">
      <c r="A104" s="402"/>
      <c r="B104" s="403"/>
      <c r="C104" s="363"/>
      <c r="D104" s="748"/>
      <c r="E104" s="735"/>
      <c r="F104" s="405"/>
      <c r="H104" s="402"/>
      <c r="I104" s="363"/>
      <c r="J104" s="363"/>
      <c r="K104" s="363"/>
      <c r="L104" s="363"/>
      <c r="M104" s="405"/>
      <c r="N104" s="363"/>
      <c r="O104" s="363"/>
      <c r="P104" s="363"/>
      <c r="Q104" s="363"/>
      <c r="R104" s="363"/>
      <c r="S104" s="363"/>
      <c r="T104" s="363"/>
      <c r="AB104" s="337">
        <f t="shared" si="49"/>
        <v>0</v>
      </c>
      <c r="AC104" s="338">
        <f t="shared" si="49"/>
        <v>0</v>
      </c>
      <c r="AD104" s="338">
        <f t="shared" si="49"/>
        <v>0</v>
      </c>
      <c r="AE104" s="338">
        <f t="shared" si="49"/>
        <v>0</v>
      </c>
      <c r="AF104" s="339">
        <f t="shared" si="49"/>
        <v>0</v>
      </c>
      <c r="AG104" s="392">
        <f t="shared" si="47"/>
        <v>0</v>
      </c>
    </row>
    <row r="105" spans="1:33" ht="14.4" x14ac:dyDescent="0.3">
      <c r="A105" s="402"/>
      <c r="B105" s="403"/>
      <c r="C105" s="363"/>
      <c r="D105" s="748"/>
      <c r="E105" s="735"/>
      <c r="F105" s="405"/>
      <c r="H105" s="402"/>
      <c r="I105" s="363"/>
      <c r="J105" s="363"/>
      <c r="K105" s="363"/>
      <c r="L105" s="363"/>
      <c r="M105" s="405"/>
      <c r="N105" s="363"/>
      <c r="O105" s="363"/>
      <c r="P105" s="363"/>
      <c r="Q105" s="363"/>
      <c r="R105" s="363"/>
      <c r="S105" s="363"/>
      <c r="T105" s="363"/>
      <c r="AB105" s="337">
        <f t="shared" si="49"/>
        <v>0</v>
      </c>
      <c r="AC105" s="338">
        <f t="shared" si="49"/>
        <v>0</v>
      </c>
      <c r="AD105" s="338">
        <f t="shared" si="49"/>
        <v>0</v>
      </c>
      <c r="AE105" s="338">
        <f t="shared" si="49"/>
        <v>0</v>
      </c>
      <c r="AF105" s="339">
        <f t="shared" si="49"/>
        <v>0</v>
      </c>
      <c r="AG105" s="392">
        <f t="shared" si="47"/>
        <v>0</v>
      </c>
    </row>
    <row r="106" spans="1:33" ht="14.4" x14ac:dyDescent="0.3">
      <c r="A106" s="402"/>
      <c r="B106" s="403"/>
      <c r="C106" s="363"/>
      <c r="D106" s="748"/>
      <c r="E106" s="735"/>
      <c r="F106" s="405"/>
      <c r="H106" s="402"/>
      <c r="I106" s="363"/>
      <c r="J106" s="363"/>
      <c r="K106" s="363"/>
      <c r="L106" s="363"/>
      <c r="M106" s="405"/>
      <c r="N106" s="363"/>
      <c r="O106" s="363"/>
      <c r="P106" s="363"/>
      <c r="Q106" s="363"/>
      <c r="R106" s="363"/>
      <c r="S106" s="363"/>
      <c r="T106" s="363"/>
      <c r="AB106" s="337">
        <f t="shared" si="49"/>
        <v>0</v>
      </c>
      <c r="AC106" s="338">
        <f t="shared" si="49"/>
        <v>0</v>
      </c>
      <c r="AD106" s="338">
        <f t="shared" si="49"/>
        <v>0</v>
      </c>
      <c r="AE106" s="338">
        <f t="shared" si="49"/>
        <v>0</v>
      </c>
      <c r="AF106" s="339">
        <f t="shared" si="49"/>
        <v>0</v>
      </c>
      <c r="AG106" s="392">
        <f t="shared" si="47"/>
        <v>0</v>
      </c>
    </row>
    <row r="107" spans="1:33" ht="14.4" x14ac:dyDescent="0.3">
      <c r="A107" s="402"/>
      <c r="B107" s="403"/>
      <c r="C107" s="363"/>
      <c r="D107" s="748"/>
      <c r="E107" s="735"/>
      <c r="F107" s="405"/>
      <c r="H107" s="402"/>
      <c r="I107" s="363"/>
      <c r="J107" s="363"/>
      <c r="K107" s="363"/>
      <c r="L107" s="363"/>
      <c r="M107" s="405"/>
      <c r="N107" s="363"/>
      <c r="O107" s="363"/>
      <c r="P107" s="363"/>
      <c r="Q107" s="363"/>
      <c r="R107" s="363"/>
      <c r="S107" s="363"/>
      <c r="T107" s="363"/>
      <c r="AB107" s="337">
        <f t="shared" si="49"/>
        <v>0</v>
      </c>
      <c r="AC107" s="338">
        <f t="shared" si="49"/>
        <v>0</v>
      </c>
      <c r="AD107" s="338">
        <f t="shared" si="49"/>
        <v>0</v>
      </c>
      <c r="AE107" s="338">
        <f t="shared" si="49"/>
        <v>0</v>
      </c>
      <c r="AF107" s="339">
        <f t="shared" si="49"/>
        <v>0</v>
      </c>
      <c r="AG107" s="392">
        <f t="shared" si="47"/>
        <v>0</v>
      </c>
    </row>
    <row r="108" spans="1:33" ht="14.4" x14ac:dyDescent="0.3">
      <c r="A108" s="402"/>
      <c r="B108" s="403"/>
      <c r="C108" s="363"/>
      <c r="D108" s="748"/>
      <c r="E108" s="735"/>
      <c r="F108" s="405"/>
      <c r="H108" s="402"/>
      <c r="I108" s="363"/>
      <c r="J108" s="363"/>
      <c r="K108" s="363"/>
      <c r="L108" s="363"/>
      <c r="M108" s="405"/>
      <c r="N108" s="363"/>
      <c r="O108" s="363"/>
      <c r="P108" s="363"/>
      <c r="Q108" s="363"/>
      <c r="R108" s="363"/>
      <c r="S108" s="363"/>
      <c r="T108" s="363"/>
      <c r="AB108" s="337">
        <f t="shared" si="49"/>
        <v>0</v>
      </c>
      <c r="AC108" s="338">
        <f t="shared" si="49"/>
        <v>0</v>
      </c>
      <c r="AD108" s="338">
        <f t="shared" si="49"/>
        <v>0</v>
      </c>
      <c r="AE108" s="338">
        <f t="shared" si="49"/>
        <v>0</v>
      </c>
      <c r="AF108" s="339">
        <f t="shared" si="49"/>
        <v>0</v>
      </c>
      <c r="AG108" s="392">
        <f t="shared" si="47"/>
        <v>0</v>
      </c>
    </row>
    <row r="109" spans="1:33" ht="14.4" x14ac:dyDescent="0.3">
      <c r="A109" s="402"/>
      <c r="B109" s="403"/>
      <c r="C109" s="363"/>
      <c r="D109" s="748"/>
      <c r="E109" s="735"/>
      <c r="F109" s="405"/>
      <c r="H109" s="402"/>
      <c r="I109" s="363"/>
      <c r="J109" s="363"/>
      <c r="K109" s="363"/>
      <c r="L109" s="363"/>
      <c r="M109" s="405"/>
      <c r="N109" s="363"/>
      <c r="O109" s="363"/>
      <c r="P109" s="363"/>
      <c r="Q109" s="363"/>
      <c r="R109" s="363"/>
      <c r="S109" s="363"/>
      <c r="T109" s="363"/>
      <c r="AB109" s="337">
        <f t="shared" si="49"/>
        <v>0</v>
      </c>
      <c r="AC109" s="338">
        <f t="shared" si="49"/>
        <v>0</v>
      </c>
      <c r="AD109" s="338">
        <f t="shared" si="49"/>
        <v>0</v>
      </c>
      <c r="AE109" s="338">
        <f t="shared" si="49"/>
        <v>0</v>
      </c>
      <c r="AF109" s="339">
        <f t="shared" si="49"/>
        <v>0</v>
      </c>
      <c r="AG109" s="392">
        <f t="shared" si="47"/>
        <v>0</v>
      </c>
    </row>
    <row r="110" spans="1:33" ht="14.4" x14ac:dyDescent="0.3">
      <c r="A110" s="402"/>
      <c r="B110" s="403"/>
      <c r="C110" s="363"/>
      <c r="D110" s="748"/>
      <c r="E110" s="735"/>
      <c r="F110" s="405"/>
      <c r="H110" s="402"/>
      <c r="I110" s="363"/>
      <c r="J110" s="363"/>
      <c r="K110" s="363"/>
      <c r="L110" s="363"/>
      <c r="M110" s="405"/>
      <c r="N110" s="363"/>
      <c r="O110" s="363"/>
      <c r="P110" s="363"/>
      <c r="Q110" s="363"/>
      <c r="R110" s="363"/>
      <c r="S110" s="363"/>
      <c r="T110" s="363"/>
      <c r="AB110" s="337">
        <f t="shared" si="49"/>
        <v>0</v>
      </c>
      <c r="AC110" s="338">
        <f t="shared" si="49"/>
        <v>0</v>
      </c>
      <c r="AD110" s="338">
        <f t="shared" si="49"/>
        <v>0</v>
      </c>
      <c r="AE110" s="338">
        <f t="shared" si="49"/>
        <v>0</v>
      </c>
      <c r="AF110" s="339">
        <f t="shared" si="49"/>
        <v>0</v>
      </c>
      <c r="AG110" s="392">
        <f t="shared" si="47"/>
        <v>0</v>
      </c>
    </row>
    <row r="111" spans="1:33" ht="14.4" x14ac:dyDescent="0.3">
      <c r="A111" s="402"/>
      <c r="B111" s="403"/>
      <c r="C111" s="363"/>
      <c r="D111" s="748"/>
      <c r="E111" s="735"/>
      <c r="F111" s="405"/>
      <c r="H111" s="402"/>
      <c r="I111" s="363"/>
      <c r="J111" s="363"/>
      <c r="K111" s="363"/>
      <c r="L111" s="363"/>
      <c r="M111" s="405"/>
      <c r="N111" s="363"/>
      <c r="O111" s="363"/>
      <c r="P111" s="363"/>
      <c r="Q111" s="363"/>
      <c r="R111" s="363"/>
      <c r="S111" s="363"/>
      <c r="T111" s="363"/>
      <c r="AB111" s="337">
        <f t="shared" ref="AB111:AF119" si="50">IF($K111=AB$41,1,0)</f>
        <v>0</v>
      </c>
      <c r="AC111" s="338">
        <f t="shared" si="50"/>
        <v>0</v>
      </c>
      <c r="AD111" s="338">
        <f t="shared" si="50"/>
        <v>0</v>
      </c>
      <c r="AE111" s="338">
        <f t="shared" si="50"/>
        <v>0</v>
      </c>
      <c r="AF111" s="339">
        <f t="shared" si="50"/>
        <v>0</v>
      </c>
      <c r="AG111" s="392">
        <f t="shared" si="47"/>
        <v>0</v>
      </c>
    </row>
    <row r="112" spans="1:33" ht="14.4" x14ac:dyDescent="0.3">
      <c r="A112" s="406"/>
      <c r="B112" s="297"/>
      <c r="D112" s="728"/>
      <c r="E112" s="730"/>
      <c r="F112" s="407"/>
      <c r="H112" s="402"/>
      <c r="I112" s="363"/>
      <c r="J112" s="363"/>
      <c r="K112" s="363"/>
      <c r="L112" s="363"/>
      <c r="M112" s="405"/>
      <c r="N112" s="363"/>
      <c r="O112" s="363"/>
      <c r="P112" s="363"/>
      <c r="Q112" s="363"/>
      <c r="R112" s="363"/>
      <c r="S112" s="363"/>
      <c r="T112" s="363"/>
      <c r="AB112" s="337">
        <f t="shared" si="50"/>
        <v>0</v>
      </c>
      <c r="AC112" s="338">
        <f t="shared" si="50"/>
        <v>0</v>
      </c>
      <c r="AD112" s="338">
        <f t="shared" si="50"/>
        <v>0</v>
      </c>
      <c r="AE112" s="338">
        <f t="shared" si="50"/>
        <v>0</v>
      </c>
      <c r="AF112" s="339">
        <f t="shared" si="50"/>
        <v>0</v>
      </c>
      <c r="AG112" s="392">
        <f t="shared" si="47"/>
        <v>0</v>
      </c>
    </row>
    <row r="113" spans="1:33" ht="14.4" x14ac:dyDescent="0.3">
      <c r="A113" s="406"/>
      <c r="B113" s="297"/>
      <c r="D113" s="728"/>
      <c r="E113" s="730"/>
      <c r="F113" s="407"/>
      <c r="H113" s="402"/>
      <c r="I113" s="363"/>
      <c r="J113" s="363"/>
      <c r="K113" s="363"/>
      <c r="L113" s="363"/>
      <c r="M113" s="405"/>
      <c r="N113" s="363"/>
      <c r="O113" s="363"/>
      <c r="P113" s="363"/>
      <c r="Q113" s="363"/>
      <c r="R113" s="363"/>
      <c r="S113" s="363"/>
      <c r="T113" s="363"/>
      <c r="AB113" s="337">
        <f t="shared" si="50"/>
        <v>0</v>
      </c>
      <c r="AC113" s="338">
        <f t="shared" si="50"/>
        <v>0</v>
      </c>
      <c r="AD113" s="338">
        <f t="shared" si="50"/>
        <v>0</v>
      </c>
      <c r="AE113" s="338">
        <f t="shared" si="50"/>
        <v>0</v>
      </c>
      <c r="AF113" s="339">
        <f t="shared" si="50"/>
        <v>0</v>
      </c>
      <c r="AG113" s="392">
        <f t="shared" si="47"/>
        <v>0</v>
      </c>
    </row>
    <row r="114" spans="1:33" ht="14.4" x14ac:dyDescent="0.3">
      <c r="A114" s="406"/>
      <c r="B114" s="297"/>
      <c r="D114" s="728"/>
      <c r="E114" s="730"/>
      <c r="F114" s="407"/>
      <c r="H114" s="402"/>
      <c r="I114" s="363"/>
      <c r="J114" s="363"/>
      <c r="K114" s="363"/>
      <c r="L114" s="363"/>
      <c r="M114" s="405"/>
      <c r="N114" s="363"/>
      <c r="O114" s="363"/>
      <c r="P114" s="363"/>
      <c r="Q114" s="363"/>
      <c r="R114" s="363"/>
      <c r="S114" s="363"/>
      <c r="T114" s="363"/>
      <c r="AB114" s="337">
        <f t="shared" si="50"/>
        <v>0</v>
      </c>
      <c r="AC114" s="338">
        <f t="shared" si="50"/>
        <v>0</v>
      </c>
      <c r="AD114" s="338">
        <f t="shared" si="50"/>
        <v>0</v>
      </c>
      <c r="AE114" s="338">
        <f t="shared" si="50"/>
        <v>0</v>
      </c>
      <c r="AF114" s="339">
        <f t="shared" si="50"/>
        <v>0</v>
      </c>
      <c r="AG114" s="392">
        <f t="shared" si="47"/>
        <v>0</v>
      </c>
    </row>
    <row r="115" spans="1:33" ht="14.4" x14ac:dyDescent="0.3">
      <c r="A115" s="406"/>
      <c r="B115" s="297"/>
      <c r="D115" s="728"/>
      <c r="E115" s="730"/>
      <c r="F115" s="407"/>
      <c r="H115" s="402"/>
      <c r="I115" s="363"/>
      <c r="J115" s="363"/>
      <c r="K115" s="363"/>
      <c r="L115" s="363"/>
      <c r="M115" s="405"/>
      <c r="N115" s="363"/>
      <c r="O115" s="363"/>
      <c r="P115" s="363"/>
      <c r="Q115" s="363"/>
      <c r="R115" s="363"/>
      <c r="S115" s="363"/>
      <c r="T115" s="363"/>
      <c r="AB115" s="337">
        <f t="shared" si="50"/>
        <v>0</v>
      </c>
      <c r="AC115" s="338">
        <f t="shared" si="50"/>
        <v>0</v>
      </c>
      <c r="AD115" s="338">
        <f t="shared" si="50"/>
        <v>0</v>
      </c>
      <c r="AE115" s="338">
        <f t="shared" si="50"/>
        <v>0</v>
      </c>
      <c r="AF115" s="339">
        <f t="shared" si="50"/>
        <v>0</v>
      </c>
      <c r="AG115" s="392">
        <f t="shared" si="47"/>
        <v>0</v>
      </c>
    </row>
    <row r="116" spans="1:33" ht="14.4" x14ac:dyDescent="0.3">
      <c r="A116" s="406"/>
      <c r="B116" s="297"/>
      <c r="D116" s="728"/>
      <c r="E116" s="730"/>
      <c r="F116" s="407"/>
      <c r="H116" s="402"/>
      <c r="I116" s="363"/>
      <c r="J116" s="363"/>
      <c r="K116" s="363"/>
      <c r="L116" s="363"/>
      <c r="M116" s="405"/>
      <c r="N116" s="363"/>
      <c r="O116" s="363"/>
      <c r="P116" s="363"/>
      <c r="Q116" s="363"/>
      <c r="R116" s="363"/>
      <c r="S116" s="363"/>
      <c r="T116" s="363"/>
      <c r="AB116" s="337">
        <f t="shared" si="50"/>
        <v>0</v>
      </c>
      <c r="AC116" s="338">
        <f t="shared" si="50"/>
        <v>0</v>
      </c>
      <c r="AD116" s="338">
        <f t="shared" si="50"/>
        <v>0</v>
      </c>
      <c r="AE116" s="338">
        <f t="shared" si="50"/>
        <v>0</v>
      </c>
      <c r="AF116" s="339">
        <f t="shared" si="50"/>
        <v>0</v>
      </c>
      <c r="AG116" s="392">
        <f t="shared" si="47"/>
        <v>0</v>
      </c>
    </row>
    <row r="117" spans="1:33" ht="14.4" x14ac:dyDescent="0.3">
      <c r="A117" s="406"/>
      <c r="B117" s="297"/>
      <c r="D117" s="728"/>
      <c r="E117" s="730"/>
      <c r="F117" s="407"/>
      <c r="H117" s="402"/>
      <c r="I117" s="363"/>
      <c r="J117" s="363"/>
      <c r="K117" s="363"/>
      <c r="L117" s="363"/>
      <c r="M117" s="405"/>
      <c r="N117" s="363"/>
      <c r="O117" s="363"/>
      <c r="P117" s="363"/>
      <c r="Q117" s="363"/>
      <c r="R117" s="363"/>
      <c r="S117" s="363"/>
      <c r="T117" s="363"/>
      <c r="AB117" s="337">
        <f t="shared" si="50"/>
        <v>0</v>
      </c>
      <c r="AC117" s="338">
        <f t="shared" si="50"/>
        <v>0</v>
      </c>
      <c r="AD117" s="338">
        <f t="shared" si="50"/>
        <v>0</v>
      </c>
      <c r="AE117" s="338">
        <f t="shared" si="50"/>
        <v>0</v>
      </c>
      <c r="AF117" s="339">
        <f t="shared" si="50"/>
        <v>0</v>
      </c>
      <c r="AG117" s="392">
        <f t="shared" si="47"/>
        <v>0</v>
      </c>
    </row>
    <row r="118" spans="1:33" ht="14.4" x14ac:dyDescent="0.3">
      <c r="A118" s="406"/>
      <c r="B118" s="297"/>
      <c r="D118" s="728"/>
      <c r="E118" s="730"/>
      <c r="F118" s="407"/>
      <c r="H118" s="402"/>
      <c r="I118" s="363"/>
      <c r="J118" s="363"/>
      <c r="K118" s="363"/>
      <c r="L118" s="363"/>
      <c r="M118" s="405"/>
      <c r="N118" s="363"/>
      <c r="O118" s="363"/>
      <c r="P118" s="363"/>
      <c r="Q118" s="363"/>
      <c r="R118" s="363"/>
      <c r="S118" s="363"/>
      <c r="T118" s="363"/>
      <c r="AB118" s="337">
        <f t="shared" si="50"/>
        <v>0</v>
      </c>
      <c r="AC118" s="338">
        <f t="shared" si="50"/>
        <v>0</v>
      </c>
      <c r="AD118" s="338">
        <f t="shared" si="50"/>
        <v>0</v>
      </c>
      <c r="AE118" s="338">
        <f t="shared" si="50"/>
        <v>0</v>
      </c>
      <c r="AF118" s="339">
        <f t="shared" si="50"/>
        <v>0</v>
      </c>
      <c r="AG118" s="392">
        <f t="shared" si="47"/>
        <v>0</v>
      </c>
    </row>
    <row r="119" spans="1:33" ht="15" thickBot="1" x14ac:dyDescent="0.35">
      <c r="A119" s="408"/>
      <c r="B119" s="409"/>
      <c r="C119" s="410"/>
      <c r="D119" s="749"/>
      <c r="E119" s="736"/>
      <c r="F119" s="413"/>
      <c r="H119" s="414"/>
      <c r="I119" s="415"/>
      <c r="J119" s="415"/>
      <c r="K119" s="415"/>
      <c r="L119" s="415"/>
      <c r="M119" s="416"/>
      <c r="N119" s="363"/>
      <c r="O119" s="363"/>
      <c r="P119" s="363"/>
      <c r="Q119" s="363"/>
      <c r="R119" s="363"/>
      <c r="S119" s="363"/>
      <c r="T119" s="363"/>
      <c r="AB119" s="337">
        <f t="shared" si="50"/>
        <v>0</v>
      </c>
      <c r="AC119" s="338">
        <f t="shared" si="50"/>
        <v>0</v>
      </c>
      <c r="AD119" s="338">
        <f t="shared" si="50"/>
        <v>0</v>
      </c>
      <c r="AE119" s="338">
        <f t="shared" si="50"/>
        <v>0</v>
      </c>
      <c r="AF119" s="339">
        <f t="shared" si="50"/>
        <v>0</v>
      </c>
      <c r="AG119" s="392">
        <f t="shared" si="47"/>
        <v>0</v>
      </c>
    </row>
    <row r="120" spans="1:33" ht="15" thickBot="1" x14ac:dyDescent="0.35">
      <c r="B120" s="297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AB120" s="360">
        <f t="shared" ref="AB120:AF120" si="51">IF($K120=AB$41,1,0)</f>
        <v>0</v>
      </c>
      <c r="AC120" s="358">
        <f t="shared" si="51"/>
        <v>0</v>
      </c>
      <c r="AD120" s="358">
        <f t="shared" si="51"/>
        <v>0</v>
      </c>
      <c r="AE120" s="358">
        <f t="shared" si="51"/>
        <v>0</v>
      </c>
      <c r="AF120" s="359">
        <f t="shared" si="51"/>
        <v>0</v>
      </c>
      <c r="AG120" s="392">
        <f t="shared" ref="AG120" si="52">SUM(AB120:AF120)</f>
        <v>0</v>
      </c>
    </row>
    <row r="121" spans="1:33" ht="15" thickBot="1" x14ac:dyDescent="0.35">
      <c r="B121" s="297"/>
      <c r="H121" s="363"/>
      <c r="AB121" s="308">
        <f>SUM(AB42:AB120)</f>
        <v>11</v>
      </c>
      <c r="AC121" s="309">
        <f t="shared" ref="AC121:AF121" si="53">SUM(AC42:AC120)</f>
        <v>11</v>
      </c>
      <c r="AD121" s="309">
        <f t="shared" si="53"/>
        <v>4</v>
      </c>
      <c r="AE121" s="309">
        <f t="shared" si="53"/>
        <v>6</v>
      </c>
      <c r="AF121" s="310">
        <f t="shared" si="53"/>
        <v>11</v>
      </c>
    </row>
    <row r="122" spans="1:33" ht="13.8" thickBot="1" x14ac:dyDescent="0.3">
      <c r="B122" s="297"/>
      <c r="H122" s="417"/>
    </row>
    <row r="123" spans="1:33" s="420" customFormat="1" ht="21.6" thickBot="1" x14ac:dyDescent="0.45">
      <c r="A123" s="418" t="s">
        <v>115</v>
      </c>
      <c r="B123" s="419"/>
      <c r="D123" s="421"/>
      <c r="E123" s="422"/>
      <c r="H123" s="423"/>
    </row>
    <row r="124" spans="1:33" s="391" customFormat="1" x14ac:dyDescent="0.25">
      <c r="A124" s="391" t="s">
        <v>30</v>
      </c>
      <c r="B124" s="424" t="s">
        <v>76</v>
      </c>
      <c r="C124" s="391" t="s">
        <v>31</v>
      </c>
      <c r="D124" s="424" t="s">
        <v>26</v>
      </c>
      <c r="E124" s="391" t="s">
        <v>77</v>
      </c>
      <c r="F124" s="391" t="s">
        <v>78</v>
      </c>
      <c r="G124" s="391" t="s">
        <v>79</v>
      </c>
    </row>
    <row r="125" spans="1:33" outlineLevel="1" x14ac:dyDescent="0.25">
      <c r="A125" s="289">
        <v>1</v>
      </c>
      <c r="B125" s="297"/>
      <c r="C125" s="112" t="s">
        <v>465</v>
      </c>
      <c r="D125" s="298">
        <v>8.6</v>
      </c>
      <c r="E125" s="428" t="s">
        <v>70</v>
      </c>
      <c r="F125" s="289">
        <v>34</v>
      </c>
      <c r="G125" s="289">
        <v>34</v>
      </c>
      <c r="H125" s="392"/>
      <c r="J125" s="427"/>
      <c r="K125" s="392"/>
      <c r="X125" s="289"/>
    </row>
    <row r="126" spans="1:33" outlineLevel="1" x14ac:dyDescent="0.25">
      <c r="A126" s="289">
        <v>2</v>
      </c>
      <c r="B126" s="297"/>
      <c r="C126" s="112" t="s">
        <v>408</v>
      </c>
      <c r="D126" s="298">
        <v>9.1999999999999993</v>
      </c>
      <c r="E126" s="428" t="s">
        <v>70</v>
      </c>
      <c r="F126" s="289">
        <v>33</v>
      </c>
      <c r="G126" s="289">
        <v>33</v>
      </c>
      <c r="H126" s="392"/>
      <c r="J126" s="427"/>
      <c r="K126" s="392"/>
      <c r="X126" s="289"/>
    </row>
    <row r="127" spans="1:33" outlineLevel="1" x14ac:dyDescent="0.25">
      <c r="A127" s="289">
        <v>3</v>
      </c>
      <c r="B127" s="297"/>
      <c r="C127" s="112" t="s">
        <v>309</v>
      </c>
      <c r="D127" s="298">
        <v>13.1</v>
      </c>
      <c r="E127" s="428" t="s">
        <v>361</v>
      </c>
      <c r="F127" s="289">
        <v>31</v>
      </c>
      <c r="G127" s="289">
        <v>31</v>
      </c>
      <c r="H127" s="392"/>
      <c r="J127" s="427"/>
      <c r="K127" s="392"/>
      <c r="X127" s="289"/>
    </row>
    <row r="128" spans="1:33" outlineLevel="1" x14ac:dyDescent="0.25">
      <c r="A128" s="289">
        <v>4</v>
      </c>
      <c r="B128" s="297"/>
      <c r="C128" s="112" t="s">
        <v>274</v>
      </c>
      <c r="D128" s="298">
        <v>7.8</v>
      </c>
      <c r="E128" s="428" t="s">
        <v>80</v>
      </c>
      <c r="F128" s="289">
        <v>30</v>
      </c>
      <c r="G128" s="289">
        <v>30</v>
      </c>
      <c r="H128" s="392"/>
      <c r="J128" s="427"/>
      <c r="K128" s="392"/>
      <c r="X128" s="289"/>
    </row>
    <row r="129" spans="1:24" outlineLevel="1" x14ac:dyDescent="0.25">
      <c r="A129" s="289">
        <v>5</v>
      </c>
      <c r="B129" s="297"/>
      <c r="C129" s="112" t="s">
        <v>363</v>
      </c>
      <c r="D129" s="298">
        <v>8.9</v>
      </c>
      <c r="E129" s="428" t="s">
        <v>70</v>
      </c>
      <c r="F129" s="289">
        <v>28</v>
      </c>
      <c r="G129" s="289">
        <v>28</v>
      </c>
      <c r="H129" s="392"/>
      <c r="J129" s="427"/>
      <c r="K129" s="392"/>
      <c r="X129" s="289"/>
    </row>
    <row r="130" spans="1:24" outlineLevel="1" x14ac:dyDescent="0.25">
      <c r="A130" s="289">
        <v>6</v>
      </c>
      <c r="B130" s="297"/>
      <c r="C130" s="112" t="s">
        <v>148</v>
      </c>
      <c r="D130" s="298">
        <v>11</v>
      </c>
      <c r="E130" s="428" t="s">
        <v>70</v>
      </c>
      <c r="F130" s="289">
        <v>26</v>
      </c>
      <c r="G130" s="289">
        <v>26</v>
      </c>
      <c r="H130" s="392"/>
      <c r="J130" s="427"/>
      <c r="K130" s="392"/>
      <c r="X130" s="289"/>
    </row>
    <row r="131" spans="1:24" ht="12" customHeight="1" outlineLevel="1" x14ac:dyDescent="0.25">
      <c r="A131" s="289">
        <v>7</v>
      </c>
      <c r="B131" s="297"/>
      <c r="C131" s="112" t="s">
        <v>407</v>
      </c>
      <c r="D131" s="298">
        <v>11.3</v>
      </c>
      <c r="E131" s="428" t="s">
        <v>80</v>
      </c>
      <c r="F131" s="289">
        <v>23</v>
      </c>
      <c r="G131" s="289">
        <v>23</v>
      </c>
      <c r="H131" s="392"/>
      <c r="J131" s="427"/>
      <c r="K131" s="392"/>
      <c r="X131" s="289"/>
    </row>
    <row r="132" spans="1:24" outlineLevel="1" x14ac:dyDescent="0.25">
      <c r="A132" s="289">
        <v>8</v>
      </c>
      <c r="B132" s="297"/>
      <c r="C132" s="112" t="s">
        <v>365</v>
      </c>
      <c r="D132" s="298">
        <v>19</v>
      </c>
      <c r="E132" s="428" t="s">
        <v>361</v>
      </c>
      <c r="F132" s="289">
        <v>21</v>
      </c>
      <c r="G132" s="289">
        <v>21</v>
      </c>
      <c r="H132" s="392"/>
      <c r="J132" s="427"/>
      <c r="K132" s="392"/>
      <c r="X132" s="289"/>
    </row>
    <row r="133" spans="1:24" outlineLevel="1" x14ac:dyDescent="0.25">
      <c r="A133" s="289">
        <v>9</v>
      </c>
      <c r="B133" s="297"/>
      <c r="C133" s="112" t="s">
        <v>204</v>
      </c>
      <c r="D133" s="298">
        <v>11.6</v>
      </c>
      <c r="E133" s="428" t="s">
        <v>80</v>
      </c>
      <c r="F133" s="289">
        <v>21</v>
      </c>
      <c r="G133" s="289">
        <v>21</v>
      </c>
      <c r="H133" s="392"/>
      <c r="J133" s="427"/>
      <c r="K133" s="392"/>
      <c r="X133" s="289"/>
    </row>
    <row r="134" spans="1:24" outlineLevel="1" x14ac:dyDescent="0.25">
      <c r="A134" s="289">
        <v>10</v>
      </c>
      <c r="B134" s="297"/>
      <c r="C134" s="112" t="s">
        <v>443</v>
      </c>
      <c r="D134" s="298">
        <v>10.3</v>
      </c>
      <c r="E134" s="428" t="s">
        <v>80</v>
      </c>
      <c r="F134" s="289">
        <v>20</v>
      </c>
      <c r="G134" s="289">
        <v>20</v>
      </c>
      <c r="H134" s="392"/>
      <c r="J134" s="427"/>
      <c r="K134" s="392"/>
      <c r="X134" s="289"/>
    </row>
    <row r="135" spans="1:24" outlineLevel="1" x14ac:dyDescent="0.25">
      <c r="A135" s="289">
        <v>11</v>
      </c>
      <c r="B135" s="297"/>
      <c r="C135" s="112" t="s">
        <v>435</v>
      </c>
      <c r="D135" s="298">
        <v>13.2</v>
      </c>
      <c r="E135" s="428" t="s">
        <v>70</v>
      </c>
      <c r="F135" s="289">
        <v>20</v>
      </c>
      <c r="G135" s="289">
        <v>20</v>
      </c>
      <c r="H135" s="392"/>
      <c r="J135" s="427"/>
      <c r="K135" s="392"/>
      <c r="X135" s="289"/>
    </row>
    <row r="136" spans="1:24" outlineLevel="1" x14ac:dyDescent="0.25">
      <c r="A136" s="289">
        <v>12</v>
      </c>
      <c r="B136" s="297"/>
      <c r="C136" s="112" t="s">
        <v>366</v>
      </c>
      <c r="D136" s="298">
        <v>15.1</v>
      </c>
      <c r="E136" s="428" t="s">
        <v>103</v>
      </c>
      <c r="F136" s="289">
        <v>20</v>
      </c>
      <c r="G136" s="289">
        <v>20</v>
      </c>
      <c r="H136" s="392"/>
      <c r="J136" s="427"/>
      <c r="K136" s="392"/>
      <c r="X136" s="289"/>
    </row>
    <row r="137" spans="1:24" outlineLevel="1" x14ac:dyDescent="0.25">
      <c r="A137" s="289">
        <v>13</v>
      </c>
      <c r="B137" s="297"/>
      <c r="C137" s="112" t="s">
        <v>246</v>
      </c>
      <c r="D137" s="298">
        <v>17.399999999999999</v>
      </c>
      <c r="E137" s="428" t="s">
        <v>361</v>
      </c>
      <c r="F137" s="289">
        <v>20</v>
      </c>
      <c r="G137" s="289">
        <v>20</v>
      </c>
      <c r="H137" s="392"/>
      <c r="J137" s="427"/>
      <c r="K137" s="392"/>
      <c r="X137" s="289"/>
    </row>
    <row r="138" spans="1:24" outlineLevel="1" x14ac:dyDescent="0.25">
      <c r="A138" s="289">
        <v>14</v>
      </c>
      <c r="B138" s="297"/>
      <c r="C138" s="112" t="s">
        <v>241</v>
      </c>
      <c r="D138" s="298">
        <v>20.6</v>
      </c>
      <c r="E138" s="428" t="s">
        <v>361</v>
      </c>
      <c r="F138" s="289">
        <v>19</v>
      </c>
      <c r="G138" s="289">
        <v>19</v>
      </c>
      <c r="H138" s="392"/>
      <c r="J138" s="427"/>
      <c r="K138" s="392"/>
      <c r="X138" s="289"/>
    </row>
    <row r="139" spans="1:24" outlineLevel="1" x14ac:dyDescent="0.25">
      <c r="A139" s="289">
        <v>15</v>
      </c>
      <c r="B139" s="297"/>
      <c r="C139" s="112" t="s">
        <v>141</v>
      </c>
      <c r="D139" s="298">
        <v>18.7</v>
      </c>
      <c r="E139" s="428" t="s">
        <v>70</v>
      </c>
      <c r="F139" s="289">
        <v>19</v>
      </c>
      <c r="G139" s="289">
        <v>19</v>
      </c>
      <c r="H139" s="392"/>
      <c r="J139" s="427"/>
      <c r="K139" s="392"/>
      <c r="X139" s="289"/>
    </row>
    <row r="140" spans="1:24" outlineLevel="1" x14ac:dyDescent="0.25">
      <c r="A140" s="289">
        <v>16</v>
      </c>
      <c r="B140" s="297"/>
      <c r="C140" s="112" t="s">
        <v>210</v>
      </c>
      <c r="D140" s="298">
        <v>17.600000000000001</v>
      </c>
      <c r="E140" s="428" t="s">
        <v>176</v>
      </c>
      <c r="F140" s="289">
        <v>18</v>
      </c>
      <c r="G140" s="289">
        <v>18</v>
      </c>
      <c r="H140" s="392"/>
      <c r="J140" s="427"/>
      <c r="K140" s="392"/>
      <c r="X140" s="289"/>
    </row>
    <row r="141" spans="1:24" outlineLevel="1" x14ac:dyDescent="0.25">
      <c r="A141" s="289">
        <v>17</v>
      </c>
      <c r="B141" s="297"/>
      <c r="C141" s="112" t="s">
        <v>157</v>
      </c>
      <c r="D141" s="298">
        <v>15.1</v>
      </c>
      <c r="E141" s="428" t="s">
        <v>176</v>
      </c>
      <c r="F141" s="289">
        <v>18</v>
      </c>
      <c r="G141" s="289">
        <v>18</v>
      </c>
      <c r="H141" s="392"/>
      <c r="J141" s="427"/>
      <c r="K141" s="392"/>
      <c r="X141" s="289"/>
    </row>
    <row r="142" spans="1:24" outlineLevel="1" x14ac:dyDescent="0.25">
      <c r="A142" s="289">
        <v>18</v>
      </c>
      <c r="B142" s="297"/>
      <c r="C142" s="112" t="s">
        <v>146</v>
      </c>
      <c r="D142" s="298">
        <v>20.8</v>
      </c>
      <c r="E142" s="428" t="s">
        <v>69</v>
      </c>
      <c r="F142" s="289">
        <v>17</v>
      </c>
      <c r="G142" s="289">
        <v>17</v>
      </c>
      <c r="H142" s="392"/>
      <c r="J142" s="427"/>
      <c r="K142" s="392"/>
      <c r="X142" s="289"/>
    </row>
    <row r="143" spans="1:24" outlineLevel="1" x14ac:dyDescent="0.25">
      <c r="A143" s="289">
        <v>19</v>
      </c>
      <c r="B143" s="297"/>
      <c r="C143" s="112" t="s">
        <v>238</v>
      </c>
      <c r="D143" s="298">
        <v>18.399999999999999</v>
      </c>
      <c r="E143" s="428" t="s">
        <v>80</v>
      </c>
      <c r="F143" s="289">
        <v>16</v>
      </c>
      <c r="G143" s="289">
        <v>16</v>
      </c>
      <c r="H143" s="392"/>
      <c r="J143" s="427"/>
      <c r="K143" s="392"/>
      <c r="X143" s="289"/>
    </row>
    <row r="144" spans="1:24" outlineLevel="1" x14ac:dyDescent="0.25">
      <c r="A144" s="289">
        <v>20</v>
      </c>
      <c r="B144" s="297"/>
      <c r="C144" s="112" t="s">
        <v>411</v>
      </c>
      <c r="D144" s="298">
        <v>14.3</v>
      </c>
      <c r="E144" s="428" t="s">
        <v>361</v>
      </c>
      <c r="F144" s="289">
        <v>16</v>
      </c>
      <c r="G144" s="289">
        <v>16</v>
      </c>
      <c r="H144" s="392"/>
      <c r="J144" s="427"/>
      <c r="K144" s="392"/>
      <c r="X144" s="289"/>
    </row>
    <row r="145" spans="1:24" outlineLevel="1" x14ac:dyDescent="0.25">
      <c r="A145" s="289">
        <v>21</v>
      </c>
      <c r="B145" s="297"/>
      <c r="C145" s="112" t="s">
        <v>379</v>
      </c>
      <c r="D145" s="298">
        <v>20.2</v>
      </c>
      <c r="E145" s="428" t="s">
        <v>361</v>
      </c>
      <c r="F145" s="289">
        <v>15</v>
      </c>
      <c r="G145" s="289">
        <v>15</v>
      </c>
      <c r="H145" s="392"/>
      <c r="J145" s="427"/>
      <c r="K145" s="392"/>
      <c r="X145" s="289"/>
    </row>
    <row r="146" spans="1:24" outlineLevel="1" x14ac:dyDescent="0.25">
      <c r="A146" s="289">
        <v>22</v>
      </c>
      <c r="B146" s="297"/>
      <c r="C146" s="112" t="s">
        <v>245</v>
      </c>
      <c r="D146" s="298">
        <v>17.8</v>
      </c>
      <c r="E146" s="428" t="s">
        <v>69</v>
      </c>
      <c r="F146" s="289">
        <v>14</v>
      </c>
      <c r="G146" s="289">
        <v>14</v>
      </c>
      <c r="H146" s="392"/>
      <c r="J146" s="427"/>
      <c r="K146" s="392"/>
      <c r="X146" s="289"/>
    </row>
    <row r="147" spans="1:24" outlineLevel="1" x14ac:dyDescent="0.25">
      <c r="A147" s="289">
        <v>23</v>
      </c>
      <c r="B147" s="297"/>
      <c r="C147" s="112" t="s">
        <v>295</v>
      </c>
      <c r="D147" s="298">
        <v>21.4</v>
      </c>
      <c r="E147" s="428" t="s">
        <v>296</v>
      </c>
      <c r="F147" s="289">
        <v>14</v>
      </c>
      <c r="G147" s="289">
        <v>14</v>
      </c>
      <c r="H147" s="392"/>
      <c r="J147" s="427"/>
      <c r="K147" s="392"/>
      <c r="X147" s="289"/>
    </row>
    <row r="148" spans="1:24" outlineLevel="1" x14ac:dyDescent="0.25">
      <c r="A148" s="289">
        <v>24</v>
      </c>
      <c r="B148" s="297"/>
      <c r="C148" s="112" t="s">
        <v>206</v>
      </c>
      <c r="D148" s="298">
        <v>17.600000000000001</v>
      </c>
      <c r="E148" s="428" t="s">
        <v>176</v>
      </c>
      <c r="F148" s="289">
        <v>14</v>
      </c>
      <c r="G148" s="289">
        <v>14</v>
      </c>
      <c r="H148" s="392"/>
      <c r="J148" s="427"/>
      <c r="K148" s="392"/>
      <c r="X148" s="289"/>
    </row>
    <row r="149" spans="1:24" outlineLevel="1" x14ac:dyDescent="0.25">
      <c r="A149" s="289">
        <v>25</v>
      </c>
      <c r="B149" s="297"/>
      <c r="C149" s="112" t="s">
        <v>307</v>
      </c>
      <c r="D149" s="298">
        <v>13.5</v>
      </c>
      <c r="E149" s="428" t="s">
        <v>70</v>
      </c>
      <c r="F149" s="289">
        <v>13</v>
      </c>
      <c r="G149" s="289">
        <v>13</v>
      </c>
      <c r="H149" s="392"/>
      <c r="J149" s="427"/>
      <c r="K149" s="392"/>
      <c r="X149" s="289"/>
    </row>
    <row r="150" spans="1:24" outlineLevel="1" x14ac:dyDescent="0.25">
      <c r="A150" s="289">
        <v>26</v>
      </c>
      <c r="B150" s="297"/>
      <c r="C150" s="112" t="s">
        <v>248</v>
      </c>
      <c r="D150" s="298">
        <v>27.2</v>
      </c>
      <c r="E150" s="428" t="s">
        <v>361</v>
      </c>
      <c r="F150" s="289">
        <v>12</v>
      </c>
      <c r="G150" s="289">
        <v>12</v>
      </c>
      <c r="H150" s="392"/>
      <c r="J150" s="427"/>
      <c r="K150" s="392"/>
      <c r="X150" s="289"/>
    </row>
    <row r="151" spans="1:24" outlineLevel="1" x14ac:dyDescent="0.25">
      <c r="A151" s="289">
        <v>27</v>
      </c>
      <c r="B151" s="297"/>
      <c r="C151" s="112" t="s">
        <v>217</v>
      </c>
      <c r="D151" s="298">
        <v>20.9</v>
      </c>
      <c r="E151" s="428" t="s">
        <v>176</v>
      </c>
      <c r="F151" s="289">
        <v>12</v>
      </c>
      <c r="G151" s="289">
        <v>12</v>
      </c>
      <c r="H151" s="392"/>
      <c r="J151" s="427"/>
      <c r="K151" s="392"/>
      <c r="X151" s="289"/>
    </row>
    <row r="152" spans="1:24" outlineLevel="1" x14ac:dyDescent="0.25">
      <c r="A152" s="289">
        <v>28</v>
      </c>
      <c r="B152" s="297"/>
      <c r="C152" s="112" t="s">
        <v>243</v>
      </c>
      <c r="D152" s="298">
        <v>22.9</v>
      </c>
      <c r="E152" s="428" t="s">
        <v>70</v>
      </c>
      <c r="F152" s="289">
        <v>12</v>
      </c>
      <c r="G152" s="289">
        <v>12</v>
      </c>
      <c r="H152" s="392"/>
      <c r="J152" s="427"/>
      <c r="K152" s="392"/>
      <c r="X152" s="289"/>
    </row>
    <row r="153" spans="1:24" outlineLevel="1" x14ac:dyDescent="0.25">
      <c r="A153" s="289">
        <v>29</v>
      </c>
      <c r="B153" s="297"/>
      <c r="C153" s="112" t="s">
        <v>242</v>
      </c>
      <c r="D153" s="298">
        <v>19.5</v>
      </c>
      <c r="E153" s="428" t="s">
        <v>70</v>
      </c>
      <c r="F153" s="289">
        <v>12</v>
      </c>
      <c r="G153" s="289">
        <v>12</v>
      </c>
      <c r="H153" s="392"/>
      <c r="J153" s="427"/>
      <c r="K153" s="392"/>
      <c r="X153" s="289"/>
    </row>
    <row r="154" spans="1:24" outlineLevel="1" x14ac:dyDescent="0.25">
      <c r="A154" s="289">
        <v>30</v>
      </c>
      <c r="B154" s="297"/>
      <c r="C154" s="112" t="s">
        <v>119</v>
      </c>
      <c r="D154" s="298">
        <v>25.2</v>
      </c>
      <c r="E154" s="428" t="s">
        <v>176</v>
      </c>
      <c r="F154" s="289">
        <v>11</v>
      </c>
      <c r="G154" s="289">
        <v>11</v>
      </c>
      <c r="H154" s="392"/>
      <c r="J154" s="427"/>
      <c r="K154" s="392"/>
      <c r="X154" s="289"/>
    </row>
    <row r="155" spans="1:24" outlineLevel="1" x14ac:dyDescent="0.25">
      <c r="A155" s="289">
        <v>31</v>
      </c>
      <c r="B155" s="297"/>
      <c r="C155" s="112" t="s">
        <v>368</v>
      </c>
      <c r="D155" s="298">
        <v>32.1</v>
      </c>
      <c r="E155" s="428" t="s">
        <v>176</v>
      </c>
      <c r="F155" s="289">
        <v>11</v>
      </c>
      <c r="G155" s="289">
        <v>11</v>
      </c>
      <c r="H155" s="392"/>
      <c r="J155" s="427"/>
      <c r="K155" s="392"/>
      <c r="X155" s="289"/>
    </row>
    <row r="156" spans="1:24" outlineLevel="1" x14ac:dyDescent="0.25">
      <c r="A156" s="289">
        <v>32</v>
      </c>
      <c r="B156" s="297"/>
      <c r="C156" s="112" t="s">
        <v>167</v>
      </c>
      <c r="D156" s="298">
        <v>25.7</v>
      </c>
      <c r="E156" s="428" t="s">
        <v>361</v>
      </c>
      <c r="F156" s="289">
        <v>11</v>
      </c>
      <c r="G156" s="289">
        <v>11</v>
      </c>
      <c r="H156" s="392"/>
      <c r="J156" s="427"/>
      <c r="K156" s="392"/>
      <c r="X156" s="289"/>
    </row>
    <row r="157" spans="1:24" outlineLevel="1" x14ac:dyDescent="0.25">
      <c r="A157" s="289">
        <v>33</v>
      </c>
      <c r="B157" s="297"/>
      <c r="C157" s="112" t="s">
        <v>427</v>
      </c>
      <c r="D157" s="298">
        <v>22.7</v>
      </c>
      <c r="E157" s="428" t="s">
        <v>69</v>
      </c>
      <c r="F157" s="289">
        <v>10</v>
      </c>
      <c r="G157" s="289">
        <v>10</v>
      </c>
      <c r="H157" s="392"/>
      <c r="J157" s="427"/>
      <c r="K157" s="392"/>
      <c r="X157" s="289"/>
    </row>
    <row r="158" spans="1:24" outlineLevel="1" x14ac:dyDescent="0.25">
      <c r="A158" s="289">
        <v>34</v>
      </c>
      <c r="B158" s="297"/>
      <c r="C158" s="112" t="s">
        <v>460</v>
      </c>
      <c r="D158" s="298">
        <v>25.8</v>
      </c>
      <c r="E158" s="428" t="s">
        <v>69</v>
      </c>
      <c r="F158" s="289">
        <v>10</v>
      </c>
      <c r="G158" s="289">
        <v>10</v>
      </c>
      <c r="H158" s="392"/>
      <c r="J158" s="427"/>
      <c r="K158" s="392"/>
      <c r="X158" s="289"/>
    </row>
    <row r="159" spans="1:24" outlineLevel="1" x14ac:dyDescent="0.25">
      <c r="A159" s="289">
        <v>35</v>
      </c>
      <c r="B159" s="297"/>
      <c r="C159" s="112" t="s">
        <v>277</v>
      </c>
      <c r="D159" s="298">
        <v>19.8</v>
      </c>
      <c r="E159" s="428" t="s">
        <v>176</v>
      </c>
      <c r="F159" s="289">
        <v>10</v>
      </c>
      <c r="G159" s="289">
        <v>10</v>
      </c>
      <c r="H159" s="392"/>
      <c r="J159" s="427"/>
      <c r="K159" s="392"/>
      <c r="X159" s="289"/>
    </row>
    <row r="160" spans="1:24" outlineLevel="1" x14ac:dyDescent="0.25">
      <c r="A160" s="289">
        <v>36</v>
      </c>
      <c r="B160" s="297"/>
      <c r="C160" s="112" t="s">
        <v>239</v>
      </c>
      <c r="D160" s="298">
        <v>25.2</v>
      </c>
      <c r="E160" s="428" t="s">
        <v>176</v>
      </c>
      <c r="F160" s="289">
        <v>9</v>
      </c>
      <c r="G160" s="289">
        <v>9</v>
      </c>
      <c r="H160" s="392"/>
      <c r="K160" s="392"/>
      <c r="X160" s="289"/>
    </row>
    <row r="161" spans="1:24" outlineLevel="1" x14ac:dyDescent="0.25">
      <c r="A161" s="289">
        <v>37</v>
      </c>
      <c r="B161" s="297"/>
      <c r="C161" s="112" t="s">
        <v>249</v>
      </c>
      <c r="D161" s="298">
        <v>28.7</v>
      </c>
      <c r="E161" s="428" t="s">
        <v>70</v>
      </c>
      <c r="F161" s="289">
        <v>9</v>
      </c>
      <c r="G161" s="289">
        <v>9</v>
      </c>
      <c r="H161" s="392"/>
      <c r="K161" s="392"/>
      <c r="X161" s="289"/>
    </row>
    <row r="162" spans="1:24" outlineLevel="1" x14ac:dyDescent="0.25">
      <c r="A162" s="289">
        <v>38</v>
      </c>
      <c r="B162" s="297"/>
      <c r="C162" s="112" t="s">
        <v>151</v>
      </c>
      <c r="D162" s="298">
        <v>23.2</v>
      </c>
      <c r="E162" s="428" t="s">
        <v>69</v>
      </c>
      <c r="F162" s="289">
        <v>9</v>
      </c>
      <c r="G162" s="289">
        <v>9</v>
      </c>
      <c r="H162" s="392"/>
      <c r="K162" s="392"/>
      <c r="X162" s="289"/>
    </row>
    <row r="163" spans="1:24" outlineLevel="1" x14ac:dyDescent="0.25">
      <c r="A163" s="289">
        <v>39</v>
      </c>
      <c r="B163" s="297"/>
      <c r="C163" s="112" t="s">
        <v>251</v>
      </c>
      <c r="D163" s="298">
        <v>26.7</v>
      </c>
      <c r="E163" s="428" t="s">
        <v>361</v>
      </c>
      <c r="F163" s="289">
        <v>9</v>
      </c>
      <c r="G163" s="289">
        <v>9</v>
      </c>
      <c r="H163" s="392"/>
      <c r="K163" s="392"/>
      <c r="X163" s="289"/>
    </row>
    <row r="164" spans="1:24" outlineLevel="1" x14ac:dyDescent="0.25">
      <c r="A164" s="289">
        <v>40</v>
      </c>
      <c r="B164" s="297"/>
      <c r="C164" s="112" t="s">
        <v>358</v>
      </c>
      <c r="D164" s="298">
        <v>30.2</v>
      </c>
      <c r="E164" s="428" t="s">
        <v>176</v>
      </c>
      <c r="F164" s="289">
        <v>9</v>
      </c>
      <c r="G164" s="289">
        <v>9</v>
      </c>
      <c r="H164" s="392"/>
      <c r="K164" s="392"/>
      <c r="X164" s="289"/>
    </row>
    <row r="165" spans="1:24" outlineLevel="1" x14ac:dyDescent="0.25">
      <c r="A165" s="289">
        <v>41</v>
      </c>
      <c r="B165" s="297"/>
      <c r="C165" s="112" t="s">
        <v>159</v>
      </c>
      <c r="D165" s="298">
        <v>22.2</v>
      </c>
      <c r="E165" s="428" t="s">
        <v>176</v>
      </c>
      <c r="F165" s="289">
        <v>9</v>
      </c>
      <c r="G165" s="289">
        <v>9</v>
      </c>
      <c r="H165" s="392"/>
      <c r="K165" s="392"/>
      <c r="X165" s="289"/>
    </row>
    <row r="166" spans="1:24" outlineLevel="1" x14ac:dyDescent="0.25">
      <c r="A166" s="289">
        <v>42</v>
      </c>
      <c r="B166" s="297"/>
      <c r="C166" s="112" t="s">
        <v>81</v>
      </c>
      <c r="D166" s="298">
        <v>28.7</v>
      </c>
      <c r="E166" s="428" t="s">
        <v>80</v>
      </c>
      <c r="F166" s="289">
        <v>9</v>
      </c>
      <c r="G166" s="289">
        <v>9</v>
      </c>
      <c r="H166" s="392"/>
      <c r="K166" s="392"/>
      <c r="X166" s="289"/>
    </row>
    <row r="167" spans="1:24" outlineLevel="1" x14ac:dyDescent="0.25">
      <c r="A167" s="289">
        <v>43</v>
      </c>
      <c r="B167" s="297"/>
      <c r="C167" s="112" t="s">
        <v>259</v>
      </c>
      <c r="D167" s="298">
        <v>28.4</v>
      </c>
      <c r="E167" s="428" t="s">
        <v>361</v>
      </c>
      <c r="F167" s="289">
        <v>8</v>
      </c>
      <c r="G167" s="289">
        <v>8</v>
      </c>
      <c r="H167" s="392"/>
      <c r="K167" s="392"/>
      <c r="X167" s="289"/>
    </row>
    <row r="168" spans="1:24" outlineLevel="1" x14ac:dyDescent="0.25">
      <c r="A168" s="289">
        <v>44</v>
      </c>
      <c r="B168" s="297"/>
      <c r="C168" s="112" t="s">
        <v>356</v>
      </c>
      <c r="D168" s="298">
        <v>19.2</v>
      </c>
      <c r="E168" s="428" t="s">
        <v>176</v>
      </c>
      <c r="F168" s="289">
        <v>8</v>
      </c>
      <c r="G168" s="289">
        <v>8</v>
      </c>
      <c r="H168" s="392"/>
      <c r="K168" s="392"/>
      <c r="X168" s="289"/>
    </row>
    <row r="169" spans="1:24" outlineLevel="1" x14ac:dyDescent="0.25">
      <c r="A169" s="289">
        <v>45</v>
      </c>
      <c r="B169" s="297"/>
      <c r="C169" s="112" t="s">
        <v>288</v>
      </c>
      <c r="D169" s="298">
        <v>31.2</v>
      </c>
      <c r="E169" s="428" t="s">
        <v>361</v>
      </c>
      <c r="F169" s="289">
        <v>6</v>
      </c>
      <c r="G169" s="289">
        <v>6</v>
      </c>
      <c r="H169" s="392"/>
      <c r="K169" s="392"/>
      <c r="X169" s="289"/>
    </row>
    <row r="170" spans="1:24" outlineLevel="1" x14ac:dyDescent="0.25">
      <c r="A170" s="289">
        <v>46</v>
      </c>
      <c r="B170" s="297"/>
      <c r="C170" s="112" t="s">
        <v>161</v>
      </c>
      <c r="D170" s="298">
        <v>28</v>
      </c>
      <c r="E170" s="428" t="s">
        <v>176</v>
      </c>
      <c r="F170" s="289">
        <v>6</v>
      </c>
      <c r="G170" s="289">
        <v>6</v>
      </c>
      <c r="H170" s="392"/>
      <c r="K170" s="392"/>
      <c r="X170" s="289"/>
    </row>
    <row r="171" spans="1:24" outlineLevel="1" x14ac:dyDescent="0.25">
      <c r="A171" s="289">
        <v>47</v>
      </c>
      <c r="B171" s="297"/>
      <c r="C171" s="112" t="s">
        <v>258</v>
      </c>
      <c r="D171" s="298">
        <v>30</v>
      </c>
      <c r="E171" s="428" t="s">
        <v>176</v>
      </c>
      <c r="F171" s="289">
        <v>5</v>
      </c>
      <c r="G171" s="289">
        <v>5</v>
      </c>
      <c r="H171" s="392"/>
      <c r="K171" s="392"/>
      <c r="X171" s="289"/>
    </row>
    <row r="172" spans="1:24" outlineLevel="1" x14ac:dyDescent="0.25">
      <c r="A172" s="289">
        <v>48</v>
      </c>
      <c r="B172" s="297"/>
      <c r="C172" s="112" t="s">
        <v>166</v>
      </c>
      <c r="D172" s="298">
        <v>40.6</v>
      </c>
      <c r="E172" s="428" t="s">
        <v>361</v>
      </c>
      <c r="F172" s="289">
        <v>5</v>
      </c>
      <c r="G172" s="289">
        <v>5</v>
      </c>
      <c r="H172" s="392"/>
      <c r="K172" s="392"/>
      <c r="X172" s="289"/>
    </row>
    <row r="173" spans="1:24" outlineLevel="1" x14ac:dyDescent="0.25">
      <c r="A173" s="289">
        <v>49</v>
      </c>
      <c r="B173" s="297"/>
      <c r="C173" s="112" t="s">
        <v>349</v>
      </c>
      <c r="D173" s="298">
        <v>30.5</v>
      </c>
      <c r="E173" s="428" t="s">
        <v>361</v>
      </c>
      <c r="F173" s="289">
        <v>4</v>
      </c>
      <c r="G173" s="289">
        <v>4</v>
      </c>
      <c r="H173" s="392"/>
      <c r="K173" s="392"/>
      <c r="X173" s="289"/>
    </row>
    <row r="174" spans="1:24" outlineLevel="1" x14ac:dyDescent="0.25">
      <c r="A174" s="289">
        <v>50</v>
      </c>
      <c r="B174" s="297"/>
      <c r="C174" s="289" t="s">
        <v>440</v>
      </c>
      <c r="D174" s="298">
        <v>41.9</v>
      </c>
      <c r="E174" s="299" t="s">
        <v>361</v>
      </c>
      <c r="F174" s="289">
        <v>4</v>
      </c>
      <c r="G174" s="289">
        <v>4</v>
      </c>
      <c r="H174" s="392"/>
      <c r="K174" s="392"/>
      <c r="X174" s="289"/>
    </row>
    <row r="175" spans="1:24" outlineLevel="1" x14ac:dyDescent="0.25">
      <c r="A175" s="289">
        <v>51</v>
      </c>
      <c r="B175" s="297"/>
      <c r="C175" s="289" t="s">
        <v>438</v>
      </c>
      <c r="D175" s="298">
        <v>26.1</v>
      </c>
      <c r="E175" s="299" t="s">
        <v>176</v>
      </c>
      <c r="F175" s="289">
        <v>3</v>
      </c>
      <c r="G175" s="289">
        <v>3</v>
      </c>
      <c r="H175" s="392"/>
      <c r="K175" s="392"/>
      <c r="X175" s="289"/>
    </row>
    <row r="176" spans="1:24" outlineLevel="1" x14ac:dyDescent="0.25">
      <c r="B176" s="297"/>
      <c r="H176" s="392"/>
      <c r="K176" s="392"/>
      <c r="X176" s="289"/>
    </row>
    <row r="177" spans="2:24" outlineLevel="1" x14ac:dyDescent="0.25">
      <c r="B177" s="297"/>
      <c r="G177" s="289">
        <v>9</v>
      </c>
      <c r="H177" s="392"/>
      <c r="K177" s="392"/>
      <c r="X177" s="289"/>
    </row>
    <row r="178" spans="2:24" outlineLevel="1" x14ac:dyDescent="0.25">
      <c r="B178" s="297"/>
      <c r="H178" s="392"/>
      <c r="K178" s="392"/>
      <c r="X178" s="289"/>
    </row>
    <row r="179" spans="2:24" outlineLevel="1" x14ac:dyDescent="0.25">
      <c r="B179" s="297"/>
      <c r="H179" s="392"/>
      <c r="K179" s="392"/>
      <c r="X179" s="289"/>
    </row>
    <row r="180" spans="2:24" outlineLevel="1" x14ac:dyDescent="0.25">
      <c r="B180" s="297"/>
      <c r="H180" s="392"/>
      <c r="K180" s="392"/>
      <c r="X180" s="289"/>
    </row>
    <row r="181" spans="2:24" outlineLevel="1" x14ac:dyDescent="0.25">
      <c r="B181" s="297"/>
      <c r="H181" s="392"/>
      <c r="K181" s="392"/>
      <c r="X181" s="289"/>
    </row>
    <row r="182" spans="2:24" outlineLevel="1" x14ac:dyDescent="0.25">
      <c r="B182" s="297"/>
      <c r="H182" s="392"/>
      <c r="K182" s="392"/>
      <c r="X182" s="289"/>
    </row>
    <row r="183" spans="2:24" outlineLevel="1" x14ac:dyDescent="0.25">
      <c r="B183" s="297"/>
      <c r="H183" s="392"/>
      <c r="K183" s="392"/>
      <c r="X183" s="289"/>
    </row>
    <row r="184" spans="2:24" outlineLevel="1" x14ac:dyDescent="0.25">
      <c r="B184" s="297"/>
      <c r="H184" s="392"/>
      <c r="K184" s="392"/>
      <c r="X184" s="289"/>
    </row>
    <row r="185" spans="2:24" outlineLevel="1" x14ac:dyDescent="0.25">
      <c r="B185" s="297"/>
      <c r="H185" s="392"/>
      <c r="K185" s="392"/>
      <c r="X185" s="289"/>
    </row>
    <row r="186" spans="2:24" outlineLevel="1" x14ac:dyDescent="0.25">
      <c r="B186" s="297"/>
      <c r="H186" s="392"/>
      <c r="K186" s="392"/>
      <c r="X186" s="289"/>
    </row>
    <row r="187" spans="2:24" outlineLevel="1" x14ac:dyDescent="0.25">
      <c r="B187" s="297"/>
      <c r="H187" s="392"/>
      <c r="K187" s="392"/>
      <c r="X187" s="289"/>
    </row>
    <row r="188" spans="2:24" outlineLevel="1" x14ac:dyDescent="0.25">
      <c r="B188" s="297"/>
      <c r="H188" s="392"/>
      <c r="X188" s="289"/>
    </row>
    <row r="189" spans="2:24" outlineLevel="1" x14ac:dyDescent="0.25">
      <c r="B189" s="297"/>
      <c r="H189" s="392"/>
      <c r="X189" s="289"/>
    </row>
    <row r="190" spans="2:24" outlineLevel="1" x14ac:dyDescent="0.25">
      <c r="B190" s="297"/>
      <c r="H190" s="392"/>
      <c r="X190" s="289"/>
    </row>
    <row r="191" spans="2:24" outlineLevel="1" x14ac:dyDescent="0.25">
      <c r="B191" s="297"/>
      <c r="H191" s="392"/>
      <c r="X191" s="289"/>
    </row>
    <row r="192" spans="2:24" outlineLevel="1" x14ac:dyDescent="0.25">
      <c r="B192" s="297"/>
      <c r="H192" s="392"/>
      <c r="X192" s="289"/>
    </row>
    <row r="193" spans="2:24" outlineLevel="1" x14ac:dyDescent="0.25">
      <c r="B193" s="297"/>
      <c r="H193" s="392"/>
      <c r="X193" s="289"/>
    </row>
    <row r="194" spans="2:24" outlineLevel="1" x14ac:dyDescent="0.25">
      <c r="B194" s="297"/>
      <c r="H194" s="392"/>
      <c r="X194" s="289"/>
    </row>
    <row r="195" spans="2:24" outlineLevel="1" x14ac:dyDescent="0.25">
      <c r="B195" s="297"/>
      <c r="H195" s="392"/>
      <c r="K195" s="392"/>
      <c r="X195" s="289"/>
    </row>
    <row r="196" spans="2:24" outlineLevel="1" x14ac:dyDescent="0.25">
      <c r="B196" s="297"/>
      <c r="H196" s="392"/>
      <c r="K196" s="392"/>
      <c r="X196" s="289"/>
    </row>
    <row r="197" spans="2:24" outlineLevel="1" x14ac:dyDescent="0.25">
      <c r="B197" s="297"/>
      <c r="H197" s="392"/>
      <c r="K197" s="392"/>
      <c r="X197" s="289"/>
    </row>
    <row r="198" spans="2:24" outlineLevel="1" x14ac:dyDescent="0.25">
      <c r="B198" s="297"/>
      <c r="H198" s="392"/>
      <c r="K198" s="392"/>
      <c r="X198" s="289"/>
    </row>
    <row r="199" spans="2:24" outlineLevel="1" x14ac:dyDescent="0.25">
      <c r="B199" s="297"/>
      <c r="H199" s="392"/>
      <c r="K199" s="392"/>
      <c r="X199" s="289"/>
    </row>
    <row r="200" spans="2:24" outlineLevel="1" x14ac:dyDescent="0.25">
      <c r="B200" s="297"/>
      <c r="H200" s="392"/>
      <c r="K200" s="392"/>
      <c r="X200" s="289"/>
    </row>
    <row r="201" spans="2:24" outlineLevel="1" x14ac:dyDescent="0.25">
      <c r="B201" s="297"/>
      <c r="H201" s="392"/>
      <c r="K201" s="392"/>
      <c r="X201" s="289"/>
    </row>
    <row r="202" spans="2:24" outlineLevel="1" x14ac:dyDescent="0.25">
      <c r="B202" s="297"/>
      <c r="H202" s="392"/>
      <c r="K202" s="392"/>
      <c r="X202" s="289"/>
    </row>
    <row r="203" spans="2:24" outlineLevel="1" x14ac:dyDescent="0.25">
      <c r="B203" s="297"/>
      <c r="H203" s="392"/>
      <c r="K203" s="392"/>
      <c r="X203" s="289"/>
    </row>
    <row r="204" spans="2:24" outlineLevel="1" x14ac:dyDescent="0.25">
      <c r="B204" s="297"/>
      <c r="H204" s="392"/>
      <c r="K204" s="392"/>
      <c r="X204" s="289"/>
    </row>
    <row r="205" spans="2:24" outlineLevel="1" x14ac:dyDescent="0.25">
      <c r="B205" s="297"/>
      <c r="H205" s="392"/>
      <c r="K205" s="392"/>
      <c r="X205" s="289"/>
    </row>
    <row r="206" spans="2:24" outlineLevel="1" x14ac:dyDescent="0.25">
      <c r="B206" s="297"/>
      <c r="H206" s="392"/>
      <c r="K206" s="392"/>
      <c r="X206" s="289"/>
    </row>
    <row r="207" spans="2:24" outlineLevel="1" x14ac:dyDescent="0.25">
      <c r="B207" s="297"/>
      <c r="H207" s="392"/>
      <c r="K207" s="392"/>
      <c r="X207" s="289"/>
    </row>
    <row r="208" spans="2:24" outlineLevel="1" x14ac:dyDescent="0.25">
      <c r="B208" s="297"/>
      <c r="H208" s="392"/>
      <c r="K208" s="392"/>
      <c r="X208" s="289"/>
    </row>
    <row r="209" spans="1:24" outlineLevel="1" x14ac:dyDescent="0.25">
      <c r="B209" s="297"/>
      <c r="H209" s="392"/>
      <c r="K209" s="392"/>
      <c r="X209" s="289"/>
    </row>
    <row r="210" spans="1:24" outlineLevel="1" x14ac:dyDescent="0.25">
      <c r="B210" s="297"/>
      <c r="H210" s="392"/>
      <c r="K210" s="392"/>
      <c r="X210" s="289"/>
    </row>
    <row r="211" spans="1:24" outlineLevel="1" x14ac:dyDescent="0.25">
      <c r="B211" s="297"/>
      <c r="H211" s="392"/>
      <c r="K211" s="392"/>
      <c r="X211" s="289"/>
    </row>
    <row r="212" spans="1:24" outlineLevel="1" x14ac:dyDescent="0.25">
      <c r="B212" s="297"/>
      <c r="H212" s="392"/>
      <c r="K212" s="392"/>
      <c r="X212" s="289"/>
    </row>
    <row r="213" spans="1:24" outlineLevel="1" x14ac:dyDescent="0.25">
      <c r="B213" s="297"/>
      <c r="H213" s="392"/>
      <c r="K213" s="392"/>
      <c r="X213" s="289"/>
    </row>
    <row r="214" spans="1:24" outlineLevel="1" x14ac:dyDescent="0.25">
      <c r="B214" s="297"/>
      <c r="H214" s="392"/>
      <c r="K214" s="392"/>
      <c r="X214" s="289"/>
    </row>
    <row r="215" spans="1:24" outlineLevel="1" x14ac:dyDescent="0.25">
      <c r="B215" s="297"/>
      <c r="H215" s="392"/>
      <c r="K215" s="392"/>
      <c r="X215" s="289"/>
    </row>
    <row r="216" spans="1:24" outlineLevel="1" x14ac:dyDescent="0.25">
      <c r="B216" s="297"/>
      <c r="H216" s="392"/>
      <c r="K216" s="392"/>
      <c r="X216" s="289"/>
    </row>
    <row r="217" spans="1:24" outlineLevel="1" x14ac:dyDescent="0.25">
      <c r="B217" s="297"/>
      <c r="H217" s="392"/>
      <c r="K217" s="392"/>
      <c r="X217" s="289"/>
    </row>
    <row r="218" spans="1:24" outlineLevel="1" x14ac:dyDescent="0.25">
      <c r="B218" s="297"/>
      <c r="H218" s="392"/>
      <c r="K218" s="392"/>
      <c r="X218" s="289"/>
    </row>
    <row r="219" spans="1:24" outlineLevel="1" x14ac:dyDescent="0.25">
      <c r="B219" s="297"/>
      <c r="H219" s="392"/>
      <c r="K219" s="392"/>
      <c r="X219" s="289"/>
    </row>
    <row r="220" spans="1:24" outlineLevel="1" x14ac:dyDescent="0.25">
      <c r="B220" s="297"/>
      <c r="H220" s="392"/>
      <c r="K220" s="392"/>
      <c r="X220" s="289"/>
    </row>
    <row r="221" spans="1:24" ht="13.8" outlineLevel="1" thickBot="1" x14ac:dyDescent="0.3">
      <c r="B221" s="297"/>
      <c r="K221" s="392"/>
      <c r="X221" s="289"/>
    </row>
    <row r="222" spans="1:24" s="420" customFormat="1" ht="21.6" thickBot="1" x14ac:dyDescent="0.45">
      <c r="A222" s="418" t="s">
        <v>91</v>
      </c>
      <c r="B222" s="419"/>
      <c r="D222" s="421"/>
      <c r="E222" s="422"/>
      <c r="H222" s="423"/>
    </row>
    <row r="223" spans="1:24" s="391" customFormat="1" x14ac:dyDescent="0.25">
      <c r="A223" s="391" t="s">
        <v>30</v>
      </c>
      <c r="B223" s="424" t="s">
        <v>76</v>
      </c>
      <c r="C223" s="391" t="s">
        <v>31</v>
      </c>
      <c r="D223" s="424" t="s">
        <v>26</v>
      </c>
      <c r="E223" s="391" t="s">
        <v>77</v>
      </c>
      <c r="F223" s="391" t="s">
        <v>78</v>
      </c>
    </row>
    <row r="224" spans="1:24" ht="13.5" customHeight="1" outlineLevel="1" x14ac:dyDescent="0.25">
      <c r="A224" s="289">
        <v>1</v>
      </c>
      <c r="B224" s="297"/>
      <c r="C224" s="112" t="s">
        <v>309</v>
      </c>
      <c r="D224" s="298">
        <v>13.1</v>
      </c>
      <c r="E224" s="428" t="s">
        <v>361</v>
      </c>
      <c r="F224" s="289">
        <v>42</v>
      </c>
      <c r="G224" s="289">
        <v>42</v>
      </c>
      <c r="H224" s="392"/>
      <c r="K224" s="392"/>
      <c r="X224" s="289"/>
    </row>
    <row r="225" spans="1:24" ht="13.5" customHeight="1" outlineLevel="1" x14ac:dyDescent="0.25">
      <c r="A225" s="289">
        <v>2</v>
      </c>
      <c r="B225" s="297"/>
      <c r="C225" s="112" t="s">
        <v>465</v>
      </c>
      <c r="D225" s="298">
        <v>8.6</v>
      </c>
      <c r="E225" s="428" t="s">
        <v>70</v>
      </c>
      <c r="F225" s="289">
        <v>40</v>
      </c>
      <c r="G225" s="289">
        <v>40</v>
      </c>
      <c r="H225" s="392"/>
      <c r="K225" s="392"/>
      <c r="X225" s="289"/>
    </row>
    <row r="226" spans="1:24" ht="13.5" customHeight="1" outlineLevel="1" x14ac:dyDescent="0.25">
      <c r="A226" s="289">
        <v>3</v>
      </c>
      <c r="B226" s="297"/>
      <c r="C226" s="112" t="s">
        <v>408</v>
      </c>
      <c r="D226" s="298">
        <v>9.1999999999999993</v>
      </c>
      <c r="E226" s="428" t="s">
        <v>70</v>
      </c>
      <c r="F226" s="289">
        <v>38</v>
      </c>
      <c r="G226" s="289">
        <v>38</v>
      </c>
      <c r="H226" s="392"/>
      <c r="K226" s="392"/>
      <c r="X226" s="289"/>
    </row>
    <row r="227" spans="1:24" ht="13.5" customHeight="1" outlineLevel="1" x14ac:dyDescent="0.25">
      <c r="A227" s="289">
        <v>1</v>
      </c>
      <c r="B227" s="297"/>
      <c r="C227" s="112" t="s">
        <v>241</v>
      </c>
      <c r="D227" s="298">
        <v>20.6</v>
      </c>
      <c r="E227" s="428" t="s">
        <v>361</v>
      </c>
      <c r="F227" s="289">
        <v>37</v>
      </c>
      <c r="G227" s="289">
        <v>37</v>
      </c>
      <c r="H227" s="392"/>
      <c r="K227" s="392"/>
      <c r="X227" s="289"/>
    </row>
    <row r="228" spans="1:24" ht="13.5" customHeight="1" outlineLevel="1" x14ac:dyDescent="0.25">
      <c r="A228" s="289">
        <v>2</v>
      </c>
      <c r="B228" s="297"/>
      <c r="C228" s="112" t="s">
        <v>365</v>
      </c>
      <c r="D228" s="298">
        <v>19</v>
      </c>
      <c r="E228" s="428" t="s">
        <v>361</v>
      </c>
      <c r="F228" s="289">
        <v>37</v>
      </c>
      <c r="G228" s="289">
        <v>37</v>
      </c>
      <c r="H228" s="392"/>
      <c r="I228" s="429"/>
      <c r="K228" s="392"/>
      <c r="X228" s="289"/>
    </row>
    <row r="229" spans="1:24" ht="13.5" customHeight="1" outlineLevel="1" x14ac:dyDescent="0.25">
      <c r="A229" s="289">
        <v>3</v>
      </c>
      <c r="B229" s="297"/>
      <c r="C229" s="297" t="s">
        <v>225</v>
      </c>
      <c r="D229" s="297">
        <v>14.1</v>
      </c>
      <c r="E229" s="297" t="s">
        <v>176</v>
      </c>
      <c r="F229" s="297">
        <v>36</v>
      </c>
      <c r="G229" s="297">
        <v>36</v>
      </c>
      <c r="H229" s="392"/>
      <c r="K229" s="392"/>
      <c r="X229" s="289"/>
    </row>
    <row r="230" spans="1:24" ht="13.5" customHeight="1" outlineLevel="1" x14ac:dyDescent="0.25">
      <c r="A230" s="289">
        <v>4</v>
      </c>
      <c r="B230" s="297"/>
      <c r="C230" s="297" t="s">
        <v>141</v>
      </c>
      <c r="D230" s="297">
        <v>18.7</v>
      </c>
      <c r="E230" s="297" t="s">
        <v>70</v>
      </c>
      <c r="F230" s="297">
        <v>36</v>
      </c>
      <c r="G230" s="297">
        <v>36</v>
      </c>
      <c r="H230" s="392"/>
      <c r="K230" s="392"/>
      <c r="X230" s="289"/>
    </row>
    <row r="231" spans="1:24" ht="13.5" customHeight="1" outlineLevel="1" x14ac:dyDescent="0.25">
      <c r="A231" s="289">
        <v>5</v>
      </c>
      <c r="B231" s="297"/>
      <c r="C231" s="112" t="s">
        <v>440</v>
      </c>
      <c r="D231" s="298">
        <v>41.9</v>
      </c>
      <c r="E231" s="428" t="s">
        <v>361</v>
      </c>
      <c r="F231" s="289">
        <v>36</v>
      </c>
      <c r="G231" s="289">
        <v>36</v>
      </c>
      <c r="H231" s="392"/>
      <c r="K231" s="392"/>
      <c r="X231" s="289"/>
    </row>
    <row r="232" spans="1:24" ht="13.5" customHeight="1" outlineLevel="1" x14ac:dyDescent="0.25">
      <c r="A232" s="289">
        <v>6</v>
      </c>
      <c r="B232" s="297"/>
      <c r="C232" s="112" t="s">
        <v>368</v>
      </c>
      <c r="D232" s="298">
        <v>32.1</v>
      </c>
      <c r="E232" s="428" t="s">
        <v>176</v>
      </c>
      <c r="F232" s="289">
        <v>35</v>
      </c>
      <c r="G232" s="289">
        <v>35</v>
      </c>
      <c r="H232" s="297"/>
      <c r="K232" s="392"/>
      <c r="X232" s="289"/>
    </row>
    <row r="233" spans="1:24" ht="13.5" customHeight="1" outlineLevel="1" x14ac:dyDescent="0.25">
      <c r="A233" s="289">
        <v>7</v>
      </c>
      <c r="B233" s="297"/>
      <c r="C233" s="112" t="s">
        <v>358</v>
      </c>
      <c r="D233" s="298">
        <v>30.2</v>
      </c>
      <c r="E233" s="428" t="s">
        <v>176</v>
      </c>
      <c r="F233" s="289">
        <v>35</v>
      </c>
      <c r="G233" s="289">
        <v>35</v>
      </c>
      <c r="H233" s="392"/>
      <c r="K233" s="392"/>
      <c r="X233" s="289"/>
    </row>
    <row r="234" spans="1:24" ht="13.5" customHeight="1" outlineLevel="1" x14ac:dyDescent="0.25">
      <c r="A234" s="289">
        <v>8</v>
      </c>
      <c r="B234" s="297"/>
      <c r="C234" s="112" t="s">
        <v>274</v>
      </c>
      <c r="D234" s="298">
        <v>7.8</v>
      </c>
      <c r="E234" s="428" t="s">
        <v>80</v>
      </c>
      <c r="F234" s="289">
        <v>35</v>
      </c>
      <c r="G234" s="289">
        <v>35</v>
      </c>
      <c r="H234" s="392"/>
      <c r="K234" s="392"/>
      <c r="X234" s="289"/>
    </row>
    <row r="235" spans="1:24" ht="13.5" customHeight="1" outlineLevel="1" x14ac:dyDescent="0.25">
      <c r="A235" s="289">
        <v>9</v>
      </c>
      <c r="B235" s="297"/>
      <c r="C235" s="112" t="s">
        <v>248</v>
      </c>
      <c r="D235" s="298">
        <v>27.2</v>
      </c>
      <c r="E235" s="428" t="s">
        <v>361</v>
      </c>
      <c r="F235" s="289">
        <v>34</v>
      </c>
      <c r="G235" s="289">
        <v>34</v>
      </c>
      <c r="H235" s="392"/>
      <c r="K235" s="392"/>
      <c r="X235" s="289"/>
    </row>
    <row r="236" spans="1:24" ht="13.5" customHeight="1" outlineLevel="1" x14ac:dyDescent="0.25">
      <c r="A236" s="289">
        <v>10</v>
      </c>
      <c r="B236" s="297"/>
      <c r="C236" s="112" t="s">
        <v>363</v>
      </c>
      <c r="D236" s="298">
        <v>8.9</v>
      </c>
      <c r="E236" s="428" t="s">
        <v>70</v>
      </c>
      <c r="F236" s="289">
        <v>34</v>
      </c>
      <c r="G236" s="289">
        <v>34</v>
      </c>
      <c r="H236" s="392"/>
      <c r="K236" s="392"/>
      <c r="X236" s="289"/>
    </row>
    <row r="237" spans="1:24" ht="13.5" customHeight="1" outlineLevel="1" x14ac:dyDescent="0.25">
      <c r="A237" s="289">
        <v>11</v>
      </c>
      <c r="B237" s="297"/>
      <c r="C237" s="112" t="s">
        <v>148</v>
      </c>
      <c r="D237" s="298">
        <v>11</v>
      </c>
      <c r="E237" s="428" t="s">
        <v>70</v>
      </c>
      <c r="F237" s="289">
        <v>34</v>
      </c>
      <c r="G237" s="289">
        <v>34</v>
      </c>
      <c r="H237" s="392"/>
      <c r="K237" s="392"/>
      <c r="X237" s="289"/>
    </row>
    <row r="238" spans="1:24" ht="13.5" customHeight="1" outlineLevel="1" x14ac:dyDescent="0.25">
      <c r="A238" s="289">
        <v>12</v>
      </c>
      <c r="B238" s="297"/>
      <c r="C238" s="112" t="s">
        <v>146</v>
      </c>
      <c r="D238" s="298">
        <v>20.8</v>
      </c>
      <c r="E238" s="428" t="s">
        <v>69</v>
      </c>
      <c r="F238" s="289">
        <v>34</v>
      </c>
      <c r="G238" s="289">
        <v>34</v>
      </c>
      <c r="H238" s="392"/>
      <c r="K238" s="392"/>
      <c r="X238" s="289"/>
    </row>
    <row r="239" spans="1:24" ht="13.5" customHeight="1" outlineLevel="1" x14ac:dyDescent="0.25">
      <c r="A239" s="289">
        <v>13</v>
      </c>
      <c r="B239" s="297"/>
      <c r="C239" s="112" t="s">
        <v>81</v>
      </c>
      <c r="D239" s="298">
        <v>28.7</v>
      </c>
      <c r="E239" s="428" t="s">
        <v>80</v>
      </c>
      <c r="F239" s="289">
        <v>34</v>
      </c>
      <c r="G239" s="289">
        <v>34</v>
      </c>
      <c r="H239" s="392"/>
      <c r="K239" s="392"/>
      <c r="X239" s="289"/>
    </row>
    <row r="240" spans="1:24" ht="13.5" customHeight="1" outlineLevel="1" x14ac:dyDescent="0.25">
      <c r="A240" s="289">
        <v>14</v>
      </c>
      <c r="B240" s="297"/>
      <c r="C240" s="112" t="s">
        <v>167</v>
      </c>
      <c r="D240" s="298">
        <v>25.7</v>
      </c>
      <c r="E240" s="428" t="s">
        <v>361</v>
      </c>
      <c r="F240" s="289">
        <v>34</v>
      </c>
      <c r="G240" s="289">
        <v>34</v>
      </c>
      <c r="H240" s="392"/>
      <c r="K240" s="392"/>
      <c r="X240" s="289"/>
    </row>
    <row r="241" spans="1:24" ht="13.5" customHeight="1" outlineLevel="1" x14ac:dyDescent="0.25">
      <c r="A241" s="289">
        <v>15</v>
      </c>
      <c r="B241" s="297"/>
      <c r="C241" s="112" t="s">
        <v>222</v>
      </c>
      <c r="D241" s="298">
        <v>20.6</v>
      </c>
      <c r="E241" s="428" t="s">
        <v>176</v>
      </c>
      <c r="F241" s="289">
        <v>33</v>
      </c>
      <c r="G241" s="289">
        <v>33</v>
      </c>
      <c r="H241" s="392"/>
      <c r="K241" s="392"/>
      <c r="X241" s="289"/>
    </row>
    <row r="242" spans="1:24" ht="13.5" customHeight="1" outlineLevel="1" x14ac:dyDescent="0.25">
      <c r="A242" s="289">
        <v>16</v>
      </c>
      <c r="B242" s="297"/>
      <c r="C242" s="112" t="s">
        <v>379</v>
      </c>
      <c r="D242" s="298">
        <v>20.2</v>
      </c>
      <c r="E242" s="428" t="s">
        <v>361</v>
      </c>
      <c r="F242" s="289">
        <v>33</v>
      </c>
      <c r="G242" s="289">
        <v>33</v>
      </c>
      <c r="H242" s="392"/>
      <c r="K242" s="392"/>
      <c r="X242" s="289"/>
    </row>
    <row r="243" spans="1:24" ht="13.5" customHeight="1" outlineLevel="1" x14ac:dyDescent="0.25">
      <c r="A243" s="289">
        <v>17</v>
      </c>
      <c r="B243" s="297"/>
      <c r="C243" s="112" t="s">
        <v>246</v>
      </c>
      <c r="D243" s="298">
        <v>17.399999999999999</v>
      </c>
      <c r="E243" s="428" t="s">
        <v>361</v>
      </c>
      <c r="F243" s="289">
        <v>33</v>
      </c>
      <c r="G243" s="289">
        <v>33</v>
      </c>
      <c r="H243" s="392"/>
      <c r="K243" s="392"/>
      <c r="X243" s="289"/>
    </row>
    <row r="244" spans="1:24" ht="13.5" customHeight="1" outlineLevel="1" x14ac:dyDescent="0.25">
      <c r="A244" s="289">
        <v>18</v>
      </c>
      <c r="B244" s="297"/>
      <c r="C244" s="112" t="s">
        <v>238</v>
      </c>
      <c r="D244" s="298">
        <v>18.399999999999999</v>
      </c>
      <c r="E244" s="428" t="s">
        <v>80</v>
      </c>
      <c r="F244" s="289">
        <v>32</v>
      </c>
      <c r="G244" s="289">
        <v>32</v>
      </c>
      <c r="H244" s="392"/>
      <c r="K244" s="392"/>
      <c r="X244" s="289"/>
    </row>
    <row r="245" spans="1:24" ht="13.5" customHeight="1" outlineLevel="1" x14ac:dyDescent="0.25">
      <c r="A245" s="289">
        <v>19</v>
      </c>
      <c r="B245" s="297"/>
      <c r="C245" s="112" t="s">
        <v>210</v>
      </c>
      <c r="D245" s="298">
        <v>17.600000000000001</v>
      </c>
      <c r="E245" s="428" t="s">
        <v>176</v>
      </c>
      <c r="F245" s="289">
        <v>32</v>
      </c>
      <c r="G245" s="289">
        <v>32</v>
      </c>
      <c r="H245" s="392"/>
      <c r="K245" s="392"/>
      <c r="X245" s="289"/>
    </row>
    <row r="246" spans="1:24" ht="13.5" customHeight="1" outlineLevel="1" x14ac:dyDescent="0.25">
      <c r="A246" s="289">
        <v>20</v>
      </c>
      <c r="B246" s="297"/>
      <c r="C246" s="112" t="s">
        <v>243</v>
      </c>
      <c r="D246" s="298">
        <v>22.9</v>
      </c>
      <c r="E246" s="428" t="s">
        <v>70</v>
      </c>
      <c r="F246" s="289">
        <v>32</v>
      </c>
      <c r="G246" s="289">
        <v>32</v>
      </c>
      <c r="H246" s="392"/>
      <c r="K246" s="392"/>
      <c r="X246" s="289"/>
    </row>
    <row r="247" spans="1:24" ht="13.5" customHeight="1" outlineLevel="1" x14ac:dyDescent="0.25">
      <c r="A247" s="289">
        <v>21</v>
      </c>
      <c r="B247" s="297"/>
      <c r="C247" s="112" t="s">
        <v>407</v>
      </c>
      <c r="D247" s="298">
        <v>11.3</v>
      </c>
      <c r="E247" s="428" t="s">
        <v>80</v>
      </c>
      <c r="F247" s="289">
        <v>32</v>
      </c>
      <c r="G247" s="289">
        <v>32</v>
      </c>
      <c r="H247" s="392"/>
      <c r="K247" s="392"/>
      <c r="X247" s="289"/>
    </row>
    <row r="248" spans="1:24" ht="13.5" customHeight="1" outlineLevel="1" x14ac:dyDescent="0.25">
      <c r="A248" s="289">
        <v>22</v>
      </c>
      <c r="B248" s="297"/>
      <c r="C248" s="112" t="s">
        <v>366</v>
      </c>
      <c r="D248" s="298">
        <v>15.1</v>
      </c>
      <c r="E248" s="428" t="s">
        <v>103</v>
      </c>
      <c r="F248" s="289">
        <v>32</v>
      </c>
      <c r="G248" s="289">
        <v>32</v>
      </c>
      <c r="H248" s="392"/>
      <c r="K248" s="392"/>
      <c r="X248" s="289"/>
    </row>
    <row r="249" spans="1:24" ht="13.5" customHeight="1" outlineLevel="1" x14ac:dyDescent="0.25">
      <c r="A249" s="289">
        <v>23</v>
      </c>
      <c r="B249" s="297"/>
      <c r="C249" s="112" t="s">
        <v>466</v>
      </c>
      <c r="D249" s="298">
        <v>15.4</v>
      </c>
      <c r="E249" s="428" t="s">
        <v>70</v>
      </c>
      <c r="F249" s="289">
        <v>31</v>
      </c>
      <c r="G249" s="289">
        <v>31</v>
      </c>
      <c r="H249" s="392"/>
      <c r="K249" s="392"/>
      <c r="X249" s="289"/>
    </row>
    <row r="250" spans="1:24" ht="13.5" customHeight="1" outlineLevel="1" x14ac:dyDescent="0.25">
      <c r="A250" s="289">
        <v>24</v>
      </c>
      <c r="B250" s="297"/>
      <c r="C250" s="112" t="s">
        <v>288</v>
      </c>
      <c r="D250" s="298">
        <v>31.2</v>
      </c>
      <c r="E250" s="428" t="s">
        <v>361</v>
      </c>
      <c r="F250" s="289">
        <v>31</v>
      </c>
      <c r="G250" s="289">
        <v>31</v>
      </c>
      <c r="H250" s="392"/>
      <c r="K250" s="392"/>
      <c r="X250" s="289"/>
    </row>
    <row r="251" spans="1:24" ht="13.5" customHeight="1" outlineLevel="1" x14ac:dyDescent="0.25">
      <c r="A251" s="289">
        <v>25</v>
      </c>
      <c r="B251" s="297"/>
      <c r="C251" s="112" t="s">
        <v>157</v>
      </c>
      <c r="D251" s="298">
        <v>15.1</v>
      </c>
      <c r="E251" s="428" t="s">
        <v>176</v>
      </c>
      <c r="F251" s="289">
        <v>31</v>
      </c>
      <c r="G251" s="289">
        <v>31</v>
      </c>
      <c r="H251" s="392"/>
      <c r="K251" s="392"/>
      <c r="X251" s="289"/>
    </row>
    <row r="252" spans="1:24" ht="13.5" customHeight="1" outlineLevel="1" x14ac:dyDescent="0.25">
      <c r="A252" s="289">
        <v>26</v>
      </c>
      <c r="B252" s="297"/>
      <c r="C252" s="112" t="s">
        <v>259</v>
      </c>
      <c r="D252" s="298">
        <v>28.4</v>
      </c>
      <c r="E252" s="428" t="s">
        <v>361</v>
      </c>
      <c r="F252" s="289">
        <v>30</v>
      </c>
      <c r="G252" s="289">
        <v>30</v>
      </c>
      <c r="H252" s="392"/>
      <c r="K252" s="392"/>
      <c r="X252" s="289"/>
    </row>
    <row r="253" spans="1:24" ht="13.5" customHeight="1" outlineLevel="1" x14ac:dyDescent="0.25">
      <c r="A253" s="289">
        <v>27</v>
      </c>
      <c r="B253" s="297"/>
      <c r="C253" s="112" t="s">
        <v>249</v>
      </c>
      <c r="D253" s="298">
        <v>28.7</v>
      </c>
      <c r="E253" s="428" t="s">
        <v>70</v>
      </c>
      <c r="F253" s="289">
        <v>30</v>
      </c>
      <c r="G253" s="289">
        <v>30</v>
      </c>
      <c r="H253" s="392"/>
      <c r="K253" s="392"/>
      <c r="X253" s="289"/>
    </row>
    <row r="254" spans="1:24" ht="13.5" customHeight="1" outlineLevel="1" x14ac:dyDescent="0.25">
      <c r="A254" s="289">
        <v>28</v>
      </c>
      <c r="B254" s="297"/>
      <c r="C254" s="112" t="s">
        <v>119</v>
      </c>
      <c r="D254" s="298">
        <v>25.2</v>
      </c>
      <c r="E254" s="428" t="s">
        <v>176</v>
      </c>
      <c r="F254" s="289">
        <v>30</v>
      </c>
      <c r="G254" s="289">
        <v>30</v>
      </c>
      <c r="H254" s="392"/>
      <c r="K254" s="392"/>
      <c r="X254" s="289"/>
    </row>
    <row r="255" spans="1:24" ht="13.5" customHeight="1" outlineLevel="1" x14ac:dyDescent="0.25">
      <c r="A255" s="289">
        <v>29</v>
      </c>
      <c r="B255" s="297"/>
      <c r="C255" s="112" t="s">
        <v>245</v>
      </c>
      <c r="D255" s="298">
        <v>17.8</v>
      </c>
      <c r="E255" s="428" t="s">
        <v>69</v>
      </c>
      <c r="F255" s="289">
        <v>30</v>
      </c>
      <c r="G255" s="289">
        <v>30</v>
      </c>
      <c r="H255" s="392"/>
      <c r="K255" s="392"/>
      <c r="X255" s="289"/>
    </row>
    <row r="256" spans="1:24" ht="13.5" customHeight="1" outlineLevel="1" x14ac:dyDescent="0.25">
      <c r="A256" s="289">
        <v>30</v>
      </c>
      <c r="B256" s="297"/>
      <c r="C256" s="112" t="s">
        <v>460</v>
      </c>
      <c r="D256" s="298">
        <v>25.8</v>
      </c>
      <c r="E256" s="428" t="s">
        <v>69</v>
      </c>
      <c r="F256" s="289">
        <v>30</v>
      </c>
      <c r="G256" s="289">
        <v>30</v>
      </c>
      <c r="H256" s="392"/>
      <c r="K256" s="392"/>
      <c r="X256" s="289"/>
    </row>
    <row r="257" spans="1:24" ht="13.5" customHeight="1" outlineLevel="1" x14ac:dyDescent="0.25">
      <c r="A257" s="289">
        <v>31</v>
      </c>
      <c r="B257" s="297"/>
      <c r="C257" s="112" t="s">
        <v>435</v>
      </c>
      <c r="D257" s="298">
        <v>13.2</v>
      </c>
      <c r="E257" s="428" t="s">
        <v>70</v>
      </c>
      <c r="F257" s="289">
        <v>30</v>
      </c>
      <c r="G257" s="289">
        <v>30</v>
      </c>
      <c r="H257" s="392"/>
      <c r="K257" s="392"/>
      <c r="X257" s="289"/>
    </row>
    <row r="258" spans="1:24" ht="13.5" customHeight="1" outlineLevel="1" x14ac:dyDescent="0.25">
      <c r="A258" s="289">
        <v>32</v>
      </c>
      <c r="B258" s="297"/>
      <c r="C258" s="112" t="s">
        <v>204</v>
      </c>
      <c r="D258" s="298">
        <v>11.6</v>
      </c>
      <c r="E258" s="428" t="s">
        <v>80</v>
      </c>
      <c r="F258" s="289">
        <v>30</v>
      </c>
      <c r="G258" s="289">
        <v>30</v>
      </c>
      <c r="H258" s="392"/>
      <c r="K258" s="392"/>
      <c r="X258" s="289"/>
    </row>
    <row r="259" spans="1:24" ht="13.5" customHeight="1" outlineLevel="1" x14ac:dyDescent="0.25">
      <c r="A259" s="289">
        <v>33</v>
      </c>
      <c r="B259" s="297"/>
      <c r="C259" s="112" t="s">
        <v>239</v>
      </c>
      <c r="D259" s="298">
        <v>25.2</v>
      </c>
      <c r="E259" s="428" t="s">
        <v>176</v>
      </c>
      <c r="F259" s="289">
        <v>29</v>
      </c>
      <c r="G259" s="289">
        <v>29</v>
      </c>
      <c r="H259" s="392"/>
      <c r="K259" s="392"/>
      <c r="X259" s="289"/>
    </row>
    <row r="260" spans="1:24" ht="13.5" customHeight="1" outlineLevel="1" x14ac:dyDescent="0.25">
      <c r="A260" s="289">
        <v>34</v>
      </c>
      <c r="B260" s="297"/>
      <c r="C260" s="112" t="s">
        <v>217</v>
      </c>
      <c r="D260" s="298">
        <v>20.9</v>
      </c>
      <c r="E260" s="428" t="s">
        <v>176</v>
      </c>
      <c r="F260" s="289">
        <v>29</v>
      </c>
      <c r="G260" s="289">
        <v>29</v>
      </c>
      <c r="H260" s="392"/>
      <c r="K260" s="392"/>
      <c r="X260" s="289"/>
    </row>
    <row r="261" spans="1:24" ht="13.5" customHeight="1" outlineLevel="1" x14ac:dyDescent="0.25">
      <c r="A261" s="289">
        <v>35</v>
      </c>
      <c r="B261" s="297"/>
      <c r="C261" s="112" t="s">
        <v>166</v>
      </c>
      <c r="D261" s="298">
        <v>40.6</v>
      </c>
      <c r="E261" s="428" t="s">
        <v>361</v>
      </c>
      <c r="F261" s="289">
        <v>29</v>
      </c>
      <c r="G261" s="289">
        <v>29</v>
      </c>
      <c r="H261" s="392"/>
      <c r="K261" s="392"/>
      <c r="X261" s="289"/>
    </row>
    <row r="262" spans="1:24" ht="13.5" customHeight="1" outlineLevel="1" x14ac:dyDescent="0.25">
      <c r="A262" s="289">
        <v>36</v>
      </c>
      <c r="B262" s="297"/>
      <c r="C262" s="112" t="s">
        <v>295</v>
      </c>
      <c r="D262" s="298">
        <v>21.4</v>
      </c>
      <c r="E262" s="428" t="s">
        <v>296</v>
      </c>
      <c r="F262" s="289">
        <v>28</v>
      </c>
      <c r="G262" s="289">
        <v>28</v>
      </c>
      <c r="H262" s="392"/>
      <c r="K262" s="392"/>
      <c r="X262" s="289"/>
    </row>
    <row r="263" spans="1:24" ht="13.5" customHeight="1" outlineLevel="1" x14ac:dyDescent="0.25">
      <c r="A263" s="289">
        <v>37</v>
      </c>
      <c r="B263" s="297"/>
      <c r="C263" s="112" t="s">
        <v>443</v>
      </c>
      <c r="D263" s="298">
        <v>10.3</v>
      </c>
      <c r="E263" s="428" t="s">
        <v>80</v>
      </c>
      <c r="F263" s="289">
        <v>27</v>
      </c>
      <c r="G263" s="289">
        <v>27</v>
      </c>
      <c r="H263" s="392"/>
      <c r="K263" s="392"/>
      <c r="X263" s="289"/>
    </row>
    <row r="264" spans="1:24" ht="13.5" customHeight="1" outlineLevel="1" x14ac:dyDescent="0.25">
      <c r="A264" s="289">
        <v>38</v>
      </c>
      <c r="B264" s="297"/>
      <c r="C264" s="112" t="s">
        <v>206</v>
      </c>
      <c r="D264" s="298">
        <v>17.600000000000001</v>
      </c>
      <c r="E264" s="428" t="s">
        <v>176</v>
      </c>
      <c r="F264" s="289">
        <v>27</v>
      </c>
      <c r="G264" s="289">
        <v>27</v>
      </c>
      <c r="H264" s="392"/>
      <c r="K264" s="392"/>
      <c r="X264" s="289"/>
    </row>
    <row r="265" spans="1:24" ht="13.5" customHeight="1" outlineLevel="1" x14ac:dyDescent="0.25">
      <c r="A265" s="289">
        <v>39</v>
      </c>
      <c r="B265" s="297"/>
      <c r="C265" s="112" t="s">
        <v>242</v>
      </c>
      <c r="D265" s="298">
        <v>19.5</v>
      </c>
      <c r="E265" s="428" t="s">
        <v>70</v>
      </c>
      <c r="F265" s="289">
        <v>27</v>
      </c>
      <c r="G265" s="289">
        <v>27</v>
      </c>
      <c r="H265" s="392"/>
      <c r="K265" s="392"/>
      <c r="X265" s="289"/>
    </row>
    <row r="266" spans="1:24" ht="13.5" customHeight="1" outlineLevel="1" x14ac:dyDescent="0.25">
      <c r="A266" s="289">
        <v>40</v>
      </c>
      <c r="B266" s="297"/>
      <c r="C266" s="112" t="s">
        <v>427</v>
      </c>
      <c r="D266" s="298">
        <v>22.7</v>
      </c>
      <c r="E266" s="428" t="s">
        <v>69</v>
      </c>
      <c r="F266" s="289">
        <v>26</v>
      </c>
      <c r="G266" s="289">
        <v>26</v>
      </c>
      <c r="H266" s="392"/>
      <c r="K266" s="392"/>
      <c r="X266" s="289"/>
    </row>
    <row r="267" spans="1:24" ht="13.5" customHeight="1" outlineLevel="1" x14ac:dyDescent="0.25">
      <c r="A267" s="289">
        <v>41</v>
      </c>
      <c r="B267" s="297"/>
      <c r="C267" s="112" t="s">
        <v>151</v>
      </c>
      <c r="D267" s="298">
        <v>23.2</v>
      </c>
      <c r="E267" s="428" t="s">
        <v>69</v>
      </c>
      <c r="F267" s="289">
        <v>26</v>
      </c>
      <c r="G267" s="289">
        <v>26</v>
      </c>
      <c r="H267" s="392"/>
      <c r="K267" s="392"/>
      <c r="X267" s="289"/>
    </row>
    <row r="268" spans="1:24" ht="13.5" customHeight="1" outlineLevel="1" x14ac:dyDescent="0.25">
      <c r="A268" s="289">
        <v>42</v>
      </c>
      <c r="B268" s="297"/>
      <c r="C268" s="112" t="s">
        <v>277</v>
      </c>
      <c r="D268" s="298">
        <v>19.8</v>
      </c>
      <c r="E268" s="428" t="s">
        <v>176</v>
      </c>
      <c r="F268" s="289">
        <v>26</v>
      </c>
      <c r="G268" s="289">
        <v>26</v>
      </c>
      <c r="H268" s="392"/>
      <c r="K268" s="392"/>
      <c r="X268" s="289"/>
    </row>
    <row r="269" spans="1:24" ht="13.5" customHeight="1" outlineLevel="1" x14ac:dyDescent="0.25">
      <c r="A269" s="289">
        <v>43</v>
      </c>
      <c r="B269" s="297"/>
      <c r="C269" s="112" t="s">
        <v>258</v>
      </c>
      <c r="D269" s="298">
        <v>30</v>
      </c>
      <c r="E269" s="428" t="s">
        <v>176</v>
      </c>
      <c r="F269" s="289">
        <v>26</v>
      </c>
      <c r="G269" s="289">
        <v>26</v>
      </c>
      <c r="H269" s="392"/>
      <c r="K269" s="392"/>
      <c r="X269" s="289"/>
    </row>
    <row r="270" spans="1:24" ht="13.5" customHeight="1" outlineLevel="1" x14ac:dyDescent="0.25">
      <c r="A270" s="289">
        <v>44</v>
      </c>
      <c r="B270" s="297"/>
      <c r="C270" s="112" t="s">
        <v>251</v>
      </c>
      <c r="D270" s="298">
        <v>26.7</v>
      </c>
      <c r="E270" s="428" t="s">
        <v>361</v>
      </c>
      <c r="F270" s="289">
        <v>26</v>
      </c>
      <c r="G270" s="289">
        <v>26</v>
      </c>
      <c r="H270" s="392"/>
      <c r="K270" s="392"/>
      <c r="X270" s="289"/>
    </row>
    <row r="271" spans="1:24" ht="13.5" customHeight="1" outlineLevel="1" x14ac:dyDescent="0.25">
      <c r="A271" s="289">
        <v>45</v>
      </c>
      <c r="B271" s="297"/>
      <c r="C271" s="112" t="s">
        <v>411</v>
      </c>
      <c r="D271" s="298">
        <v>14.3</v>
      </c>
      <c r="E271" s="428" t="s">
        <v>361</v>
      </c>
      <c r="F271" s="289">
        <v>25</v>
      </c>
      <c r="G271" s="289">
        <v>25</v>
      </c>
      <c r="H271" s="392"/>
      <c r="K271" s="392"/>
      <c r="X271" s="289"/>
    </row>
    <row r="272" spans="1:24" ht="13.5" customHeight="1" outlineLevel="1" x14ac:dyDescent="0.25">
      <c r="A272" s="289">
        <v>46</v>
      </c>
      <c r="B272" s="297"/>
      <c r="C272" s="112" t="s">
        <v>159</v>
      </c>
      <c r="D272" s="298">
        <v>22.2</v>
      </c>
      <c r="E272" s="428" t="s">
        <v>176</v>
      </c>
      <c r="F272" s="289">
        <v>24</v>
      </c>
      <c r="G272" s="289">
        <v>24</v>
      </c>
      <c r="H272" s="392"/>
      <c r="K272" s="392"/>
      <c r="X272" s="289"/>
    </row>
    <row r="273" spans="1:24" ht="13.5" customHeight="1" outlineLevel="1" x14ac:dyDescent="0.25">
      <c r="A273" s="289">
        <v>47</v>
      </c>
      <c r="B273" s="297"/>
      <c r="C273" s="112" t="s">
        <v>307</v>
      </c>
      <c r="D273" s="298">
        <v>13.5</v>
      </c>
      <c r="E273" s="428" t="s">
        <v>70</v>
      </c>
      <c r="F273" s="289">
        <v>24</v>
      </c>
      <c r="G273" s="289">
        <v>24</v>
      </c>
      <c r="H273" s="392"/>
      <c r="K273" s="392"/>
      <c r="X273" s="289"/>
    </row>
    <row r="274" spans="1:24" ht="13.5" customHeight="1" outlineLevel="1" x14ac:dyDescent="0.25">
      <c r="A274" s="289">
        <v>48</v>
      </c>
      <c r="B274" s="297"/>
      <c r="C274" s="112" t="s">
        <v>161</v>
      </c>
      <c r="D274" s="298">
        <v>28</v>
      </c>
      <c r="E274" s="428" t="s">
        <v>176</v>
      </c>
      <c r="F274" s="289">
        <v>23</v>
      </c>
      <c r="G274" s="289">
        <v>23</v>
      </c>
      <c r="H274" s="392"/>
      <c r="K274" s="392"/>
      <c r="X274" s="289"/>
    </row>
    <row r="275" spans="1:24" ht="13.5" customHeight="1" outlineLevel="1" x14ac:dyDescent="0.25">
      <c r="A275" s="289">
        <v>49</v>
      </c>
      <c r="B275" s="297"/>
      <c r="C275" s="289" t="s">
        <v>356</v>
      </c>
      <c r="D275" s="298">
        <v>19.2</v>
      </c>
      <c r="E275" s="299" t="s">
        <v>176</v>
      </c>
      <c r="F275" s="289">
        <v>23</v>
      </c>
      <c r="G275" s="289">
        <v>23</v>
      </c>
      <c r="H275" s="392"/>
      <c r="K275" s="392"/>
      <c r="X275" s="289"/>
    </row>
    <row r="276" spans="1:24" ht="13.5" customHeight="1" outlineLevel="1" x14ac:dyDescent="0.25">
      <c r="A276" s="289">
        <v>50</v>
      </c>
      <c r="B276" s="297"/>
      <c r="C276" s="289" t="s">
        <v>349</v>
      </c>
      <c r="D276" s="298">
        <v>30.5</v>
      </c>
      <c r="E276" s="299" t="s">
        <v>361</v>
      </c>
      <c r="F276" s="289">
        <v>22</v>
      </c>
      <c r="G276" s="289">
        <v>22</v>
      </c>
      <c r="H276" s="392"/>
      <c r="K276" s="392"/>
      <c r="X276" s="289"/>
    </row>
    <row r="277" spans="1:24" ht="13.5" customHeight="1" outlineLevel="1" x14ac:dyDescent="0.25">
      <c r="A277" s="289">
        <v>51</v>
      </c>
      <c r="B277" s="297"/>
      <c r="C277" s="289" t="s">
        <v>438</v>
      </c>
      <c r="D277" s="298">
        <v>26.1</v>
      </c>
      <c r="E277" s="299" t="s">
        <v>176</v>
      </c>
      <c r="F277" s="289">
        <v>19</v>
      </c>
      <c r="G277" s="289">
        <v>19</v>
      </c>
      <c r="H277" s="392"/>
      <c r="K277" s="392"/>
      <c r="X277" s="289"/>
    </row>
    <row r="278" spans="1:24" ht="13.5" customHeight="1" outlineLevel="1" x14ac:dyDescent="0.25">
      <c r="A278" s="289">
        <v>55</v>
      </c>
      <c r="B278" s="297"/>
      <c r="G278" s="289">
        <v>38</v>
      </c>
      <c r="H278" s="392"/>
      <c r="K278" s="392"/>
      <c r="X278" s="289"/>
    </row>
    <row r="279" spans="1:24" ht="13.5" customHeight="1" outlineLevel="1" x14ac:dyDescent="0.25">
      <c r="A279" s="289">
        <v>56</v>
      </c>
      <c r="B279" s="297"/>
      <c r="G279" s="289">
        <v>20</v>
      </c>
      <c r="H279" s="392"/>
      <c r="K279" s="392"/>
      <c r="X279" s="289"/>
    </row>
    <row r="280" spans="1:24" ht="13.5" customHeight="1" outlineLevel="1" x14ac:dyDescent="0.25">
      <c r="A280" s="289">
        <v>57</v>
      </c>
      <c r="B280" s="297"/>
      <c r="G280" s="289">
        <v>40</v>
      </c>
      <c r="H280" s="392"/>
      <c r="K280" s="392"/>
      <c r="X280" s="289"/>
    </row>
    <row r="281" spans="1:24" ht="13.5" customHeight="1" outlineLevel="1" x14ac:dyDescent="0.25">
      <c r="A281" s="289">
        <v>58</v>
      </c>
      <c r="B281" s="297"/>
      <c r="G281" s="289">
        <v>18</v>
      </c>
      <c r="H281" s="392"/>
      <c r="K281" s="392"/>
      <c r="X281" s="289"/>
    </row>
    <row r="282" spans="1:24" ht="13.5" customHeight="1" outlineLevel="1" x14ac:dyDescent="0.25">
      <c r="A282" s="289">
        <v>59</v>
      </c>
      <c r="B282" s="297"/>
      <c r="G282" s="289">
        <v>47</v>
      </c>
      <c r="H282" s="392"/>
      <c r="K282" s="392"/>
      <c r="X282" s="289"/>
    </row>
    <row r="283" spans="1:24" ht="13.5" customHeight="1" outlineLevel="1" x14ac:dyDescent="0.25">
      <c r="A283" s="289">
        <v>60</v>
      </c>
      <c r="B283" s="297"/>
      <c r="G283" s="289">
        <v>60</v>
      </c>
      <c r="H283" s="392"/>
      <c r="K283" s="392"/>
      <c r="X283" s="289"/>
    </row>
    <row r="284" spans="1:24" ht="13.5" customHeight="1" outlineLevel="1" x14ac:dyDescent="0.25">
      <c r="A284" s="289">
        <v>61</v>
      </c>
      <c r="B284" s="297"/>
      <c r="G284" s="289">
        <v>23</v>
      </c>
      <c r="H284" s="392"/>
      <c r="K284" s="392"/>
    </row>
    <row r="285" spans="1:24" ht="13.5" customHeight="1" outlineLevel="1" x14ac:dyDescent="0.25">
      <c r="A285" s="289">
        <v>62</v>
      </c>
      <c r="B285" s="297"/>
      <c r="H285" s="392"/>
      <c r="K285" s="392"/>
    </row>
    <row r="286" spans="1:24" ht="13.5" customHeight="1" outlineLevel="1" x14ac:dyDescent="0.25">
      <c r="A286" s="289">
        <v>63</v>
      </c>
      <c r="B286" s="297"/>
      <c r="H286" s="392"/>
      <c r="K286" s="392"/>
    </row>
    <row r="287" spans="1:24" ht="13.5" customHeight="1" outlineLevel="1" x14ac:dyDescent="0.25">
      <c r="A287" s="289">
        <v>64</v>
      </c>
      <c r="B287" s="297"/>
      <c r="G287" s="289">
        <v>21</v>
      </c>
      <c r="H287" s="392"/>
      <c r="K287" s="392"/>
    </row>
    <row r="288" spans="1:24" ht="13.5" customHeight="1" outlineLevel="1" x14ac:dyDescent="0.25">
      <c r="B288" s="297"/>
      <c r="H288" s="392"/>
      <c r="K288" s="392"/>
    </row>
    <row r="289" spans="2:11" ht="13.5" customHeight="1" outlineLevel="1" x14ac:dyDescent="0.25">
      <c r="B289" s="297"/>
      <c r="H289" s="392"/>
      <c r="K289" s="392"/>
    </row>
    <row r="290" spans="2:11" ht="13.5" customHeight="1" outlineLevel="1" x14ac:dyDescent="0.25">
      <c r="B290" s="297"/>
      <c r="H290" s="392"/>
      <c r="K290" s="392"/>
    </row>
    <row r="291" spans="2:11" ht="13.5" customHeight="1" outlineLevel="1" x14ac:dyDescent="0.25">
      <c r="B291" s="297"/>
      <c r="H291" s="392"/>
      <c r="K291" s="392"/>
    </row>
    <row r="292" spans="2:11" ht="13.5" customHeight="1" outlineLevel="1" x14ac:dyDescent="0.25">
      <c r="B292" s="297"/>
      <c r="H292" s="392"/>
      <c r="K292" s="392"/>
    </row>
    <row r="293" spans="2:11" ht="13.5" customHeight="1" outlineLevel="1" x14ac:dyDescent="0.25">
      <c r="B293" s="297"/>
      <c r="H293" s="392"/>
      <c r="K293" s="392"/>
    </row>
    <row r="294" spans="2:11" ht="13.5" customHeight="1" outlineLevel="1" x14ac:dyDescent="0.25">
      <c r="B294" s="297"/>
      <c r="H294" s="392"/>
      <c r="K294" s="392"/>
    </row>
    <row r="295" spans="2:11" ht="13.5" customHeight="1" outlineLevel="1" x14ac:dyDescent="0.25">
      <c r="B295" s="297"/>
      <c r="H295" s="392"/>
      <c r="K295" s="392"/>
    </row>
    <row r="296" spans="2:11" ht="13.5" customHeight="1" outlineLevel="1" x14ac:dyDescent="0.25">
      <c r="B296" s="297"/>
      <c r="H296" s="392"/>
      <c r="K296" s="392"/>
    </row>
    <row r="297" spans="2:11" ht="13.5" customHeight="1" outlineLevel="1" x14ac:dyDescent="0.25">
      <c r="B297" s="297"/>
      <c r="H297" s="392"/>
      <c r="K297" s="392"/>
    </row>
    <row r="298" spans="2:11" ht="13.5" customHeight="1" outlineLevel="1" x14ac:dyDescent="0.25">
      <c r="B298" s="297"/>
      <c r="H298" s="392"/>
      <c r="K298" s="392"/>
    </row>
    <row r="299" spans="2:11" ht="13.5" customHeight="1" outlineLevel="1" x14ac:dyDescent="0.25">
      <c r="B299" s="297"/>
      <c r="H299" s="392"/>
      <c r="K299" s="392"/>
    </row>
    <row r="300" spans="2:11" ht="13.5" customHeight="1" outlineLevel="1" x14ac:dyDescent="0.25">
      <c r="B300" s="297"/>
      <c r="H300" s="392"/>
      <c r="K300" s="392"/>
    </row>
    <row r="301" spans="2:11" ht="13.5" customHeight="1" outlineLevel="1" x14ac:dyDescent="0.25">
      <c r="B301" s="297"/>
      <c r="H301" s="392"/>
      <c r="K301" s="392"/>
    </row>
    <row r="302" spans="2:11" ht="13.5" customHeight="1" outlineLevel="1" x14ac:dyDescent="0.25">
      <c r="B302" s="297"/>
      <c r="H302" s="392"/>
      <c r="K302" s="392"/>
    </row>
    <row r="303" spans="2:11" ht="13.5" customHeight="1" outlineLevel="1" x14ac:dyDescent="0.25">
      <c r="B303" s="297"/>
      <c r="K303" s="392"/>
    </row>
    <row r="304" spans="2:11" ht="13.5" customHeight="1" outlineLevel="1" x14ac:dyDescent="0.25">
      <c r="B304" s="297"/>
      <c r="K304" s="392"/>
    </row>
    <row r="305" spans="2:11" ht="13.5" customHeight="1" outlineLevel="1" x14ac:dyDescent="0.25">
      <c r="B305" s="297"/>
      <c r="K305" s="392"/>
    </row>
    <row r="306" spans="2:11" ht="13.5" customHeight="1" outlineLevel="1" x14ac:dyDescent="0.25">
      <c r="B306" s="297"/>
      <c r="K306" s="392"/>
    </row>
    <row r="307" spans="2:11" ht="13.5" customHeight="1" outlineLevel="1" x14ac:dyDescent="0.25">
      <c r="B307" s="297"/>
      <c r="K307" s="392"/>
    </row>
    <row r="308" spans="2:11" ht="13.5" customHeight="1" outlineLevel="1" x14ac:dyDescent="0.25">
      <c r="B308" s="297"/>
      <c r="K308" s="392"/>
    </row>
    <row r="309" spans="2:11" ht="13.5" customHeight="1" outlineLevel="1" x14ac:dyDescent="0.25">
      <c r="B309" s="297"/>
      <c r="K309" s="392"/>
    </row>
    <row r="310" spans="2:11" ht="13.5" customHeight="1" outlineLevel="1" x14ac:dyDescent="0.25">
      <c r="B310" s="297"/>
      <c r="K310" s="392"/>
    </row>
    <row r="311" spans="2:11" ht="13.5" customHeight="1" outlineLevel="1" x14ac:dyDescent="0.25">
      <c r="B311" s="297"/>
      <c r="K311" s="392"/>
    </row>
    <row r="312" spans="2:11" ht="13.5" customHeight="1" outlineLevel="1" x14ac:dyDescent="0.25">
      <c r="B312" s="297"/>
      <c r="K312" s="392"/>
    </row>
    <row r="313" spans="2:11" ht="13.5" customHeight="1" outlineLevel="1" x14ac:dyDescent="0.25">
      <c r="B313" s="297"/>
      <c r="K313" s="392"/>
    </row>
    <row r="314" spans="2:11" ht="13.5" customHeight="1" outlineLevel="1" x14ac:dyDescent="0.25">
      <c r="B314" s="297"/>
      <c r="K314" s="392"/>
    </row>
    <row r="315" spans="2:11" ht="13.5" customHeight="1" outlineLevel="1" x14ac:dyDescent="0.25">
      <c r="B315" s="297"/>
      <c r="K315" s="392"/>
    </row>
    <row r="316" spans="2:11" ht="13.5" customHeight="1" outlineLevel="1" x14ac:dyDescent="0.25">
      <c r="B316" s="297"/>
      <c r="K316" s="392"/>
    </row>
    <row r="317" spans="2:11" ht="13.5" customHeight="1" outlineLevel="1" x14ac:dyDescent="0.25">
      <c r="B317" s="297"/>
      <c r="K317" s="392"/>
    </row>
    <row r="318" spans="2:11" ht="13.5" customHeight="1" outlineLevel="1" x14ac:dyDescent="0.25">
      <c r="B318" s="297"/>
      <c r="K318" s="392"/>
    </row>
    <row r="319" spans="2:11" ht="13.5" customHeight="1" outlineLevel="1" x14ac:dyDescent="0.25">
      <c r="B319" s="297"/>
      <c r="K319" s="392"/>
    </row>
    <row r="320" spans="2:11" ht="13.5" customHeight="1" outlineLevel="1" x14ac:dyDescent="0.25">
      <c r="B320" s="297"/>
      <c r="K320" s="392"/>
    </row>
    <row r="321" spans="1:24" ht="13.5" customHeight="1" outlineLevel="1" thickBot="1" x14ac:dyDescent="0.3">
      <c r="B321" s="297"/>
      <c r="K321" s="392"/>
    </row>
    <row r="322" spans="1:24" s="420" customFormat="1" ht="21.6" thickBot="1" x14ac:dyDescent="0.45">
      <c r="A322" s="418" t="s">
        <v>350</v>
      </c>
      <c r="B322" s="419"/>
      <c r="D322" s="421"/>
      <c r="E322" s="422"/>
      <c r="H322" s="423"/>
      <c r="X322" s="430"/>
    </row>
    <row r="323" spans="1:24" s="391" customFormat="1" x14ac:dyDescent="0.25">
      <c r="A323" s="391" t="s">
        <v>30</v>
      </c>
      <c r="B323" s="424" t="s">
        <v>76</v>
      </c>
      <c r="C323" s="391" t="s">
        <v>31</v>
      </c>
      <c r="D323" s="424" t="s">
        <v>26</v>
      </c>
      <c r="E323" s="391" t="s">
        <v>77</v>
      </c>
      <c r="F323" s="391" t="s">
        <v>78</v>
      </c>
      <c r="X323" s="431"/>
    </row>
    <row r="324" spans="1:24" ht="13.5" customHeight="1" outlineLevel="2" x14ac:dyDescent="0.25">
      <c r="A324" s="289">
        <v>1</v>
      </c>
      <c r="B324" s="297"/>
      <c r="C324" s="112"/>
      <c r="E324" s="428"/>
      <c r="H324" s="392"/>
      <c r="K324" s="392"/>
    </row>
    <row r="325" spans="1:24" ht="13.5" customHeight="1" outlineLevel="2" x14ac:dyDescent="0.25">
      <c r="A325" s="289">
        <v>2</v>
      </c>
      <c r="B325" s="297"/>
      <c r="C325" s="112"/>
      <c r="E325" s="428"/>
      <c r="H325" s="392"/>
      <c r="K325" s="392"/>
    </row>
    <row r="326" spans="1:24" ht="13.5" customHeight="1" outlineLevel="2" x14ac:dyDescent="0.25">
      <c r="A326" s="289">
        <v>3</v>
      </c>
      <c r="B326" s="297"/>
      <c r="C326" s="112"/>
      <c r="E326" s="428"/>
      <c r="H326" s="392"/>
      <c r="K326" s="392"/>
    </row>
    <row r="327" spans="1:24" ht="13.5" customHeight="1" outlineLevel="2" x14ac:dyDescent="0.25">
      <c r="A327" s="289">
        <v>4</v>
      </c>
      <c r="B327" s="297"/>
      <c r="C327" s="112"/>
      <c r="E327" s="428"/>
      <c r="H327" s="392"/>
      <c r="K327" s="392"/>
    </row>
    <row r="328" spans="1:24" ht="13.5" customHeight="1" outlineLevel="2" x14ac:dyDescent="0.25">
      <c r="A328" s="289">
        <v>5</v>
      </c>
      <c r="B328" s="297"/>
      <c r="C328" s="112"/>
      <c r="E328" s="428"/>
      <c r="H328" s="392"/>
      <c r="K328" s="392"/>
    </row>
    <row r="329" spans="1:24" ht="13.5" customHeight="1" outlineLevel="2" x14ac:dyDescent="0.25">
      <c r="A329" s="289">
        <v>6</v>
      </c>
      <c r="B329" s="297"/>
      <c r="C329" s="112"/>
      <c r="E329" s="428"/>
      <c r="H329" s="392"/>
      <c r="K329" s="392"/>
    </row>
    <row r="330" spans="1:24" ht="13.5" customHeight="1" outlineLevel="2" x14ac:dyDescent="0.25">
      <c r="A330" s="289">
        <v>7</v>
      </c>
      <c r="B330" s="297"/>
      <c r="C330" s="112"/>
      <c r="E330" s="428"/>
      <c r="H330" s="392"/>
      <c r="K330" s="392"/>
    </row>
    <row r="331" spans="1:24" ht="13.5" customHeight="1" outlineLevel="2" x14ac:dyDescent="0.25">
      <c r="A331" s="289">
        <v>8</v>
      </c>
      <c r="B331" s="297"/>
      <c r="C331" s="112"/>
      <c r="E331" s="428"/>
      <c r="H331" s="392"/>
      <c r="K331" s="392"/>
    </row>
    <row r="332" spans="1:24" ht="13.5" customHeight="1" outlineLevel="2" x14ac:dyDescent="0.25">
      <c r="A332" s="289">
        <v>9</v>
      </c>
      <c r="B332" s="297"/>
      <c r="C332" s="112"/>
      <c r="E332" s="428"/>
      <c r="H332" s="392"/>
      <c r="K332" s="392"/>
    </row>
    <row r="333" spans="1:24" ht="13.5" customHeight="1" outlineLevel="2" x14ac:dyDescent="0.25">
      <c r="A333" s="289">
        <v>10</v>
      </c>
      <c r="B333" s="297"/>
      <c r="C333" s="112"/>
      <c r="E333" s="428"/>
      <c r="H333" s="392"/>
      <c r="K333" s="392"/>
    </row>
    <row r="334" spans="1:24" ht="13.5" customHeight="1" outlineLevel="2" x14ac:dyDescent="0.25">
      <c r="A334" s="289">
        <v>11</v>
      </c>
      <c r="B334" s="297"/>
      <c r="C334" s="112"/>
      <c r="E334" s="428"/>
      <c r="H334" s="392"/>
      <c r="K334" s="392"/>
    </row>
    <row r="335" spans="1:24" ht="13.5" customHeight="1" outlineLevel="2" x14ac:dyDescent="0.25">
      <c r="A335" s="289">
        <v>12</v>
      </c>
      <c r="B335" s="297"/>
      <c r="C335" s="112"/>
      <c r="E335" s="428"/>
      <c r="H335" s="392"/>
      <c r="K335" s="392"/>
    </row>
    <row r="336" spans="1:24" ht="13.5" customHeight="1" outlineLevel="2" x14ac:dyDescent="0.25">
      <c r="A336" s="289">
        <v>13</v>
      </c>
      <c r="B336" s="297"/>
      <c r="C336" s="112"/>
      <c r="E336" s="428"/>
      <c r="H336" s="392"/>
      <c r="K336" s="392"/>
    </row>
    <row r="337" spans="1:11" ht="13.5" customHeight="1" outlineLevel="2" x14ac:dyDescent="0.25">
      <c r="A337" s="289">
        <v>14</v>
      </c>
      <c r="B337" s="297"/>
      <c r="C337" s="112"/>
      <c r="E337" s="428"/>
      <c r="H337" s="392"/>
      <c r="K337" s="392"/>
    </row>
    <row r="338" spans="1:11" ht="13.5" customHeight="1" outlineLevel="2" x14ac:dyDescent="0.25">
      <c r="A338" s="289">
        <v>15</v>
      </c>
      <c r="B338" s="297"/>
      <c r="C338" s="112"/>
      <c r="E338" s="428"/>
      <c r="H338" s="392"/>
      <c r="K338" s="392"/>
    </row>
    <row r="339" spans="1:11" ht="13.5" customHeight="1" outlineLevel="2" x14ac:dyDescent="0.25">
      <c r="A339" s="289">
        <v>16</v>
      </c>
      <c r="B339" s="297"/>
      <c r="C339" s="112"/>
      <c r="E339" s="428"/>
      <c r="H339" s="392"/>
      <c r="K339" s="392"/>
    </row>
    <row r="340" spans="1:11" ht="13.5" customHeight="1" outlineLevel="2" x14ac:dyDescent="0.25">
      <c r="A340" s="289">
        <v>17</v>
      </c>
      <c r="B340" s="297"/>
      <c r="C340" s="112"/>
      <c r="E340" s="428"/>
      <c r="H340" s="392"/>
      <c r="K340" s="392"/>
    </row>
    <row r="341" spans="1:11" ht="13.5" customHeight="1" outlineLevel="2" x14ac:dyDescent="0.25">
      <c r="A341" s="289">
        <v>18</v>
      </c>
      <c r="B341" s="297"/>
      <c r="C341" s="112"/>
      <c r="E341" s="428"/>
      <c r="H341" s="392"/>
      <c r="K341" s="392"/>
    </row>
    <row r="342" spans="1:11" ht="13.5" customHeight="1" outlineLevel="2" x14ac:dyDescent="0.25">
      <c r="A342" s="289">
        <v>19</v>
      </c>
      <c r="B342" s="297"/>
      <c r="C342" s="112"/>
      <c r="E342" s="428"/>
      <c r="H342" s="392"/>
      <c r="K342" s="392"/>
    </row>
    <row r="343" spans="1:11" ht="13.5" customHeight="1" outlineLevel="2" x14ac:dyDescent="0.25">
      <c r="A343" s="289">
        <v>20</v>
      </c>
      <c r="B343" s="297"/>
      <c r="C343" s="112"/>
      <c r="E343" s="428"/>
      <c r="H343" s="392"/>
      <c r="K343" s="392"/>
    </row>
    <row r="344" spans="1:11" ht="13.5" customHeight="1" outlineLevel="2" x14ac:dyDescent="0.25">
      <c r="A344" s="289">
        <v>21</v>
      </c>
      <c r="B344" s="297"/>
      <c r="C344" s="112"/>
      <c r="E344" s="428"/>
      <c r="H344" s="392"/>
      <c r="K344" s="392"/>
    </row>
    <row r="345" spans="1:11" ht="13.5" customHeight="1" outlineLevel="2" x14ac:dyDescent="0.25">
      <c r="A345" s="289">
        <v>22</v>
      </c>
      <c r="B345" s="297"/>
      <c r="C345" s="112"/>
      <c r="E345" s="428"/>
      <c r="H345" s="392"/>
      <c r="K345" s="392"/>
    </row>
    <row r="346" spans="1:11" ht="13.5" customHeight="1" outlineLevel="2" x14ac:dyDescent="0.25">
      <c r="A346" s="289">
        <v>23</v>
      </c>
      <c r="B346" s="297"/>
      <c r="C346" s="112"/>
      <c r="E346" s="428"/>
      <c r="H346" s="392"/>
      <c r="K346" s="392"/>
    </row>
    <row r="347" spans="1:11" ht="13.5" customHeight="1" outlineLevel="2" x14ac:dyDescent="0.25">
      <c r="A347" s="289">
        <v>24</v>
      </c>
      <c r="B347" s="297"/>
      <c r="C347" s="112"/>
      <c r="E347" s="428"/>
      <c r="H347" s="392"/>
      <c r="K347" s="392"/>
    </row>
    <row r="348" spans="1:11" ht="13.5" customHeight="1" outlineLevel="2" x14ac:dyDescent="0.25">
      <c r="A348" s="289">
        <v>25</v>
      </c>
      <c r="B348" s="297"/>
      <c r="C348" s="112"/>
      <c r="E348" s="428"/>
      <c r="H348" s="392"/>
      <c r="K348" s="392"/>
    </row>
    <row r="349" spans="1:11" ht="13.5" customHeight="1" outlineLevel="2" x14ac:dyDescent="0.25">
      <c r="A349" s="289">
        <v>26</v>
      </c>
      <c r="B349" s="297"/>
      <c r="C349" s="112"/>
      <c r="E349" s="428"/>
      <c r="H349" s="392"/>
      <c r="K349" s="392"/>
    </row>
    <row r="350" spans="1:11" ht="13.5" customHeight="1" outlineLevel="2" x14ac:dyDescent="0.25">
      <c r="A350" s="289">
        <v>27</v>
      </c>
      <c r="B350" s="297"/>
      <c r="C350" s="112"/>
      <c r="E350" s="428"/>
      <c r="H350" s="392"/>
      <c r="K350" s="392"/>
    </row>
    <row r="351" spans="1:11" ht="13.5" customHeight="1" outlineLevel="2" x14ac:dyDescent="0.25">
      <c r="A351" s="289">
        <v>28</v>
      </c>
      <c r="B351" s="297"/>
      <c r="C351" s="112"/>
      <c r="E351" s="428"/>
      <c r="H351" s="392"/>
      <c r="K351" s="392"/>
    </row>
    <row r="352" spans="1:11" ht="13.5" customHeight="1" outlineLevel="2" x14ac:dyDescent="0.25">
      <c r="A352" s="289">
        <v>29</v>
      </c>
      <c r="B352" s="297"/>
      <c r="C352" s="432"/>
      <c r="D352" s="433"/>
      <c r="E352" s="434"/>
      <c r="F352" s="429"/>
      <c r="G352" s="429"/>
      <c r="H352" s="429"/>
      <c r="K352" s="392"/>
    </row>
    <row r="353" spans="1:11" ht="13.5" customHeight="1" outlineLevel="2" x14ac:dyDescent="0.25">
      <c r="A353" s="289">
        <v>30</v>
      </c>
      <c r="B353" s="297"/>
      <c r="H353" s="392"/>
      <c r="K353" s="392"/>
    </row>
    <row r="354" spans="1:11" ht="13.5" customHeight="1" outlineLevel="2" x14ac:dyDescent="0.25">
      <c r="A354" s="289">
        <v>31</v>
      </c>
      <c r="B354" s="297"/>
      <c r="H354" s="392"/>
      <c r="K354" s="392"/>
    </row>
    <row r="355" spans="1:11" ht="13.5" customHeight="1" outlineLevel="2" x14ac:dyDescent="0.25">
      <c r="A355" s="289">
        <v>32</v>
      </c>
      <c r="B355" s="297"/>
      <c r="H355" s="392"/>
      <c r="K355" s="392"/>
    </row>
    <row r="356" spans="1:11" ht="13.5" customHeight="1" outlineLevel="2" x14ac:dyDescent="0.25">
      <c r="A356" s="289">
        <v>33</v>
      </c>
      <c r="B356" s="297"/>
      <c r="H356" s="392"/>
      <c r="K356" s="392"/>
    </row>
    <row r="357" spans="1:11" ht="13.5" customHeight="1" outlineLevel="2" x14ac:dyDescent="0.25">
      <c r="A357" s="289">
        <v>34</v>
      </c>
      <c r="B357" s="297"/>
      <c r="H357" s="392"/>
      <c r="K357" s="392"/>
    </row>
    <row r="358" spans="1:11" ht="13.5" customHeight="1" outlineLevel="2" x14ac:dyDescent="0.25">
      <c r="A358" s="289">
        <v>35</v>
      </c>
      <c r="B358" s="297"/>
      <c r="H358" s="392"/>
      <c r="K358" s="392"/>
    </row>
    <row r="359" spans="1:11" ht="13.5" customHeight="1" outlineLevel="2" x14ac:dyDescent="0.25">
      <c r="A359" s="289">
        <v>36</v>
      </c>
      <c r="B359" s="297"/>
      <c r="H359" s="392"/>
      <c r="K359" s="392"/>
    </row>
    <row r="360" spans="1:11" ht="13.5" customHeight="1" outlineLevel="2" x14ac:dyDescent="0.25">
      <c r="A360" s="289">
        <v>37</v>
      </c>
      <c r="B360" s="297"/>
      <c r="H360" s="392"/>
      <c r="K360" s="392"/>
    </row>
    <row r="361" spans="1:11" ht="13.5" customHeight="1" outlineLevel="2" x14ac:dyDescent="0.25">
      <c r="A361" s="289">
        <v>38</v>
      </c>
      <c r="B361" s="297"/>
      <c r="H361" s="392"/>
      <c r="K361" s="392"/>
    </row>
    <row r="362" spans="1:11" ht="13.5" customHeight="1" outlineLevel="2" x14ac:dyDescent="0.25">
      <c r="A362" s="289">
        <v>39</v>
      </c>
      <c r="B362" s="297"/>
      <c r="H362" s="392"/>
      <c r="K362" s="392"/>
    </row>
    <row r="363" spans="1:11" ht="13.5" customHeight="1" outlineLevel="2" x14ac:dyDescent="0.25">
      <c r="A363" s="289">
        <v>40</v>
      </c>
      <c r="B363" s="297"/>
      <c r="H363" s="392"/>
      <c r="K363" s="392"/>
    </row>
    <row r="364" spans="1:11" ht="13.5" customHeight="1" outlineLevel="2" x14ac:dyDescent="0.25">
      <c r="A364" s="289">
        <v>41</v>
      </c>
      <c r="B364" s="297"/>
      <c r="H364" s="392"/>
      <c r="K364" s="392"/>
    </row>
    <row r="365" spans="1:11" ht="13.5" customHeight="1" outlineLevel="2" x14ac:dyDescent="0.25">
      <c r="A365" s="289">
        <v>42</v>
      </c>
      <c r="B365" s="297"/>
      <c r="H365" s="392"/>
      <c r="K365" s="392"/>
    </row>
    <row r="366" spans="1:11" ht="13.5" customHeight="1" outlineLevel="2" x14ac:dyDescent="0.25">
      <c r="A366" s="289">
        <v>43</v>
      </c>
      <c r="B366" s="297"/>
      <c r="H366" s="392"/>
      <c r="K366" s="392"/>
    </row>
    <row r="367" spans="1:11" ht="13.5" customHeight="1" outlineLevel="2" x14ac:dyDescent="0.25">
      <c r="A367" s="289">
        <v>44</v>
      </c>
      <c r="B367" s="297"/>
      <c r="H367" s="392"/>
      <c r="K367" s="392"/>
    </row>
    <row r="368" spans="1:11" ht="13.5" customHeight="1" outlineLevel="2" x14ac:dyDescent="0.25">
      <c r="A368" s="289">
        <v>45</v>
      </c>
      <c r="B368" s="297"/>
      <c r="H368" s="392"/>
      <c r="K368" s="392"/>
    </row>
    <row r="369" spans="1:8" ht="13.5" customHeight="1" outlineLevel="2" x14ac:dyDescent="0.25">
      <c r="A369" s="289">
        <v>46</v>
      </c>
      <c r="B369" s="297"/>
      <c r="H369" s="392"/>
    </row>
    <row r="370" spans="1:8" ht="13.5" customHeight="1" outlineLevel="2" x14ac:dyDescent="0.25">
      <c r="A370" s="289">
        <v>47</v>
      </c>
      <c r="B370" s="297"/>
      <c r="G370" s="429"/>
      <c r="H370" s="392"/>
    </row>
    <row r="371" spans="1:8" ht="13.5" customHeight="1" outlineLevel="2" x14ac:dyDescent="0.25">
      <c r="A371" s="289">
        <v>48</v>
      </c>
      <c r="B371" s="297"/>
      <c r="H371" s="392"/>
    </row>
    <row r="372" spans="1:8" ht="13.5" customHeight="1" outlineLevel="2" x14ac:dyDescent="0.25">
      <c r="A372" s="289">
        <v>49</v>
      </c>
      <c r="B372" s="297"/>
      <c r="H372" s="392"/>
    </row>
    <row r="373" spans="1:8" ht="13.5" customHeight="1" outlineLevel="2" x14ac:dyDescent="0.25">
      <c r="A373" s="289">
        <v>50</v>
      </c>
      <c r="B373" s="297"/>
      <c r="H373" s="392"/>
    </row>
    <row r="374" spans="1:8" ht="13.5" customHeight="1" outlineLevel="2" x14ac:dyDescent="0.25">
      <c r="A374" s="289">
        <v>51</v>
      </c>
      <c r="B374" s="297"/>
      <c r="H374" s="392"/>
    </row>
    <row r="375" spans="1:8" ht="13.5" customHeight="1" outlineLevel="2" x14ac:dyDescent="0.25">
      <c r="B375" s="297"/>
      <c r="G375" s="289">
        <v>16</v>
      </c>
      <c r="H375" s="392"/>
    </row>
    <row r="376" spans="1:8" ht="13.5" customHeight="1" outlineLevel="2" x14ac:dyDescent="0.25">
      <c r="B376" s="297"/>
      <c r="G376" s="289">
        <v>4</v>
      </c>
      <c r="H376" s="392"/>
    </row>
    <row r="377" spans="1:8" ht="13.5" customHeight="1" outlineLevel="2" x14ac:dyDescent="0.25">
      <c r="D377" s="297"/>
      <c r="E377" s="289"/>
    </row>
    <row r="378" spans="1:8" ht="13.5" customHeight="1" outlineLevel="2" x14ac:dyDescent="0.25">
      <c r="D378" s="297"/>
      <c r="E378" s="289"/>
    </row>
    <row r="379" spans="1:8" ht="13.5" customHeight="1" outlineLevel="2" x14ac:dyDescent="0.25">
      <c r="D379" s="297"/>
      <c r="E379" s="289"/>
    </row>
    <row r="380" spans="1:8" ht="13.5" customHeight="1" outlineLevel="2" x14ac:dyDescent="0.25">
      <c r="D380" s="297"/>
      <c r="E380" s="289"/>
    </row>
    <row r="381" spans="1:8" ht="13.5" customHeight="1" outlineLevel="2" x14ac:dyDescent="0.25">
      <c r="D381" s="297"/>
      <c r="E381" s="289"/>
    </row>
    <row r="382" spans="1:8" ht="13.5" customHeight="1" outlineLevel="2" x14ac:dyDescent="0.25">
      <c r="D382" s="297"/>
      <c r="E382" s="289"/>
    </row>
    <row r="383" spans="1:8" ht="13.5" customHeight="1" outlineLevel="2" x14ac:dyDescent="0.25">
      <c r="D383" s="297"/>
      <c r="E383" s="289"/>
    </row>
    <row r="384" spans="1:8" ht="13.5" customHeight="1" outlineLevel="2" x14ac:dyDescent="0.25">
      <c r="D384" s="297"/>
      <c r="E384" s="289"/>
    </row>
    <row r="385" spans="4:5" ht="13.5" customHeight="1" outlineLevel="2" x14ac:dyDescent="0.25">
      <c r="D385" s="297"/>
      <c r="E385" s="289"/>
    </row>
    <row r="386" spans="4:5" ht="13.5" customHeight="1" outlineLevel="2" x14ac:dyDescent="0.25">
      <c r="D386" s="297"/>
      <c r="E386" s="289"/>
    </row>
    <row r="387" spans="4:5" ht="13.5" customHeight="1" outlineLevel="2" x14ac:dyDescent="0.25">
      <c r="D387" s="297"/>
      <c r="E387" s="289"/>
    </row>
    <row r="388" spans="4:5" ht="13.5" customHeight="1" outlineLevel="2" x14ac:dyDescent="0.25">
      <c r="D388" s="297"/>
      <c r="E388" s="289"/>
    </row>
    <row r="389" spans="4:5" ht="13.5" customHeight="1" outlineLevel="2" x14ac:dyDescent="0.25">
      <c r="D389" s="297"/>
      <c r="E389" s="289"/>
    </row>
    <row r="390" spans="4:5" ht="13.5" customHeight="1" outlineLevel="2" x14ac:dyDescent="0.25">
      <c r="D390" s="297"/>
      <c r="E390" s="289"/>
    </row>
    <row r="391" spans="4:5" ht="13.5" customHeight="1" outlineLevel="2" x14ac:dyDescent="0.25">
      <c r="D391" s="297"/>
      <c r="E391" s="289"/>
    </row>
    <row r="392" spans="4:5" ht="13.5" customHeight="1" outlineLevel="2" x14ac:dyDescent="0.25">
      <c r="D392" s="297"/>
      <c r="E392" s="289"/>
    </row>
    <row r="393" spans="4:5" ht="13.5" customHeight="1" outlineLevel="2" x14ac:dyDescent="0.25">
      <c r="D393" s="297"/>
      <c r="E393" s="289"/>
    </row>
    <row r="394" spans="4:5" ht="13.5" customHeight="1" outlineLevel="2" x14ac:dyDescent="0.25">
      <c r="D394" s="297"/>
      <c r="E394" s="289"/>
    </row>
    <row r="395" spans="4:5" ht="13.5" customHeight="1" outlineLevel="2" x14ac:dyDescent="0.25">
      <c r="D395" s="297"/>
      <c r="E395" s="289"/>
    </row>
    <row r="396" spans="4:5" ht="13.5" customHeight="1" outlineLevel="2" x14ac:dyDescent="0.25">
      <c r="D396" s="297"/>
      <c r="E396" s="289"/>
    </row>
    <row r="397" spans="4:5" ht="13.5" customHeight="1" outlineLevel="2" x14ac:dyDescent="0.25">
      <c r="D397" s="297"/>
      <c r="E397" s="289"/>
    </row>
    <row r="398" spans="4:5" ht="13.5" customHeight="1" outlineLevel="2" x14ac:dyDescent="0.25">
      <c r="D398" s="297"/>
      <c r="E398" s="289"/>
    </row>
    <row r="399" spans="4:5" ht="13.5" customHeight="1" outlineLevel="2" x14ac:dyDescent="0.25">
      <c r="D399" s="297"/>
      <c r="E399" s="289"/>
    </row>
    <row r="400" spans="4:5" ht="13.5" customHeight="1" outlineLevel="2" x14ac:dyDescent="0.25">
      <c r="D400" s="297"/>
      <c r="E400" s="289"/>
    </row>
    <row r="401" spans="2:5" ht="13.5" customHeight="1" outlineLevel="2" x14ac:dyDescent="0.25">
      <c r="D401" s="297"/>
      <c r="E401" s="289"/>
    </row>
    <row r="402" spans="2:5" ht="13.5" customHeight="1" outlineLevel="2" x14ac:dyDescent="0.25">
      <c r="B402" s="297"/>
    </row>
    <row r="403" spans="2:5" ht="13.5" customHeight="1" outlineLevel="2" x14ac:dyDescent="0.25">
      <c r="B403" s="297"/>
    </row>
    <row r="404" spans="2:5" ht="13.5" customHeight="1" outlineLevel="2" x14ac:dyDescent="0.25">
      <c r="B404" s="297"/>
    </row>
    <row r="405" spans="2:5" ht="13.5" customHeight="1" outlineLevel="2" x14ac:dyDescent="0.25">
      <c r="B405" s="297"/>
    </row>
    <row r="406" spans="2:5" ht="13.5" customHeight="1" outlineLevel="2" x14ac:dyDescent="0.25">
      <c r="B406" s="297"/>
    </row>
    <row r="407" spans="2:5" ht="13.5" customHeight="1" outlineLevel="2" x14ac:dyDescent="0.25">
      <c r="B407" s="297"/>
    </row>
    <row r="408" spans="2:5" ht="13.5" customHeight="1" outlineLevel="2" x14ac:dyDescent="0.25">
      <c r="B408" s="297"/>
    </row>
    <row r="409" spans="2:5" ht="13.5" customHeight="1" outlineLevel="2" x14ac:dyDescent="0.25">
      <c r="B409" s="297"/>
    </row>
    <row r="410" spans="2:5" ht="13.5" customHeight="1" outlineLevel="2" x14ac:dyDescent="0.25">
      <c r="B410" s="297"/>
    </row>
    <row r="411" spans="2:5" ht="13.5" customHeight="1" outlineLevel="2" x14ac:dyDescent="0.25">
      <c r="B411" s="297"/>
    </row>
    <row r="412" spans="2:5" ht="13.5" customHeight="1" outlineLevel="2" x14ac:dyDescent="0.25">
      <c r="B412" s="297"/>
    </row>
    <row r="413" spans="2:5" ht="13.5" customHeight="1" outlineLevel="2" x14ac:dyDescent="0.25">
      <c r="B413" s="297"/>
    </row>
    <row r="414" spans="2:5" ht="13.5" customHeight="1" outlineLevel="2" x14ac:dyDescent="0.25">
      <c r="B414" s="297"/>
    </row>
    <row r="415" spans="2:5" ht="13.5" customHeight="1" outlineLevel="2" x14ac:dyDescent="0.25">
      <c r="B415" s="297"/>
    </row>
    <row r="416" spans="2:5" ht="13.5" customHeight="1" outlineLevel="2" x14ac:dyDescent="0.25">
      <c r="B416" s="297"/>
    </row>
    <row r="417" spans="1:24" ht="13.5" customHeight="1" outlineLevel="2" x14ac:dyDescent="0.25">
      <c r="B417" s="297"/>
    </row>
    <row r="418" spans="1:24" ht="13.5" customHeight="1" outlineLevel="2" x14ac:dyDescent="0.25">
      <c r="B418" s="297"/>
    </row>
    <row r="419" spans="1:24" ht="13.5" customHeight="1" outlineLevel="2" x14ac:dyDescent="0.25">
      <c r="B419" s="297"/>
    </row>
    <row r="420" spans="1:24" ht="13.5" customHeight="1" outlineLevel="2" thickBot="1" x14ac:dyDescent="0.3">
      <c r="B420" s="297"/>
    </row>
    <row r="421" spans="1:24" s="420" customFormat="1" ht="21" customHeight="1" outlineLevel="1" thickBot="1" x14ac:dyDescent="0.45">
      <c r="A421" s="418" t="s">
        <v>351</v>
      </c>
      <c r="B421" s="419"/>
      <c r="D421" s="421"/>
      <c r="E421" s="422"/>
      <c r="H421" s="423"/>
      <c r="X421" s="430"/>
    </row>
    <row r="422" spans="1:24" s="391" customFormat="1" ht="13.5" customHeight="1" outlineLevel="2" x14ac:dyDescent="0.25">
      <c r="A422" s="391" t="s">
        <v>30</v>
      </c>
      <c r="B422" s="424" t="s">
        <v>76</v>
      </c>
      <c r="C422" s="391" t="s">
        <v>31</v>
      </c>
      <c r="D422" s="424" t="s">
        <v>26</v>
      </c>
      <c r="E422" s="391" t="s">
        <v>77</v>
      </c>
      <c r="F422" s="391" t="s">
        <v>78</v>
      </c>
      <c r="X422" s="431"/>
    </row>
    <row r="423" spans="1:24" ht="13.5" customHeight="1" outlineLevel="2" x14ac:dyDescent="0.25">
      <c r="A423" s="289">
        <v>1</v>
      </c>
      <c r="B423" s="297"/>
      <c r="C423" s="112"/>
      <c r="E423" s="428"/>
      <c r="H423" s="392"/>
      <c r="K423" s="392"/>
    </row>
    <row r="424" spans="1:24" ht="13.5" customHeight="1" outlineLevel="2" x14ac:dyDescent="0.25">
      <c r="A424" s="289">
        <v>2</v>
      </c>
      <c r="B424" s="297"/>
      <c r="C424" s="112"/>
      <c r="E424" s="428"/>
      <c r="H424" s="392"/>
    </row>
    <row r="425" spans="1:24" ht="13.5" customHeight="1" outlineLevel="2" x14ac:dyDescent="0.25">
      <c r="A425" s="289">
        <v>3</v>
      </c>
      <c r="B425" s="297"/>
      <c r="C425" s="112"/>
      <c r="E425" s="428"/>
      <c r="H425" s="392"/>
      <c r="K425" s="392"/>
    </row>
    <row r="426" spans="1:24" ht="13.5" customHeight="1" outlineLevel="2" x14ac:dyDescent="0.25">
      <c r="A426" s="289">
        <v>4</v>
      </c>
      <c r="B426" s="297"/>
      <c r="C426" s="112"/>
      <c r="E426" s="428"/>
      <c r="H426" s="392"/>
    </row>
    <row r="427" spans="1:24" ht="13.5" customHeight="1" outlineLevel="2" x14ac:dyDescent="0.25">
      <c r="A427" s="289">
        <v>5</v>
      </c>
      <c r="B427" s="297"/>
      <c r="C427" s="112"/>
      <c r="E427" s="428"/>
      <c r="H427" s="392"/>
      <c r="K427" s="392"/>
    </row>
    <row r="428" spans="1:24" ht="13.5" customHeight="1" outlineLevel="2" x14ac:dyDescent="0.25">
      <c r="A428" s="289">
        <v>6</v>
      </c>
      <c r="B428" s="297"/>
      <c r="C428" s="435"/>
      <c r="E428" s="436"/>
      <c r="H428" s="392"/>
    </row>
    <row r="429" spans="1:24" ht="13.5" customHeight="1" outlineLevel="2" x14ac:dyDescent="0.25">
      <c r="A429" s="289">
        <v>7</v>
      </c>
      <c r="B429" s="297"/>
      <c r="C429" s="112"/>
      <c r="E429" s="428"/>
      <c r="H429" s="392"/>
      <c r="K429" s="392"/>
    </row>
    <row r="430" spans="1:24" ht="13.5" customHeight="1" outlineLevel="2" x14ac:dyDescent="0.25">
      <c r="A430" s="289">
        <v>8</v>
      </c>
      <c r="B430" s="297"/>
      <c r="C430" s="435"/>
      <c r="E430" s="436"/>
      <c r="H430" s="392"/>
      <c r="K430" s="392"/>
    </row>
    <row r="431" spans="1:24" ht="13.5" customHeight="1" outlineLevel="2" x14ac:dyDescent="0.25">
      <c r="A431" s="289">
        <v>9</v>
      </c>
      <c r="B431" s="297"/>
      <c r="C431" s="112"/>
      <c r="E431" s="428"/>
      <c r="H431" s="392"/>
      <c r="K431" s="392"/>
    </row>
    <row r="432" spans="1:24" ht="13.5" customHeight="1" outlineLevel="2" x14ac:dyDescent="0.25">
      <c r="A432" s="289">
        <v>10</v>
      </c>
      <c r="B432" s="297"/>
      <c r="C432" s="435"/>
      <c r="E432" s="436"/>
      <c r="H432" s="392"/>
    </row>
    <row r="433" spans="1:11" ht="13.5" customHeight="1" outlineLevel="2" x14ac:dyDescent="0.25">
      <c r="A433" s="289">
        <v>11</v>
      </c>
      <c r="B433" s="297"/>
      <c r="C433" s="112"/>
      <c r="E433" s="428"/>
      <c r="H433" s="392"/>
      <c r="K433" s="392"/>
    </row>
    <row r="434" spans="1:11" ht="13.5" customHeight="1" outlineLevel="2" x14ac:dyDescent="0.25">
      <c r="A434" s="289">
        <v>12</v>
      </c>
      <c r="B434" s="297"/>
      <c r="C434" s="435"/>
      <c r="E434" s="436"/>
      <c r="H434" s="392"/>
      <c r="K434" s="392"/>
    </row>
    <row r="435" spans="1:11" ht="13.5" customHeight="1" outlineLevel="2" x14ac:dyDescent="0.25">
      <c r="A435" s="289">
        <v>13</v>
      </c>
      <c r="B435" s="297"/>
      <c r="C435" s="112"/>
      <c r="E435" s="428"/>
      <c r="H435" s="392"/>
    </row>
    <row r="436" spans="1:11" ht="13.5" customHeight="1" outlineLevel="2" x14ac:dyDescent="0.25">
      <c r="A436" s="289">
        <v>14</v>
      </c>
      <c r="B436" s="297"/>
      <c r="C436" s="435"/>
      <c r="E436" s="436"/>
      <c r="H436" s="392"/>
      <c r="K436" s="392"/>
    </row>
    <row r="437" spans="1:11" ht="13.5" customHeight="1" outlineLevel="2" x14ac:dyDescent="0.25">
      <c r="A437" s="289">
        <v>15</v>
      </c>
      <c r="B437" s="297"/>
      <c r="C437" s="112"/>
      <c r="E437" s="428"/>
      <c r="H437" s="392"/>
      <c r="K437" s="392"/>
    </row>
    <row r="438" spans="1:11" ht="13.5" customHeight="1" outlineLevel="2" x14ac:dyDescent="0.25">
      <c r="A438" s="289">
        <v>16</v>
      </c>
      <c r="B438" s="297"/>
      <c r="C438" s="435"/>
      <c r="E438" s="436"/>
      <c r="H438" s="392"/>
      <c r="K438" s="392"/>
    </row>
    <row r="439" spans="1:11" ht="13.5" customHeight="1" outlineLevel="2" x14ac:dyDescent="0.25">
      <c r="A439" s="289">
        <v>17</v>
      </c>
      <c r="B439" s="297"/>
      <c r="C439" s="112"/>
      <c r="E439" s="428"/>
      <c r="H439" s="392"/>
    </row>
    <row r="440" spans="1:11" ht="13.5" customHeight="1" outlineLevel="2" x14ac:dyDescent="0.25">
      <c r="A440" s="289">
        <v>18</v>
      </c>
      <c r="B440" s="297"/>
      <c r="C440" s="435"/>
      <c r="E440" s="436"/>
      <c r="H440" s="392"/>
      <c r="K440" s="392"/>
    </row>
    <row r="441" spans="1:11" ht="13.5" customHeight="1" outlineLevel="2" x14ac:dyDescent="0.25">
      <c r="A441" s="289">
        <v>19</v>
      </c>
      <c r="B441" s="297"/>
      <c r="C441" s="112"/>
      <c r="E441" s="428"/>
      <c r="H441" s="392"/>
      <c r="K441" s="392"/>
    </row>
    <row r="442" spans="1:11" ht="13.5" customHeight="1" outlineLevel="2" x14ac:dyDescent="0.25">
      <c r="A442" s="289">
        <v>20</v>
      </c>
      <c r="B442" s="297"/>
      <c r="C442" s="435"/>
      <c r="E442" s="436"/>
      <c r="H442" s="392"/>
      <c r="K442" s="392"/>
    </row>
    <row r="443" spans="1:11" ht="13.5" customHeight="1" outlineLevel="2" x14ac:dyDescent="0.25">
      <c r="A443" s="289">
        <v>21</v>
      </c>
      <c r="B443" s="297"/>
      <c r="C443" s="112"/>
      <c r="E443" s="428"/>
      <c r="H443" s="392"/>
      <c r="K443" s="392"/>
    </row>
    <row r="444" spans="1:11" ht="13.5" customHeight="1" outlineLevel="2" x14ac:dyDescent="0.25">
      <c r="A444" s="289">
        <v>22</v>
      </c>
      <c r="B444" s="297"/>
      <c r="C444" s="435"/>
      <c r="E444" s="436"/>
      <c r="H444" s="392"/>
      <c r="K444" s="392"/>
    </row>
    <row r="445" spans="1:11" ht="13.5" customHeight="1" outlineLevel="2" x14ac:dyDescent="0.25">
      <c r="A445" s="289">
        <v>23</v>
      </c>
      <c r="B445" s="297"/>
      <c r="C445" s="112"/>
      <c r="E445" s="428"/>
      <c r="H445" s="392"/>
    </row>
    <row r="446" spans="1:11" ht="13.5" customHeight="1" outlineLevel="2" x14ac:dyDescent="0.25">
      <c r="A446" s="289">
        <v>24</v>
      </c>
      <c r="B446" s="297"/>
      <c r="C446" s="112"/>
      <c r="E446" s="428"/>
      <c r="H446" s="392"/>
      <c r="K446" s="392"/>
    </row>
    <row r="447" spans="1:11" ht="13.5" customHeight="1" outlineLevel="2" x14ac:dyDescent="0.25">
      <c r="A447" s="289">
        <v>25</v>
      </c>
      <c r="B447" s="297"/>
      <c r="C447" s="112"/>
      <c r="E447" s="428"/>
      <c r="H447" s="392"/>
    </row>
    <row r="448" spans="1:11" ht="13.5" customHeight="1" outlineLevel="2" x14ac:dyDescent="0.25">
      <c r="A448" s="289">
        <v>26</v>
      </c>
      <c r="B448" s="297"/>
      <c r="C448" s="112"/>
      <c r="E448" s="428"/>
      <c r="H448" s="392"/>
    </row>
    <row r="449" spans="1:11" ht="13.5" customHeight="1" outlineLevel="2" x14ac:dyDescent="0.25">
      <c r="A449" s="289">
        <v>27</v>
      </c>
      <c r="B449" s="297"/>
      <c r="C449" s="112"/>
      <c r="E449" s="428"/>
      <c r="H449" s="392"/>
      <c r="K449" s="392"/>
    </row>
    <row r="450" spans="1:11" ht="13.5" customHeight="1" outlineLevel="2" x14ac:dyDescent="0.25">
      <c r="A450" s="289">
        <v>28</v>
      </c>
      <c r="B450" s="297"/>
      <c r="C450" s="112"/>
      <c r="E450" s="428"/>
      <c r="H450" s="392"/>
      <c r="K450" s="392"/>
    </row>
    <row r="451" spans="1:11" ht="13.5" customHeight="1" outlineLevel="2" x14ac:dyDescent="0.25">
      <c r="A451" s="289">
        <v>29</v>
      </c>
      <c r="B451" s="297"/>
      <c r="C451" s="112"/>
      <c r="E451" s="428"/>
      <c r="H451" s="392"/>
    </row>
    <row r="452" spans="1:11" ht="13.5" customHeight="1" outlineLevel="2" x14ac:dyDescent="0.25">
      <c r="A452" s="289">
        <v>30</v>
      </c>
      <c r="B452" s="297"/>
      <c r="C452" s="112"/>
      <c r="E452" s="428"/>
      <c r="H452" s="392"/>
    </row>
    <row r="453" spans="1:11" ht="13.5" customHeight="1" outlineLevel="2" x14ac:dyDescent="0.25">
      <c r="A453" s="289">
        <v>31</v>
      </c>
      <c r="B453" s="297"/>
      <c r="C453" s="432"/>
      <c r="D453" s="433"/>
      <c r="E453" s="434"/>
      <c r="F453" s="429"/>
      <c r="G453" s="429"/>
      <c r="H453" s="429"/>
      <c r="K453" s="392"/>
    </row>
    <row r="454" spans="1:11" ht="13.5" customHeight="1" outlineLevel="2" x14ac:dyDescent="0.25">
      <c r="A454" s="289">
        <v>32</v>
      </c>
      <c r="B454" s="297"/>
      <c r="H454" s="392"/>
    </row>
    <row r="455" spans="1:11" ht="13.5" customHeight="1" outlineLevel="2" x14ac:dyDescent="0.25">
      <c r="A455" s="289">
        <v>33</v>
      </c>
      <c r="B455" s="297"/>
      <c r="H455" s="392"/>
    </row>
    <row r="456" spans="1:11" ht="13.5" customHeight="1" outlineLevel="2" x14ac:dyDescent="0.25">
      <c r="A456" s="289">
        <v>34</v>
      </c>
      <c r="B456" s="297"/>
      <c r="H456" s="392"/>
      <c r="K456" s="392"/>
    </row>
    <row r="457" spans="1:11" ht="13.5" customHeight="1" outlineLevel="2" x14ac:dyDescent="0.25">
      <c r="A457" s="289">
        <v>35</v>
      </c>
      <c r="B457" s="297"/>
      <c r="H457" s="392"/>
      <c r="K457" s="392"/>
    </row>
    <row r="458" spans="1:11" ht="13.5" customHeight="1" outlineLevel="2" x14ac:dyDescent="0.25">
      <c r="A458" s="289">
        <v>36</v>
      </c>
      <c r="B458" s="297"/>
      <c r="H458" s="392"/>
      <c r="K458" s="392"/>
    </row>
    <row r="459" spans="1:11" ht="13.5" customHeight="1" outlineLevel="2" x14ac:dyDescent="0.25">
      <c r="A459" s="289">
        <v>37</v>
      </c>
      <c r="B459" s="297"/>
      <c r="H459" s="392"/>
      <c r="K459" s="392"/>
    </row>
    <row r="460" spans="1:11" ht="13.5" customHeight="1" outlineLevel="2" x14ac:dyDescent="0.25">
      <c r="A460" s="289">
        <v>38</v>
      </c>
      <c r="B460" s="297"/>
      <c r="H460" s="392"/>
    </row>
    <row r="461" spans="1:11" ht="13.5" customHeight="1" outlineLevel="2" x14ac:dyDescent="0.25">
      <c r="A461" s="289">
        <v>39</v>
      </c>
      <c r="B461" s="297"/>
      <c r="H461" s="392"/>
    </row>
    <row r="462" spans="1:11" ht="13.5" customHeight="1" outlineLevel="2" x14ac:dyDescent="0.25">
      <c r="A462" s="289">
        <v>40</v>
      </c>
      <c r="B462" s="297"/>
      <c r="H462" s="392"/>
    </row>
    <row r="463" spans="1:11" ht="13.5" customHeight="1" outlineLevel="2" x14ac:dyDescent="0.25">
      <c r="A463" s="289">
        <v>41</v>
      </c>
      <c r="B463" s="297"/>
      <c r="H463" s="392"/>
    </row>
    <row r="464" spans="1:11" ht="13.5" customHeight="1" outlineLevel="2" x14ac:dyDescent="0.25">
      <c r="A464" s="289">
        <v>42</v>
      </c>
      <c r="B464" s="297"/>
      <c r="H464" s="392"/>
      <c r="K464" s="392"/>
    </row>
    <row r="465" spans="1:11" ht="13.5" customHeight="1" outlineLevel="2" x14ac:dyDescent="0.25">
      <c r="A465" s="289">
        <v>43</v>
      </c>
      <c r="B465" s="297"/>
      <c r="H465" s="392"/>
      <c r="K465" s="392"/>
    </row>
    <row r="466" spans="1:11" ht="13.5" customHeight="1" outlineLevel="2" x14ac:dyDescent="0.25">
      <c r="A466" s="289">
        <v>44</v>
      </c>
      <c r="B466" s="297"/>
      <c r="H466" s="392"/>
      <c r="K466" s="392"/>
    </row>
    <row r="467" spans="1:11" ht="13.5" customHeight="1" outlineLevel="2" x14ac:dyDescent="0.25">
      <c r="A467" s="289">
        <v>45</v>
      </c>
      <c r="B467" s="297"/>
      <c r="H467" s="392"/>
    </row>
    <row r="468" spans="1:11" ht="13.5" customHeight="1" outlineLevel="2" x14ac:dyDescent="0.25">
      <c r="A468" s="289">
        <v>46</v>
      </c>
      <c r="B468" s="297"/>
      <c r="H468" s="392"/>
      <c r="K468" s="392"/>
    </row>
    <row r="469" spans="1:11" ht="13.5" customHeight="1" outlineLevel="2" x14ac:dyDescent="0.25">
      <c r="A469" s="289">
        <v>47</v>
      </c>
      <c r="B469" s="297"/>
      <c r="H469" s="392"/>
      <c r="K469" s="392"/>
    </row>
    <row r="470" spans="1:11" ht="13.5" customHeight="1" outlineLevel="2" x14ac:dyDescent="0.25">
      <c r="A470" s="289">
        <v>48</v>
      </c>
      <c r="B470" s="297"/>
      <c r="H470" s="392"/>
    </row>
    <row r="471" spans="1:11" ht="13.5" customHeight="1" outlineLevel="2" x14ac:dyDescent="0.25">
      <c r="A471" s="289">
        <v>49</v>
      </c>
      <c r="B471" s="297"/>
      <c r="H471" s="392"/>
      <c r="K471" s="392"/>
    </row>
    <row r="472" spans="1:11" ht="13.5" customHeight="1" outlineLevel="2" x14ac:dyDescent="0.25">
      <c r="A472" s="289">
        <v>50</v>
      </c>
      <c r="B472" s="297"/>
      <c r="H472" s="392"/>
      <c r="K472" s="392"/>
    </row>
    <row r="473" spans="1:11" ht="13.5" customHeight="1" outlineLevel="2" x14ac:dyDescent="0.25">
      <c r="A473" s="289">
        <v>51</v>
      </c>
      <c r="B473" s="297"/>
      <c r="H473" s="392"/>
      <c r="K473" s="392"/>
    </row>
    <row r="474" spans="1:11" ht="13.5" customHeight="1" outlineLevel="2" x14ac:dyDescent="0.25">
      <c r="A474" s="289">
        <v>52</v>
      </c>
      <c r="B474" s="297"/>
      <c r="H474" s="392"/>
      <c r="K474" s="392"/>
    </row>
    <row r="475" spans="1:11" ht="13.5" customHeight="1" outlineLevel="2" x14ac:dyDescent="0.25">
      <c r="A475" s="289">
        <v>53</v>
      </c>
      <c r="B475" s="297"/>
      <c r="H475" s="392"/>
      <c r="K475" s="392"/>
    </row>
    <row r="476" spans="1:11" ht="13.5" customHeight="1" outlineLevel="2" x14ac:dyDescent="0.25">
      <c r="A476" s="289">
        <v>54</v>
      </c>
      <c r="B476" s="297"/>
      <c r="G476" s="289">
        <v>23</v>
      </c>
      <c r="H476" s="392"/>
    </row>
    <row r="477" spans="1:11" ht="13.5" customHeight="1" outlineLevel="2" x14ac:dyDescent="0.25">
      <c r="A477" s="289">
        <v>55</v>
      </c>
      <c r="B477" s="297"/>
      <c r="G477" s="289">
        <v>21</v>
      </c>
      <c r="H477" s="392"/>
    </row>
    <row r="478" spans="1:11" ht="13.5" customHeight="1" outlineLevel="2" x14ac:dyDescent="0.25">
      <c r="A478" s="289">
        <v>56</v>
      </c>
      <c r="B478" s="297"/>
      <c r="G478" s="289">
        <v>29</v>
      </c>
      <c r="H478" s="392"/>
    </row>
    <row r="479" spans="1:11" ht="13.5" customHeight="1" outlineLevel="2" x14ac:dyDescent="0.25">
      <c r="A479" s="289">
        <v>57</v>
      </c>
      <c r="B479" s="297"/>
      <c r="G479" s="289">
        <v>25</v>
      </c>
      <c r="H479" s="392"/>
      <c r="K479" s="392"/>
    </row>
    <row r="480" spans="1:11" ht="13.5" customHeight="1" outlineLevel="2" x14ac:dyDescent="0.25">
      <c r="A480" s="289">
        <v>58</v>
      </c>
      <c r="B480" s="297"/>
      <c r="G480" s="289">
        <v>24</v>
      </c>
      <c r="H480" s="392"/>
      <c r="K480" s="392"/>
    </row>
    <row r="481" spans="1:11" ht="13.5" customHeight="1" outlineLevel="2" x14ac:dyDescent="0.25">
      <c r="A481" s="289">
        <v>59</v>
      </c>
      <c r="B481" s="297"/>
      <c r="G481" s="289">
        <v>18</v>
      </c>
      <c r="H481" s="392"/>
    </row>
    <row r="482" spans="1:11" ht="13.5" customHeight="1" outlineLevel="2" x14ac:dyDescent="0.25">
      <c r="A482" s="289">
        <v>60</v>
      </c>
      <c r="B482" s="297"/>
      <c r="G482" s="289">
        <v>23</v>
      </c>
      <c r="H482" s="392"/>
      <c r="K482" s="392"/>
    </row>
    <row r="483" spans="1:11" ht="13.5" customHeight="1" outlineLevel="2" x14ac:dyDescent="0.25">
      <c r="D483" s="297"/>
      <c r="E483" s="289"/>
      <c r="K483" s="392"/>
    </row>
    <row r="484" spans="1:11" ht="13.5" customHeight="1" outlineLevel="2" x14ac:dyDescent="0.25">
      <c r="D484" s="297"/>
      <c r="E484" s="289"/>
    </row>
    <row r="485" spans="1:11" ht="13.5" customHeight="1" outlineLevel="2" x14ac:dyDescent="0.25">
      <c r="D485" s="297"/>
      <c r="E485" s="289"/>
    </row>
    <row r="486" spans="1:11" ht="13.5" customHeight="1" outlineLevel="2" x14ac:dyDescent="0.25">
      <c r="D486" s="297"/>
      <c r="E486" s="289"/>
    </row>
    <row r="487" spans="1:11" ht="13.5" customHeight="1" outlineLevel="2" x14ac:dyDescent="0.25">
      <c r="D487" s="297"/>
      <c r="E487" s="289"/>
      <c r="K487" s="392"/>
    </row>
    <row r="488" spans="1:11" ht="13.5" customHeight="1" outlineLevel="2" x14ac:dyDescent="0.25">
      <c r="D488" s="297"/>
      <c r="E488" s="289"/>
    </row>
    <row r="489" spans="1:11" ht="13.5" customHeight="1" outlineLevel="2" x14ac:dyDescent="0.25">
      <c r="D489" s="297"/>
      <c r="E489" s="289"/>
    </row>
    <row r="490" spans="1:11" ht="13.5" customHeight="1" outlineLevel="2" x14ac:dyDescent="0.25">
      <c r="D490" s="297"/>
      <c r="E490" s="289"/>
      <c r="K490" s="392"/>
    </row>
    <row r="491" spans="1:11" ht="13.5" customHeight="1" outlineLevel="2" x14ac:dyDescent="0.25">
      <c r="D491" s="297"/>
      <c r="E491" s="289"/>
    </row>
    <row r="492" spans="1:11" ht="13.5" customHeight="1" outlineLevel="2" x14ac:dyDescent="0.25">
      <c r="D492" s="297"/>
      <c r="E492" s="289"/>
      <c r="K492" s="392"/>
    </row>
    <row r="493" spans="1:11" ht="13.5" customHeight="1" outlineLevel="2" x14ac:dyDescent="0.25">
      <c r="D493" s="297"/>
      <c r="E493" s="289"/>
    </row>
    <row r="494" spans="1:11" ht="13.5" customHeight="1" outlineLevel="2" x14ac:dyDescent="0.25">
      <c r="D494" s="297"/>
      <c r="E494" s="289"/>
    </row>
    <row r="495" spans="1:11" ht="13.5" customHeight="1" outlineLevel="2" x14ac:dyDescent="0.25">
      <c r="D495" s="297"/>
      <c r="E495" s="289"/>
    </row>
    <row r="496" spans="1:11" ht="13.5" customHeight="1" outlineLevel="2" x14ac:dyDescent="0.25">
      <c r="D496" s="297"/>
      <c r="E496" s="289"/>
    </row>
    <row r="497" spans="4:5" ht="13.5" customHeight="1" outlineLevel="2" x14ac:dyDescent="0.25">
      <c r="D497" s="297"/>
      <c r="E497" s="289"/>
    </row>
    <row r="498" spans="4:5" ht="13.5" customHeight="1" outlineLevel="2" x14ac:dyDescent="0.25">
      <c r="D498" s="297"/>
      <c r="E498" s="289"/>
    </row>
    <row r="499" spans="4:5" ht="13.5" customHeight="1" outlineLevel="2" x14ac:dyDescent="0.25">
      <c r="D499" s="297"/>
      <c r="E499" s="289"/>
    </row>
    <row r="500" spans="4:5" ht="13.5" customHeight="1" outlineLevel="2" x14ac:dyDescent="0.25">
      <c r="D500" s="297"/>
      <c r="E500" s="289"/>
    </row>
    <row r="501" spans="4:5" ht="13.5" customHeight="1" outlineLevel="2" x14ac:dyDescent="0.25">
      <c r="D501" s="297"/>
      <c r="E501" s="289"/>
    </row>
    <row r="502" spans="4:5" ht="13.5" customHeight="1" outlineLevel="2" x14ac:dyDescent="0.25">
      <c r="D502" s="297"/>
      <c r="E502" s="289"/>
    </row>
    <row r="503" spans="4:5" ht="13.5" customHeight="1" outlineLevel="2" x14ac:dyDescent="0.25">
      <c r="D503" s="297"/>
      <c r="E503" s="289"/>
    </row>
    <row r="504" spans="4:5" ht="13.5" customHeight="1" outlineLevel="2" x14ac:dyDescent="0.25">
      <c r="D504" s="297"/>
      <c r="E504" s="289"/>
    </row>
    <row r="505" spans="4:5" ht="13.5" customHeight="1" outlineLevel="2" x14ac:dyDescent="0.25">
      <c r="D505" s="297"/>
      <c r="E505" s="289"/>
    </row>
    <row r="506" spans="4:5" ht="13.5" customHeight="1" outlineLevel="2" x14ac:dyDescent="0.25">
      <c r="D506" s="297"/>
      <c r="E506" s="289"/>
    </row>
    <row r="507" spans="4:5" ht="13.5" customHeight="1" outlineLevel="2" x14ac:dyDescent="0.25">
      <c r="D507" s="297"/>
      <c r="E507" s="289"/>
    </row>
    <row r="508" spans="4:5" ht="13.5" customHeight="1" outlineLevel="2" x14ac:dyDescent="0.25">
      <c r="D508" s="297"/>
      <c r="E508" s="289"/>
    </row>
    <row r="509" spans="4:5" ht="13.5" customHeight="1" outlineLevel="2" x14ac:dyDescent="0.25">
      <c r="D509" s="297"/>
      <c r="E509" s="289"/>
    </row>
    <row r="510" spans="4:5" ht="13.5" customHeight="1" outlineLevel="2" x14ac:dyDescent="0.25">
      <c r="D510" s="297"/>
      <c r="E510" s="289"/>
    </row>
    <row r="511" spans="4:5" ht="13.5" customHeight="1" outlineLevel="2" x14ac:dyDescent="0.25">
      <c r="D511" s="297"/>
      <c r="E511" s="289"/>
    </row>
    <row r="512" spans="4:5" ht="13.5" customHeight="1" outlineLevel="2" x14ac:dyDescent="0.25">
      <c r="D512" s="297"/>
      <c r="E512" s="289"/>
    </row>
    <row r="513" spans="1:24" ht="13.5" customHeight="1" outlineLevel="2" x14ac:dyDescent="0.25">
      <c r="D513" s="297"/>
      <c r="E513" s="289"/>
    </row>
    <row r="514" spans="1:24" ht="13.5" customHeight="1" outlineLevel="2" x14ac:dyDescent="0.25">
      <c r="D514" s="297"/>
      <c r="E514" s="289"/>
    </row>
    <row r="515" spans="1:24" ht="13.5" customHeight="1" outlineLevel="2" x14ac:dyDescent="0.25">
      <c r="D515" s="297"/>
      <c r="E515" s="289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20" customFormat="1" ht="21.6" thickBot="1" x14ac:dyDescent="0.45">
      <c r="A521" s="418">
        <f t="shared" ref="A521:F524" si="54">+A321</f>
        <v>0</v>
      </c>
      <c r="B521" s="419">
        <f t="shared" si="54"/>
        <v>0</v>
      </c>
      <c r="C521" s="420">
        <f t="shared" si="54"/>
        <v>0</v>
      </c>
      <c r="D521" s="421">
        <f t="shared" si="54"/>
        <v>0</v>
      </c>
      <c r="E521" s="422">
        <f t="shared" si="54"/>
        <v>0</v>
      </c>
      <c r="F521" s="420">
        <f t="shared" si="54"/>
        <v>0</v>
      </c>
      <c r="H521" s="423"/>
      <c r="X521" s="430"/>
    </row>
    <row r="522" spans="1:24" x14ac:dyDescent="0.25">
      <c r="A522" s="289" t="str">
        <f t="shared" si="54"/>
        <v>Résultats BRUT HOMMES COLLER LES VALEURS DES CELLULES Puis trier par ordre croissant colonne F</v>
      </c>
      <c r="B522" s="297">
        <f t="shared" si="54"/>
        <v>0</v>
      </c>
      <c r="C522" s="289">
        <f t="shared" si="54"/>
        <v>0</v>
      </c>
      <c r="D522" s="298">
        <f t="shared" si="54"/>
        <v>0</v>
      </c>
      <c r="E522" s="299">
        <f t="shared" si="54"/>
        <v>0</v>
      </c>
      <c r="F522" s="289">
        <f t="shared" si="54"/>
        <v>0</v>
      </c>
      <c r="H522" s="417"/>
    </row>
    <row r="523" spans="1:24" x14ac:dyDescent="0.25">
      <c r="A523" s="289" t="str">
        <f t="shared" si="54"/>
        <v>Clt</v>
      </c>
      <c r="B523" s="289" t="str">
        <f t="shared" si="54"/>
        <v>Nat.</v>
      </c>
      <c r="C523" s="289" t="str">
        <f t="shared" si="54"/>
        <v>Prénom et Nom</v>
      </c>
      <c r="D523" s="298" t="str">
        <f t="shared" si="54"/>
        <v>Idx</v>
      </c>
      <c r="E523" s="299" t="str">
        <f t="shared" si="54"/>
        <v>Club</v>
      </c>
      <c r="F523" s="289" t="str">
        <f t="shared" si="54"/>
        <v>T1</v>
      </c>
    </row>
    <row r="524" spans="1:24" x14ac:dyDescent="0.25">
      <c r="A524" s="289">
        <f t="shared" si="54"/>
        <v>1</v>
      </c>
      <c r="B524" s="289">
        <f t="shared" si="54"/>
        <v>0</v>
      </c>
      <c r="C524" s="289">
        <f t="shared" si="54"/>
        <v>0</v>
      </c>
      <c r="D524" s="298">
        <f t="shared" si="54"/>
        <v>0</v>
      </c>
      <c r="E524" s="299">
        <f t="shared" si="54"/>
        <v>0</v>
      </c>
      <c r="F524" s="289">
        <f t="shared" si="54"/>
        <v>0</v>
      </c>
    </row>
  </sheetData>
  <sortState xmlns:xlrd2="http://schemas.microsoft.com/office/spreadsheetml/2017/richdata2" ref="C224:G277">
    <sortCondition descending="1" ref="F224:F277"/>
  </sortState>
  <mergeCells count="26">
    <mergeCell ref="AT5:AV5"/>
    <mergeCell ref="A1:Z1"/>
    <mergeCell ref="AB1:BB1"/>
    <mergeCell ref="AB2:AR2"/>
    <mergeCell ref="AN4:AR4"/>
    <mergeCell ref="AT4:BB4"/>
    <mergeCell ref="B4:F4"/>
    <mergeCell ref="I4:M4"/>
    <mergeCell ref="AB4:AF4"/>
    <mergeCell ref="AH4:AL4"/>
    <mergeCell ref="AW5:AY5"/>
    <mergeCell ref="AZ5:BB5"/>
    <mergeCell ref="W5:X5"/>
    <mergeCell ref="AN19:AR19"/>
    <mergeCell ref="A40:F40"/>
    <mergeCell ref="H40:M40"/>
    <mergeCell ref="AB37:AF37"/>
    <mergeCell ref="A39:F39"/>
    <mergeCell ref="H39:M39"/>
    <mergeCell ref="AB39:AF39"/>
    <mergeCell ref="AB40:AF40"/>
    <mergeCell ref="W13:Z13"/>
    <mergeCell ref="O5:R5"/>
    <mergeCell ref="S5:T5"/>
    <mergeCell ref="O21:R21"/>
    <mergeCell ref="AH37:AL37"/>
  </mergeCells>
  <conditionalFormatting sqref="B125:B173 D125:D173 F125:H173 B174:H174">
    <cfRule type="expression" dxfId="84" priority="13">
      <formula>($H125="F")</formula>
    </cfRule>
  </conditionalFormatting>
  <conditionalFormatting sqref="B324:B352">
    <cfRule type="expression" dxfId="83" priority="10">
      <formula>($H324="F")</formula>
    </cfRule>
  </conditionalFormatting>
  <conditionalFormatting sqref="B423:B453">
    <cfRule type="expression" dxfId="82" priority="9">
      <formula>($H423="F")</formula>
    </cfRule>
  </conditionalFormatting>
  <conditionalFormatting sqref="B353:F373">
    <cfRule type="expression" dxfId="81" priority="12">
      <formula>($H353="F")</formula>
    </cfRule>
  </conditionalFormatting>
  <conditionalFormatting sqref="B454:H482">
    <cfRule type="expression" dxfId="80" priority="11">
      <formula>($H454="F")</formula>
    </cfRule>
  </conditionalFormatting>
  <conditionalFormatting sqref="C6:C35">
    <cfRule type="cellIs" dxfId="79" priority="5" operator="equal">
      <formula>"F"</formula>
    </cfRule>
  </conditionalFormatting>
  <conditionalFormatting sqref="C224:H224 B224:B274 D225:D231 F225:H231 C232:H232 D233:D274 F233:H274 B275:H287">
    <cfRule type="expression" dxfId="78" priority="15">
      <formula>($H224="F")</formula>
    </cfRule>
  </conditionalFormatting>
  <conditionalFormatting sqref="D6:D35">
    <cfRule type="cellIs" dxfId="77" priority="2" operator="equal">
      <formula>"Inconnu"</formula>
    </cfRule>
  </conditionalFormatting>
  <conditionalFormatting sqref="D324:D352 F324:H352">
    <cfRule type="expression" dxfId="76" priority="8">
      <formula>($H324="F")</formula>
    </cfRule>
  </conditionalFormatting>
  <conditionalFormatting sqref="D423:D453 F423:H453">
    <cfRule type="expression" dxfId="75" priority="7">
      <formula>($H423="F")</formula>
    </cfRule>
  </conditionalFormatting>
  <conditionalFormatting sqref="E6:E35">
    <cfRule type="cellIs" dxfId="74" priority="1" operator="greaterThan">
      <formula>36</formula>
    </cfRule>
  </conditionalFormatting>
  <conditionalFormatting sqref="G353:G369 H353:H376">
    <cfRule type="expression" dxfId="73" priority="14">
      <formula>($H353="F")</formula>
    </cfRule>
  </conditionalFormatting>
  <conditionalFormatting sqref="J6:J35">
    <cfRule type="cellIs" dxfId="72" priority="6" operator="equal">
      <formula>"F"</formula>
    </cfRule>
  </conditionalFormatting>
  <conditionalFormatting sqref="K6:K35">
    <cfRule type="cellIs" dxfId="71" priority="3" operator="equal">
      <formula>"Inconnu"</formula>
    </cfRule>
  </conditionalFormatting>
  <conditionalFormatting sqref="L6:L35">
    <cfRule type="cellIs" dxfId="70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36071-DB9F-47A3-8D88-51FD0B07A823}">
  <sheetPr codeName="Feuil15">
    <pageSetUpPr fitToPage="1"/>
  </sheetPr>
  <dimension ref="A1:BB524"/>
  <sheetViews>
    <sheetView showZeros="0" topLeftCell="A7" zoomScale="70" zoomScaleNormal="70" workbookViewId="0">
      <selection activeCell="AB37" sqref="AB4:AF37"/>
    </sheetView>
  </sheetViews>
  <sheetFormatPr baseColWidth="10" defaultColWidth="11.5546875" defaultRowHeight="13.2" outlineLevelRow="2" x14ac:dyDescent="0.25"/>
  <cols>
    <col min="1" max="1" width="5.33203125" customWidth="1"/>
    <col min="2" max="2" width="23.109375" customWidth="1"/>
    <col min="3" max="3" width="21" customWidth="1"/>
    <col min="4" max="4" width="19.109375" style="48" customWidth="1"/>
    <col min="5" max="5" width="26.5546875" style="3" customWidth="1"/>
    <col min="6" max="6" width="5.44140625" customWidth="1"/>
    <col min="7" max="7" width="1.33203125" customWidth="1"/>
    <col min="8" max="8" width="4.33203125" customWidth="1"/>
    <col min="9" max="9" width="20.5546875" customWidth="1"/>
    <col min="10" max="10" width="4.88671875" customWidth="1"/>
    <col min="11" max="12" width="15.6640625" customWidth="1"/>
    <col min="13" max="15" width="5.44140625" customWidth="1"/>
    <col min="16" max="16" width="16.44140625" customWidth="1"/>
    <col min="17" max="17" width="5.44140625" customWidth="1"/>
    <col min="18" max="18" width="18.21875" customWidth="1"/>
    <col min="19" max="20" width="5.44140625" customWidth="1"/>
    <col min="21" max="21" width="1" customWidth="1"/>
    <col min="22" max="22" width="3.44140625" customWidth="1"/>
    <col min="23" max="23" width="20.5546875" customWidth="1"/>
    <col min="24" max="24" width="9.21875" style="4" customWidth="1"/>
    <col min="25" max="25" width="11.77734375" customWidth="1"/>
    <col min="26" max="26" width="9.109375" customWidth="1"/>
    <col min="27" max="27" width="3.5546875" customWidth="1"/>
    <col min="28" max="28" width="8.109375" customWidth="1"/>
    <col min="29" max="29" width="7.88671875" customWidth="1"/>
    <col min="30" max="30" width="8.44140625" customWidth="1"/>
    <col min="31" max="32" width="5.44140625" customWidth="1"/>
    <col min="33" max="33" width="3.33203125" customWidth="1"/>
    <col min="34" max="34" width="8" customWidth="1"/>
    <col min="35" max="38" width="5.44140625" customWidth="1"/>
    <col min="39" max="39" width="1.5546875" customWidth="1"/>
    <col min="40" max="40" width="5.44140625" customWidth="1"/>
    <col min="41" max="41" width="9.33203125" customWidth="1"/>
    <col min="42" max="44" width="5.44140625" customWidth="1"/>
    <col min="59" max="59" width="12.109375" customWidth="1"/>
  </cols>
  <sheetData>
    <row r="1" spans="1:54" s="787" customFormat="1" ht="31.8" customHeight="1" thickBot="1" x14ac:dyDescent="0.3">
      <c r="A1" s="911" t="str">
        <f>+Explications!A1:R1</f>
        <v>CARRE D'AS 2025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3"/>
      <c r="AB1" s="911" t="s">
        <v>23</v>
      </c>
      <c r="AC1" s="912"/>
      <c r="AD1" s="912"/>
      <c r="AE1" s="912"/>
      <c r="AF1" s="912"/>
      <c r="AG1" s="912"/>
      <c r="AH1" s="912"/>
      <c r="AI1" s="912"/>
      <c r="AJ1" s="912"/>
      <c r="AK1" s="912"/>
      <c r="AL1" s="912"/>
      <c r="AM1" s="912"/>
      <c r="AN1" s="912"/>
      <c r="AO1" s="912"/>
      <c r="AP1" s="912"/>
      <c r="AQ1" s="912"/>
      <c r="AR1" s="912"/>
      <c r="AS1" s="912"/>
      <c r="AT1" s="912"/>
      <c r="AU1" s="912"/>
      <c r="AV1" s="912"/>
      <c r="AW1" s="912"/>
      <c r="AX1" s="912"/>
      <c r="AY1" s="912"/>
      <c r="AZ1" s="912"/>
      <c r="BA1" s="912"/>
      <c r="BB1" s="913"/>
    </row>
    <row r="2" spans="1:54" s="291" customFormat="1" ht="19.95" customHeight="1" x14ac:dyDescent="0.3">
      <c r="A2" s="437" t="s">
        <v>133</v>
      </c>
      <c r="B2" s="438">
        <f>+Explications!G35</f>
        <v>45839</v>
      </c>
      <c r="C2" s="439"/>
      <c r="D2" s="440" t="s">
        <v>131</v>
      </c>
      <c r="E2" s="437" t="str">
        <f>+Explications!G36</f>
        <v>Gif/Chevry</v>
      </c>
      <c r="F2" s="437"/>
      <c r="G2" s="437"/>
      <c r="H2" s="439"/>
      <c r="I2" s="437" t="s">
        <v>226</v>
      </c>
      <c r="J2" s="437" t="str">
        <f>+Explications!G37</f>
        <v>Gif/Chevry</v>
      </c>
      <c r="K2" s="437"/>
      <c r="L2" s="437"/>
      <c r="M2" s="437"/>
      <c r="N2" s="437"/>
      <c r="O2" s="437"/>
      <c r="P2" s="437" t="s">
        <v>402</v>
      </c>
      <c r="Q2" s="437"/>
      <c r="R2" s="437" t="str">
        <f>+Explications!G38</f>
        <v>Scramble</v>
      </c>
      <c r="S2" s="437"/>
      <c r="T2" s="437"/>
      <c r="U2" s="437" t="s">
        <v>25</v>
      </c>
      <c r="V2" s="437"/>
      <c r="W2" s="437"/>
      <c r="X2" s="441"/>
      <c r="Y2" s="437"/>
      <c r="AB2" s="920"/>
      <c r="AC2" s="920"/>
      <c r="AD2" s="920"/>
      <c r="AE2" s="920"/>
      <c r="AF2" s="920"/>
      <c r="AG2" s="920"/>
      <c r="AH2" s="920"/>
      <c r="AI2" s="920"/>
      <c r="AJ2" s="920"/>
      <c r="AK2" s="920"/>
      <c r="AL2" s="920"/>
      <c r="AM2" s="920"/>
      <c r="AN2" s="920"/>
      <c r="AO2" s="920"/>
      <c r="AP2" s="920"/>
      <c r="AQ2" s="920"/>
      <c r="AR2" s="920"/>
    </row>
    <row r="3" spans="1:54" s="291" customFormat="1" ht="13.8" thickBot="1" x14ac:dyDescent="0.3">
      <c r="B3" s="442"/>
      <c r="D3" s="443"/>
      <c r="E3" s="444"/>
      <c r="X3" s="445"/>
    </row>
    <row r="4" spans="1:54" s="291" customFormat="1" ht="16.5" customHeight="1" thickBot="1" x14ac:dyDescent="0.3">
      <c r="B4" s="918" t="s">
        <v>0</v>
      </c>
      <c r="C4" s="919"/>
      <c r="D4" s="919"/>
      <c r="E4" s="919"/>
      <c r="F4" s="921"/>
      <c r="G4" s="154"/>
      <c r="H4" s="154"/>
      <c r="I4" s="918" t="s">
        <v>3</v>
      </c>
      <c r="J4" s="919"/>
      <c r="K4" s="919"/>
      <c r="L4" s="919"/>
      <c r="M4" s="921"/>
      <c r="X4" s="445"/>
      <c r="AB4" s="918" t="s">
        <v>0</v>
      </c>
      <c r="AC4" s="919"/>
      <c r="AD4" s="919"/>
      <c r="AE4" s="919"/>
      <c r="AF4" s="921"/>
      <c r="AH4" s="918" t="s">
        <v>3</v>
      </c>
      <c r="AI4" s="919"/>
      <c r="AJ4" s="919"/>
      <c r="AK4" s="919"/>
      <c r="AL4" s="921"/>
      <c r="AN4" s="918" t="s">
        <v>18</v>
      </c>
      <c r="AO4" s="919"/>
      <c r="AP4" s="919"/>
      <c r="AQ4" s="919"/>
      <c r="AR4" s="921"/>
      <c r="AT4" s="914" t="s">
        <v>233</v>
      </c>
      <c r="AU4" s="915"/>
      <c r="AV4" s="915"/>
      <c r="AW4" s="915"/>
      <c r="AX4" s="915"/>
      <c r="AY4" s="915"/>
      <c r="AZ4" s="915"/>
      <c r="BA4" s="915"/>
      <c r="BB4" s="916"/>
    </row>
    <row r="5" spans="1:54" s="291" customFormat="1" ht="16.5" customHeight="1" thickBot="1" x14ac:dyDescent="0.3">
      <c r="B5" s="446" t="s">
        <v>85</v>
      </c>
      <c r="C5" s="447" t="s">
        <v>90</v>
      </c>
      <c r="D5" s="448" t="s">
        <v>24</v>
      </c>
      <c r="E5" s="449" t="s">
        <v>48</v>
      </c>
      <c r="F5" s="450" t="s">
        <v>21</v>
      </c>
      <c r="G5" s="154"/>
      <c r="H5" s="154"/>
      <c r="I5" s="451" t="str">
        <f>+B5</f>
        <v>Nom Prénom</v>
      </c>
      <c r="J5" s="452" t="s">
        <v>90</v>
      </c>
      <c r="K5" s="451" t="str">
        <f>+D5</f>
        <v>Club *</v>
      </c>
      <c r="L5" s="451" t="s">
        <v>48</v>
      </c>
      <c r="M5" s="453" t="s">
        <v>21</v>
      </c>
      <c r="O5" s="928" t="s">
        <v>18</v>
      </c>
      <c r="P5" s="929"/>
      <c r="Q5" s="929"/>
      <c r="R5" s="930"/>
      <c r="S5" s="931" t="s">
        <v>2</v>
      </c>
      <c r="T5" s="932"/>
      <c r="W5" s="918" t="s">
        <v>15</v>
      </c>
      <c r="X5" s="921"/>
      <c r="AB5" s="453" t="str">
        <f>+W6</f>
        <v>ASGAF</v>
      </c>
      <c r="AC5" s="453" t="str">
        <f>+W7</f>
        <v>Chevannes</v>
      </c>
      <c r="AD5" s="453" t="str">
        <f>+W8</f>
        <v>Chevry</v>
      </c>
      <c r="AE5" s="453" t="str">
        <f>+W9</f>
        <v>Corbuches</v>
      </c>
      <c r="AF5" s="453" t="str">
        <f>+W10</f>
        <v>Réveillon</v>
      </c>
      <c r="AH5" s="453" t="str">
        <f>+AB5</f>
        <v>ASGAF</v>
      </c>
      <c r="AI5" s="453" t="str">
        <f>+AC5</f>
        <v>Chevannes</v>
      </c>
      <c r="AJ5" s="453" t="str">
        <f>+AD5</f>
        <v>Chevry</v>
      </c>
      <c r="AK5" s="453" t="str">
        <f>+AE5</f>
        <v>Corbuches</v>
      </c>
      <c r="AL5" s="453" t="str">
        <f>+AF5</f>
        <v>Réveillon</v>
      </c>
      <c r="AN5" s="453" t="str">
        <f>+AH5</f>
        <v>ASGAF</v>
      </c>
      <c r="AO5" s="453" t="str">
        <f>+AI5</f>
        <v>Chevannes</v>
      </c>
      <c r="AP5" s="453" t="str">
        <f>+AJ5</f>
        <v>Chevry</v>
      </c>
      <c r="AQ5" s="453" t="str">
        <f>+AK5</f>
        <v>Corbuches</v>
      </c>
      <c r="AR5" s="453" t="str">
        <f>+AL5</f>
        <v>Réveillon</v>
      </c>
      <c r="AT5" s="918" t="s">
        <v>229</v>
      </c>
      <c r="AU5" s="919"/>
      <c r="AV5" s="921"/>
      <c r="AW5" s="918" t="s">
        <v>86</v>
      </c>
      <c r="AX5" s="919"/>
      <c r="AY5" s="921"/>
      <c r="AZ5" s="918" t="s">
        <v>87</v>
      </c>
      <c r="BA5" s="919"/>
      <c r="BB5" s="921"/>
    </row>
    <row r="6" spans="1:54" s="291" customFormat="1" ht="16.5" customHeight="1" thickBot="1" x14ac:dyDescent="0.3">
      <c r="A6" s="454">
        <v>1</v>
      </c>
      <c r="B6" s="455">
        <f t="shared" ref="B6:E21" si="0">+B42</f>
        <v>0</v>
      </c>
      <c r="C6" s="456" t="str">
        <f>+C42</f>
        <v>???</v>
      </c>
      <c r="D6" s="457" t="str">
        <f t="shared" ref="D6:E14" si="1">+D42</f>
        <v>???</v>
      </c>
      <c r="E6" s="458">
        <f t="shared" si="1"/>
        <v>0</v>
      </c>
      <c r="F6" s="459">
        <v>30</v>
      </c>
      <c r="H6" s="454">
        <v>1</v>
      </c>
      <c r="I6" s="455">
        <f t="shared" ref="I6:K21" si="2">+I42</f>
        <v>0</v>
      </c>
      <c r="J6" s="456" t="str">
        <f t="shared" si="2"/>
        <v>???</v>
      </c>
      <c r="K6" s="456" t="str">
        <f t="shared" si="2"/>
        <v>???</v>
      </c>
      <c r="L6" s="458">
        <f t="shared" ref="L6:L35" si="3">VALUE(+L42)</f>
        <v>0</v>
      </c>
      <c r="M6" s="459">
        <v>30</v>
      </c>
      <c r="O6" s="460" t="s">
        <v>230</v>
      </c>
      <c r="P6" s="461" t="str">
        <f>+I5</f>
        <v>Nom Prénom</v>
      </c>
      <c r="Q6" s="461" t="str">
        <f>+J5</f>
        <v>H/F</v>
      </c>
      <c r="R6" s="461" t="str">
        <f>+K5</f>
        <v>Club *</v>
      </c>
      <c r="S6" s="461" t="s">
        <v>230</v>
      </c>
      <c r="T6" s="462" t="s">
        <v>232</v>
      </c>
      <c r="W6" s="463" t="s">
        <v>313</v>
      </c>
      <c r="X6" s="464">
        <f>AB121</f>
        <v>0</v>
      </c>
      <c r="AB6" s="465" t="str">
        <f>IF(LEFT($D6,5)=AB$5,$F6,"")</f>
        <v/>
      </c>
      <c r="AC6" s="465" t="str">
        <f t="shared" ref="AC6:AC35" si="4">IF(LEFT($D6,9)=AC$5,$F6,"")</f>
        <v/>
      </c>
      <c r="AD6" s="465" t="str">
        <f t="shared" ref="AD6:AD21" si="5">IF(LEFT($D6,5)=AD$5,$F6,"")</f>
        <v/>
      </c>
      <c r="AE6" s="465" t="str">
        <f>IF(LEFT($D6,9)=AE$5,$F6,"")</f>
        <v/>
      </c>
      <c r="AF6" s="795" t="str">
        <f>IF(LEFT($D6,9)=AF$5,$F6,"")</f>
        <v/>
      </c>
      <c r="AH6" s="466" t="str">
        <f t="shared" ref="AH6:AH21" si="6">IF(LEFT($K6,5)=AH$5,$M6,"")</f>
        <v/>
      </c>
      <c r="AI6" s="466" t="str">
        <f>IF(LEFT($K6,9)=AI$5,$M6,"")</f>
        <v/>
      </c>
      <c r="AJ6" s="466" t="str">
        <f>IF(LEFT($K6,6)=AJ$5,$M6,"")</f>
        <v/>
      </c>
      <c r="AK6" s="466" t="str">
        <f>IF(LEFT($K6,9)=AK$5,$M6,"")</f>
        <v/>
      </c>
      <c r="AL6" s="797" t="str">
        <f>IF(LEFT($K6,9)=AL$5,$M6,"")</f>
        <v/>
      </c>
      <c r="AN6" s="465" t="str">
        <f t="shared" ref="AN6:AR17" si="7">IF(LEFT($R7,5)=AN$5,$S7,"")</f>
        <v/>
      </c>
      <c r="AO6" s="465" t="str">
        <f t="shared" si="7"/>
        <v/>
      </c>
      <c r="AP6" s="465" t="str">
        <f t="shared" si="7"/>
        <v/>
      </c>
      <c r="AQ6" s="465" t="str">
        <f t="shared" si="7"/>
        <v/>
      </c>
      <c r="AR6" s="795" t="str">
        <f t="shared" si="7"/>
        <v/>
      </c>
      <c r="AT6" s="453" t="s">
        <v>231</v>
      </c>
      <c r="AU6" s="453" t="s">
        <v>230</v>
      </c>
      <c r="AV6" s="453" t="s">
        <v>1</v>
      </c>
      <c r="AW6" s="453" t="s">
        <v>231</v>
      </c>
      <c r="AX6" s="453" t="s">
        <v>230</v>
      </c>
      <c r="AY6" s="453" t="s">
        <v>1</v>
      </c>
      <c r="AZ6" s="453" t="s">
        <v>231</v>
      </c>
      <c r="BA6" s="453" t="s">
        <v>230</v>
      </c>
      <c r="BB6" s="453" t="s">
        <v>1</v>
      </c>
    </row>
    <row r="7" spans="1:54" s="291" customFormat="1" ht="16.5" customHeight="1" x14ac:dyDescent="0.25">
      <c r="A7" s="467">
        <v>2</v>
      </c>
      <c r="B7" s="468">
        <f t="shared" si="0"/>
        <v>0</v>
      </c>
      <c r="C7" s="469" t="str">
        <f t="shared" si="0"/>
        <v>???</v>
      </c>
      <c r="D7" s="470" t="str">
        <f t="shared" si="1"/>
        <v>???</v>
      </c>
      <c r="E7" s="458">
        <f t="shared" si="1"/>
        <v>0</v>
      </c>
      <c r="F7" s="471">
        <f>+F6</f>
        <v>30</v>
      </c>
      <c r="H7" s="467">
        <v>2</v>
      </c>
      <c r="I7" s="468">
        <f t="shared" si="2"/>
        <v>0</v>
      </c>
      <c r="J7" s="469" t="str">
        <f t="shared" si="2"/>
        <v>???</v>
      </c>
      <c r="K7" s="469" t="str">
        <f t="shared" si="2"/>
        <v>???</v>
      </c>
      <c r="L7" s="458">
        <f t="shared" si="3"/>
        <v>0</v>
      </c>
      <c r="M7" s="471">
        <f>+M6</f>
        <v>30</v>
      </c>
      <c r="O7" s="472">
        <v>1</v>
      </c>
      <c r="P7" s="473" t="str">
        <f t="shared" ref="P7:P18" si="8">IFERROR(VLOOKUP($O7,$AU$7:$AV$36,2,0),"")</f>
        <v/>
      </c>
      <c r="Q7" s="473" t="str">
        <f t="shared" ref="Q7:Q18" si="9">IFERROR(VLOOKUP($P7,$I$6:$L$35,4,0),"")</f>
        <v/>
      </c>
      <c r="R7" s="473" t="str">
        <f t="shared" ref="R7:R18" si="10">IFERROR(VLOOKUP($P7,$I$6:$L$35,3,0),"")</f>
        <v/>
      </c>
      <c r="S7" s="474">
        <f t="shared" ref="S7:S18" si="11">IF(P7&lt;&gt;"",T7,0)</f>
        <v>0</v>
      </c>
      <c r="T7" s="475">
        <v>12</v>
      </c>
      <c r="W7" s="476" t="s">
        <v>10</v>
      </c>
      <c r="X7" s="477">
        <f>AC121</f>
        <v>0</v>
      </c>
      <c r="AB7" s="465" t="str">
        <f t="shared" ref="AB7:AD35" si="12">IF(LEFT($D7,5)=AB$5,$F7,"")</f>
        <v/>
      </c>
      <c r="AC7" s="465" t="str">
        <f t="shared" si="4"/>
        <v/>
      </c>
      <c r="AD7" s="465" t="str">
        <f t="shared" si="5"/>
        <v/>
      </c>
      <c r="AE7" s="465" t="str">
        <f t="shared" ref="AE7:AF34" si="13">IF(LEFT($D7,9)=AE$5,$F7,"")</f>
        <v/>
      </c>
      <c r="AF7" s="795" t="str">
        <f t="shared" si="13"/>
        <v/>
      </c>
      <c r="AH7" s="466" t="str">
        <f t="shared" si="6"/>
        <v/>
      </c>
      <c r="AI7" s="466" t="str">
        <f t="shared" ref="AI7:AI35" si="14">IF(LEFT($K7,9)=AI$5,$M7,"")</f>
        <v/>
      </c>
      <c r="AJ7" s="466" t="str">
        <f t="shared" ref="AJ7:AJ35" si="15">IF(LEFT($K7,6)=AJ$5,$M7,"")</f>
        <v/>
      </c>
      <c r="AK7" s="466" t="str">
        <f t="shared" ref="AK7:AL35" si="16">IF(LEFT($K7,9)=AK$5,$M7,"")</f>
        <v/>
      </c>
      <c r="AL7" s="797" t="str">
        <f t="shared" si="16"/>
        <v/>
      </c>
      <c r="AN7" s="465" t="str">
        <f t="shared" si="7"/>
        <v/>
      </c>
      <c r="AO7" s="465" t="str">
        <f t="shared" si="7"/>
        <v/>
      </c>
      <c r="AP7" s="465" t="str">
        <f t="shared" si="7"/>
        <v/>
      </c>
      <c r="AQ7" s="465" t="str">
        <f t="shared" si="7"/>
        <v/>
      </c>
      <c r="AR7" s="795" t="str">
        <f t="shared" si="7"/>
        <v/>
      </c>
      <c r="AT7" s="478">
        <f t="shared" ref="AT7:AT36" si="17">IF(L6&gt;36,M6,0)</f>
        <v>0</v>
      </c>
      <c r="AU7" s="478">
        <f t="shared" ref="AU7:AU36" si="18">IF(AT7&lt;&gt;0,RANK(AT7,AT$7:AT$36),0)</f>
        <v>0</v>
      </c>
      <c r="AV7" s="478" t="str">
        <f t="shared" ref="AV7:AV36" si="19">IF(AU7&lt;&gt;0,$I6,"")</f>
        <v/>
      </c>
      <c r="AW7" s="478">
        <f t="shared" ref="AW7:AW36" si="20">IF((L6&gt;36),0,IF(J6="F",M6,0))</f>
        <v>0</v>
      </c>
      <c r="AX7" s="478">
        <f t="shared" ref="AX7:AX36" si="21">IF(AW7&lt;&gt;0,RANK(AW7,AW$7:AW$36),0)</f>
        <v>0</v>
      </c>
      <c r="AY7" s="478" t="str">
        <f t="shared" ref="AY7:AY36" si="22">IF(AX7&lt;&gt;0,$I6,"")</f>
        <v/>
      </c>
      <c r="AZ7" s="478">
        <f t="shared" ref="AZ7:AZ36" si="23">IF((L6&gt;36),0,IF(J6="F",0,M6))</f>
        <v>30</v>
      </c>
      <c r="BA7" s="478">
        <f t="shared" ref="BA7:BA36" si="24">IF(AZ7&lt;&gt;0,RANK(AZ7,AZ$7:AZ$36),0)</f>
        <v>1</v>
      </c>
      <c r="BB7" s="478">
        <f t="shared" ref="BB7:BB36" si="25">IF(BA7&lt;&gt;0,$I6,"")</f>
        <v>0</v>
      </c>
    </row>
    <row r="8" spans="1:54" s="291" customFormat="1" ht="16.5" customHeight="1" x14ac:dyDescent="0.25">
      <c r="A8" s="467">
        <v>3</v>
      </c>
      <c r="B8" s="468">
        <f t="shared" si="0"/>
        <v>0</v>
      </c>
      <c r="C8" s="469" t="str">
        <f t="shared" si="0"/>
        <v>???</v>
      </c>
      <c r="D8" s="470" t="str">
        <f t="shared" si="1"/>
        <v>???</v>
      </c>
      <c r="E8" s="458">
        <f t="shared" si="1"/>
        <v>0</v>
      </c>
      <c r="F8" s="471">
        <f>+F7-2</f>
        <v>28</v>
      </c>
      <c r="H8" s="467">
        <v>3</v>
      </c>
      <c r="I8" s="468">
        <f t="shared" si="2"/>
        <v>0</v>
      </c>
      <c r="J8" s="469" t="str">
        <f t="shared" si="2"/>
        <v>???</v>
      </c>
      <c r="K8" s="469" t="str">
        <f t="shared" si="2"/>
        <v>???</v>
      </c>
      <c r="L8" s="458">
        <f t="shared" si="3"/>
        <v>0</v>
      </c>
      <c r="M8" s="471">
        <f>+M7-2</f>
        <v>28</v>
      </c>
      <c r="O8" s="479">
        <v>1</v>
      </c>
      <c r="P8" s="480" t="str">
        <f t="shared" si="8"/>
        <v/>
      </c>
      <c r="Q8" s="480" t="str">
        <f t="shared" si="9"/>
        <v/>
      </c>
      <c r="R8" s="480" t="str">
        <f t="shared" si="10"/>
        <v/>
      </c>
      <c r="S8" s="481">
        <f t="shared" si="11"/>
        <v>0</v>
      </c>
      <c r="T8" s="482">
        <f>IF(Q8&lt;&gt;Q7,+T7-1,T7)</f>
        <v>12</v>
      </c>
      <c r="W8" s="476" t="s">
        <v>11</v>
      </c>
      <c r="X8" s="477">
        <f>AD121</f>
        <v>0</v>
      </c>
      <c r="AB8" s="465" t="str">
        <f t="shared" si="12"/>
        <v/>
      </c>
      <c r="AC8" s="465" t="str">
        <f t="shared" si="4"/>
        <v/>
      </c>
      <c r="AD8" s="465" t="str">
        <f t="shared" si="5"/>
        <v/>
      </c>
      <c r="AE8" s="465" t="str">
        <f t="shared" si="13"/>
        <v/>
      </c>
      <c r="AF8" s="795" t="str">
        <f t="shared" si="13"/>
        <v/>
      </c>
      <c r="AH8" s="466" t="str">
        <f t="shared" si="6"/>
        <v/>
      </c>
      <c r="AI8" s="466" t="str">
        <f t="shared" si="14"/>
        <v/>
      </c>
      <c r="AJ8" s="466" t="str">
        <f t="shared" si="15"/>
        <v/>
      </c>
      <c r="AK8" s="466" t="str">
        <f t="shared" si="16"/>
        <v/>
      </c>
      <c r="AL8" s="797" t="str">
        <f t="shared" si="16"/>
        <v/>
      </c>
      <c r="AN8" s="465" t="str">
        <f t="shared" si="7"/>
        <v/>
      </c>
      <c r="AO8" s="465" t="str">
        <f t="shared" si="7"/>
        <v/>
      </c>
      <c r="AP8" s="465" t="str">
        <f t="shared" si="7"/>
        <v/>
      </c>
      <c r="AQ8" s="465" t="str">
        <f t="shared" si="7"/>
        <v/>
      </c>
      <c r="AR8" s="795" t="str">
        <f t="shared" si="7"/>
        <v/>
      </c>
      <c r="AT8" s="483">
        <f t="shared" si="17"/>
        <v>0</v>
      </c>
      <c r="AU8" s="483">
        <f t="shared" si="18"/>
        <v>0</v>
      </c>
      <c r="AV8" s="483" t="str">
        <f t="shared" si="19"/>
        <v/>
      </c>
      <c r="AW8" s="483">
        <f t="shared" si="20"/>
        <v>0</v>
      </c>
      <c r="AX8" s="483">
        <f t="shared" si="21"/>
        <v>0</v>
      </c>
      <c r="AY8" s="483" t="str">
        <f t="shared" si="22"/>
        <v/>
      </c>
      <c r="AZ8" s="483">
        <f t="shared" si="23"/>
        <v>30</v>
      </c>
      <c r="BA8" s="483">
        <f t="shared" si="24"/>
        <v>1</v>
      </c>
      <c r="BB8" s="483">
        <f t="shared" si="25"/>
        <v>0</v>
      </c>
    </row>
    <row r="9" spans="1:54" s="291" customFormat="1" ht="16.5" customHeight="1" x14ac:dyDescent="0.25">
      <c r="A9" s="467">
        <v>4</v>
      </c>
      <c r="B9" s="468">
        <f t="shared" si="0"/>
        <v>0</v>
      </c>
      <c r="C9" s="469" t="str">
        <f t="shared" si="0"/>
        <v>???</v>
      </c>
      <c r="D9" s="470" t="str">
        <f t="shared" si="1"/>
        <v>???</v>
      </c>
      <c r="E9" s="458">
        <f t="shared" si="1"/>
        <v>0</v>
      </c>
      <c r="F9" s="471">
        <f>+F8</f>
        <v>28</v>
      </c>
      <c r="H9" s="467">
        <v>4</v>
      </c>
      <c r="I9" s="468">
        <f t="shared" si="2"/>
        <v>0</v>
      </c>
      <c r="J9" s="469" t="str">
        <f t="shared" si="2"/>
        <v>???</v>
      </c>
      <c r="K9" s="469" t="str">
        <f t="shared" si="2"/>
        <v>???</v>
      </c>
      <c r="L9" s="458">
        <f t="shared" si="3"/>
        <v>0</v>
      </c>
      <c r="M9" s="471">
        <f>+M8</f>
        <v>28</v>
      </c>
      <c r="O9" s="479">
        <v>3</v>
      </c>
      <c r="P9" s="480" t="str">
        <f t="shared" si="8"/>
        <v/>
      </c>
      <c r="Q9" s="480" t="str">
        <f t="shared" si="9"/>
        <v/>
      </c>
      <c r="R9" s="480" t="str">
        <f t="shared" si="10"/>
        <v/>
      </c>
      <c r="S9" s="481">
        <f t="shared" si="11"/>
        <v>0</v>
      </c>
      <c r="T9" s="482">
        <f t="shared" ref="T9:T18" si="26">IF(Q9&lt;&gt;Q8,+T8-1,T8)</f>
        <v>12</v>
      </c>
      <c r="W9" s="476" t="s">
        <v>12</v>
      </c>
      <c r="X9" s="477">
        <f>AE121</f>
        <v>0</v>
      </c>
      <c r="AB9" s="465" t="str">
        <f t="shared" si="12"/>
        <v/>
      </c>
      <c r="AC9" s="465" t="str">
        <f t="shared" si="4"/>
        <v/>
      </c>
      <c r="AD9" s="465" t="str">
        <f t="shared" si="5"/>
        <v/>
      </c>
      <c r="AE9" s="465" t="str">
        <f t="shared" si="13"/>
        <v/>
      </c>
      <c r="AF9" s="795" t="str">
        <f t="shared" si="13"/>
        <v/>
      </c>
      <c r="AH9" s="466" t="str">
        <f t="shared" si="6"/>
        <v/>
      </c>
      <c r="AI9" s="466" t="str">
        <f t="shared" si="14"/>
        <v/>
      </c>
      <c r="AJ9" s="466" t="str">
        <f t="shared" si="15"/>
        <v/>
      </c>
      <c r="AK9" s="466" t="str">
        <f t="shared" si="16"/>
        <v/>
      </c>
      <c r="AL9" s="797" t="str">
        <f t="shared" si="16"/>
        <v/>
      </c>
      <c r="AN9" s="465" t="str">
        <f t="shared" si="7"/>
        <v/>
      </c>
      <c r="AO9" s="465" t="str">
        <f t="shared" si="7"/>
        <v/>
      </c>
      <c r="AP9" s="465" t="str">
        <f t="shared" si="7"/>
        <v/>
      </c>
      <c r="AQ9" s="465" t="str">
        <f t="shared" si="7"/>
        <v/>
      </c>
      <c r="AR9" s="795" t="str">
        <f t="shared" si="7"/>
        <v/>
      </c>
      <c r="AT9" s="483">
        <f t="shared" si="17"/>
        <v>0</v>
      </c>
      <c r="AU9" s="483">
        <f t="shared" si="18"/>
        <v>0</v>
      </c>
      <c r="AV9" s="483" t="str">
        <f t="shared" si="19"/>
        <v/>
      </c>
      <c r="AW9" s="483">
        <f t="shared" si="20"/>
        <v>0</v>
      </c>
      <c r="AX9" s="483">
        <f t="shared" si="21"/>
        <v>0</v>
      </c>
      <c r="AY9" s="483" t="str">
        <f t="shared" si="22"/>
        <v/>
      </c>
      <c r="AZ9" s="483">
        <f t="shared" si="23"/>
        <v>28</v>
      </c>
      <c r="BA9" s="483">
        <f t="shared" si="24"/>
        <v>3</v>
      </c>
      <c r="BB9" s="483">
        <f t="shared" si="25"/>
        <v>0</v>
      </c>
    </row>
    <row r="10" spans="1:54" s="291" customFormat="1" ht="16.5" customHeight="1" thickBot="1" x14ac:dyDescent="0.3">
      <c r="A10" s="467">
        <v>5</v>
      </c>
      <c r="B10" s="468">
        <f t="shared" si="0"/>
        <v>0</v>
      </c>
      <c r="C10" s="469" t="str">
        <f t="shared" si="0"/>
        <v>???</v>
      </c>
      <c r="D10" s="470" t="str">
        <f t="shared" si="1"/>
        <v>???</v>
      </c>
      <c r="E10" s="458">
        <f t="shared" si="1"/>
        <v>0</v>
      </c>
      <c r="F10" s="471">
        <f>+F9-2</f>
        <v>26</v>
      </c>
      <c r="H10" s="467">
        <v>5</v>
      </c>
      <c r="I10" s="468">
        <f t="shared" si="2"/>
        <v>0</v>
      </c>
      <c r="J10" s="469" t="str">
        <f t="shared" si="2"/>
        <v>???</v>
      </c>
      <c r="K10" s="469" t="str">
        <f t="shared" si="2"/>
        <v>???</v>
      </c>
      <c r="L10" s="458">
        <f t="shared" si="3"/>
        <v>0</v>
      </c>
      <c r="M10" s="471">
        <f>+M9-2</f>
        <v>26</v>
      </c>
      <c r="O10" s="479">
        <v>4</v>
      </c>
      <c r="P10" s="480" t="str">
        <f t="shared" si="8"/>
        <v/>
      </c>
      <c r="Q10" s="480" t="str">
        <f t="shared" si="9"/>
        <v/>
      </c>
      <c r="R10" s="480" t="str">
        <f t="shared" si="10"/>
        <v/>
      </c>
      <c r="S10" s="481">
        <f t="shared" si="11"/>
        <v>0</v>
      </c>
      <c r="T10" s="482">
        <f t="shared" si="26"/>
        <v>12</v>
      </c>
      <c r="W10" s="476" t="s">
        <v>13</v>
      </c>
      <c r="X10" s="477">
        <f>AF121</f>
        <v>0</v>
      </c>
      <c r="AB10" s="465" t="str">
        <f t="shared" si="12"/>
        <v/>
      </c>
      <c r="AC10" s="465" t="str">
        <f t="shared" si="4"/>
        <v/>
      </c>
      <c r="AD10" s="465" t="str">
        <f t="shared" si="5"/>
        <v/>
      </c>
      <c r="AE10" s="465" t="str">
        <f t="shared" si="13"/>
        <v/>
      </c>
      <c r="AF10" s="795" t="str">
        <f t="shared" si="13"/>
        <v/>
      </c>
      <c r="AH10" s="466" t="str">
        <f t="shared" si="6"/>
        <v/>
      </c>
      <c r="AI10" s="466" t="str">
        <f t="shared" si="14"/>
        <v/>
      </c>
      <c r="AJ10" s="466" t="str">
        <f t="shared" si="15"/>
        <v/>
      </c>
      <c r="AK10" s="466" t="str">
        <f t="shared" si="16"/>
        <v/>
      </c>
      <c r="AL10" s="797" t="str">
        <f t="shared" si="16"/>
        <v/>
      </c>
      <c r="AN10" s="465" t="str">
        <f t="shared" si="7"/>
        <v/>
      </c>
      <c r="AO10" s="465" t="str">
        <f t="shared" si="7"/>
        <v/>
      </c>
      <c r="AP10" s="465" t="str">
        <f t="shared" si="7"/>
        <v/>
      </c>
      <c r="AQ10" s="465" t="str">
        <f t="shared" si="7"/>
        <v/>
      </c>
      <c r="AR10" s="795" t="str">
        <f t="shared" si="7"/>
        <v/>
      </c>
      <c r="AT10" s="483">
        <f t="shared" si="17"/>
        <v>0</v>
      </c>
      <c r="AU10" s="483">
        <f t="shared" si="18"/>
        <v>0</v>
      </c>
      <c r="AV10" s="483" t="str">
        <f t="shared" si="19"/>
        <v/>
      </c>
      <c r="AW10" s="483">
        <f t="shared" si="20"/>
        <v>0</v>
      </c>
      <c r="AX10" s="483">
        <f t="shared" si="21"/>
        <v>0</v>
      </c>
      <c r="AY10" s="483" t="str">
        <f t="shared" si="22"/>
        <v/>
      </c>
      <c r="AZ10" s="483">
        <f t="shared" si="23"/>
        <v>28</v>
      </c>
      <c r="BA10" s="483">
        <f t="shared" si="24"/>
        <v>3</v>
      </c>
      <c r="BB10" s="483">
        <f t="shared" si="25"/>
        <v>0</v>
      </c>
    </row>
    <row r="11" spans="1:54" s="291" customFormat="1" ht="16.5" customHeight="1" thickBot="1" x14ac:dyDescent="0.3">
      <c r="A11" s="467">
        <v>6</v>
      </c>
      <c r="B11" s="468">
        <f t="shared" si="0"/>
        <v>0</v>
      </c>
      <c r="C11" s="469" t="str">
        <f t="shared" si="0"/>
        <v>???</v>
      </c>
      <c r="D11" s="470" t="str">
        <f t="shared" si="1"/>
        <v>???</v>
      </c>
      <c r="E11" s="458">
        <f t="shared" si="1"/>
        <v>0</v>
      </c>
      <c r="F11" s="471">
        <f t="shared" ref="F11:F21" si="27">+F10</f>
        <v>26</v>
      </c>
      <c r="H11" s="467">
        <v>6</v>
      </c>
      <c r="I11" s="468">
        <f t="shared" si="2"/>
        <v>0</v>
      </c>
      <c r="J11" s="469" t="str">
        <f t="shared" si="2"/>
        <v>???</v>
      </c>
      <c r="K11" s="469" t="str">
        <f t="shared" si="2"/>
        <v>???</v>
      </c>
      <c r="L11" s="458">
        <f t="shared" si="3"/>
        <v>0</v>
      </c>
      <c r="M11" s="471">
        <f t="shared" ref="M11:M21" si="28">+M10</f>
        <v>26</v>
      </c>
      <c r="O11" s="479">
        <v>5</v>
      </c>
      <c r="P11" s="480" t="str">
        <f t="shared" si="8"/>
        <v/>
      </c>
      <c r="Q11" s="480" t="str">
        <f t="shared" si="9"/>
        <v/>
      </c>
      <c r="R11" s="480" t="str">
        <f t="shared" si="10"/>
        <v/>
      </c>
      <c r="S11" s="481">
        <f t="shared" si="11"/>
        <v>0</v>
      </c>
      <c r="T11" s="482">
        <f t="shared" si="26"/>
        <v>12</v>
      </c>
      <c r="W11" s="484" t="s">
        <v>8</v>
      </c>
      <c r="X11" s="485">
        <f>SUM(X6:X10)</f>
        <v>0</v>
      </c>
      <c r="AB11" s="465" t="str">
        <f t="shared" si="12"/>
        <v/>
      </c>
      <c r="AC11" s="465" t="str">
        <f t="shared" si="4"/>
        <v/>
      </c>
      <c r="AD11" s="465" t="str">
        <f t="shared" si="5"/>
        <v/>
      </c>
      <c r="AE11" s="465" t="str">
        <f t="shared" si="13"/>
        <v/>
      </c>
      <c r="AF11" s="795" t="str">
        <f t="shared" si="13"/>
        <v/>
      </c>
      <c r="AH11" s="466" t="str">
        <f t="shared" si="6"/>
        <v/>
      </c>
      <c r="AI11" s="466" t="str">
        <f t="shared" si="14"/>
        <v/>
      </c>
      <c r="AJ11" s="466" t="str">
        <f t="shared" si="15"/>
        <v/>
      </c>
      <c r="AK11" s="466" t="str">
        <f t="shared" si="16"/>
        <v/>
      </c>
      <c r="AL11" s="797" t="str">
        <f t="shared" si="16"/>
        <v/>
      </c>
      <c r="AN11" s="465" t="str">
        <f t="shared" si="7"/>
        <v/>
      </c>
      <c r="AO11" s="465" t="str">
        <f t="shared" si="7"/>
        <v/>
      </c>
      <c r="AP11" s="465" t="str">
        <f t="shared" si="7"/>
        <v/>
      </c>
      <c r="AQ11" s="465" t="str">
        <f t="shared" si="7"/>
        <v/>
      </c>
      <c r="AR11" s="795" t="str">
        <f t="shared" si="7"/>
        <v/>
      </c>
      <c r="AT11" s="483">
        <f t="shared" si="17"/>
        <v>0</v>
      </c>
      <c r="AU11" s="483">
        <f t="shared" si="18"/>
        <v>0</v>
      </c>
      <c r="AV11" s="483" t="str">
        <f t="shared" si="19"/>
        <v/>
      </c>
      <c r="AW11" s="483">
        <f t="shared" si="20"/>
        <v>0</v>
      </c>
      <c r="AX11" s="483">
        <f t="shared" si="21"/>
        <v>0</v>
      </c>
      <c r="AY11" s="483" t="str">
        <f t="shared" si="22"/>
        <v/>
      </c>
      <c r="AZ11" s="483">
        <f t="shared" si="23"/>
        <v>26</v>
      </c>
      <c r="BA11" s="483">
        <f t="shared" si="24"/>
        <v>5</v>
      </c>
      <c r="BB11" s="483">
        <f t="shared" si="25"/>
        <v>0</v>
      </c>
    </row>
    <row r="12" spans="1:54" s="291" customFormat="1" ht="16.5" customHeight="1" thickBot="1" x14ac:dyDescent="0.3">
      <c r="A12" s="467">
        <v>7</v>
      </c>
      <c r="B12" s="468">
        <f t="shared" si="0"/>
        <v>0</v>
      </c>
      <c r="C12" s="469" t="str">
        <f t="shared" si="0"/>
        <v>???</v>
      </c>
      <c r="D12" s="470" t="str">
        <f t="shared" si="1"/>
        <v>???</v>
      </c>
      <c r="E12" s="458">
        <f t="shared" si="1"/>
        <v>0</v>
      </c>
      <c r="F12" s="471">
        <f>+F11-2</f>
        <v>24</v>
      </c>
      <c r="H12" s="467">
        <v>7</v>
      </c>
      <c r="I12" s="468">
        <f t="shared" si="2"/>
        <v>0</v>
      </c>
      <c r="J12" s="469" t="str">
        <f t="shared" si="2"/>
        <v>???</v>
      </c>
      <c r="K12" s="469" t="str">
        <f t="shared" si="2"/>
        <v>???</v>
      </c>
      <c r="L12" s="458">
        <f t="shared" si="3"/>
        <v>0</v>
      </c>
      <c r="M12" s="471">
        <f>+M11-2</f>
        <v>24</v>
      </c>
      <c r="O12" s="479">
        <v>6</v>
      </c>
      <c r="P12" s="480" t="str">
        <f t="shared" si="8"/>
        <v/>
      </c>
      <c r="Q12" s="480" t="str">
        <f t="shared" si="9"/>
        <v/>
      </c>
      <c r="R12" s="480" t="str">
        <f t="shared" si="10"/>
        <v/>
      </c>
      <c r="S12" s="481">
        <f t="shared" si="11"/>
        <v>0</v>
      </c>
      <c r="T12" s="482">
        <f t="shared" si="26"/>
        <v>12</v>
      </c>
      <c r="W12" s="291" t="s">
        <v>321</v>
      </c>
      <c r="X12" s="445"/>
      <c r="AB12" s="465" t="str">
        <f t="shared" si="12"/>
        <v/>
      </c>
      <c r="AC12" s="465" t="str">
        <f t="shared" si="4"/>
        <v/>
      </c>
      <c r="AD12" s="465" t="str">
        <f t="shared" si="5"/>
        <v/>
      </c>
      <c r="AE12" s="465" t="str">
        <f t="shared" si="13"/>
        <v/>
      </c>
      <c r="AF12" s="795" t="str">
        <f t="shared" si="13"/>
        <v/>
      </c>
      <c r="AH12" s="466" t="str">
        <f t="shared" si="6"/>
        <v/>
      </c>
      <c r="AI12" s="466" t="str">
        <f t="shared" si="14"/>
        <v/>
      </c>
      <c r="AJ12" s="466" t="str">
        <f t="shared" si="15"/>
        <v/>
      </c>
      <c r="AK12" s="466" t="str">
        <f t="shared" si="16"/>
        <v/>
      </c>
      <c r="AL12" s="797" t="str">
        <f t="shared" si="16"/>
        <v/>
      </c>
      <c r="AN12" s="465" t="str">
        <f t="shared" si="7"/>
        <v/>
      </c>
      <c r="AO12" s="465" t="str">
        <f t="shared" si="7"/>
        <v/>
      </c>
      <c r="AP12" s="465" t="str">
        <f t="shared" si="7"/>
        <v/>
      </c>
      <c r="AQ12" s="465" t="str">
        <f t="shared" si="7"/>
        <v/>
      </c>
      <c r="AR12" s="795" t="str">
        <f t="shared" si="7"/>
        <v/>
      </c>
      <c r="AT12" s="483">
        <f t="shared" si="17"/>
        <v>0</v>
      </c>
      <c r="AU12" s="483">
        <f t="shared" si="18"/>
        <v>0</v>
      </c>
      <c r="AV12" s="483" t="str">
        <f t="shared" si="19"/>
        <v/>
      </c>
      <c r="AW12" s="483">
        <f t="shared" si="20"/>
        <v>0</v>
      </c>
      <c r="AX12" s="483">
        <f t="shared" si="21"/>
        <v>0</v>
      </c>
      <c r="AY12" s="483" t="str">
        <f t="shared" si="22"/>
        <v/>
      </c>
      <c r="AZ12" s="483">
        <f t="shared" si="23"/>
        <v>26</v>
      </c>
      <c r="BA12" s="483">
        <f t="shared" si="24"/>
        <v>5</v>
      </c>
      <c r="BB12" s="483">
        <f t="shared" si="25"/>
        <v>0</v>
      </c>
    </row>
    <row r="13" spans="1:54" s="291" customFormat="1" ht="16.5" customHeight="1" thickBot="1" x14ac:dyDescent="0.3">
      <c r="A13" s="467">
        <v>8</v>
      </c>
      <c r="B13" s="468">
        <f t="shared" si="0"/>
        <v>0</v>
      </c>
      <c r="C13" s="469" t="str">
        <f t="shared" si="0"/>
        <v>???</v>
      </c>
      <c r="D13" s="470" t="str">
        <f t="shared" si="1"/>
        <v>???</v>
      </c>
      <c r="E13" s="458">
        <f t="shared" si="1"/>
        <v>0</v>
      </c>
      <c r="F13" s="471">
        <f t="shared" si="27"/>
        <v>24</v>
      </c>
      <c r="H13" s="467">
        <v>8</v>
      </c>
      <c r="I13" s="468">
        <f t="shared" si="2"/>
        <v>0</v>
      </c>
      <c r="J13" s="469" t="str">
        <f t="shared" si="2"/>
        <v>???</v>
      </c>
      <c r="K13" s="469" t="str">
        <f t="shared" si="2"/>
        <v>???</v>
      </c>
      <c r="L13" s="458">
        <f t="shared" si="3"/>
        <v>0</v>
      </c>
      <c r="M13" s="471">
        <f t="shared" si="28"/>
        <v>24</v>
      </c>
      <c r="O13" s="479">
        <v>7</v>
      </c>
      <c r="P13" s="480" t="str">
        <f t="shared" si="8"/>
        <v/>
      </c>
      <c r="Q13" s="480" t="str">
        <f t="shared" si="9"/>
        <v/>
      </c>
      <c r="R13" s="480" t="str">
        <f t="shared" si="10"/>
        <v/>
      </c>
      <c r="S13" s="481">
        <f t="shared" si="11"/>
        <v>0</v>
      </c>
      <c r="T13" s="482">
        <f t="shared" si="26"/>
        <v>12</v>
      </c>
      <c r="W13" s="918" t="s">
        <v>4</v>
      </c>
      <c r="X13" s="919"/>
      <c r="Y13" s="919"/>
      <c r="Z13" s="921"/>
      <c r="AB13" s="465" t="str">
        <f t="shared" si="12"/>
        <v/>
      </c>
      <c r="AC13" s="465" t="str">
        <f t="shared" si="4"/>
        <v/>
      </c>
      <c r="AD13" s="465" t="str">
        <f t="shared" si="5"/>
        <v/>
      </c>
      <c r="AE13" s="465" t="str">
        <f t="shared" si="13"/>
        <v/>
      </c>
      <c r="AF13" s="795" t="str">
        <f t="shared" si="13"/>
        <v/>
      </c>
      <c r="AH13" s="466" t="str">
        <f t="shared" si="6"/>
        <v/>
      </c>
      <c r="AI13" s="466" t="str">
        <f t="shared" si="14"/>
        <v/>
      </c>
      <c r="AJ13" s="466" t="str">
        <f t="shared" si="15"/>
        <v/>
      </c>
      <c r="AK13" s="466" t="str">
        <f t="shared" si="16"/>
        <v/>
      </c>
      <c r="AL13" s="797" t="str">
        <f t="shared" si="16"/>
        <v/>
      </c>
      <c r="AN13" s="465" t="str">
        <f t="shared" si="7"/>
        <v/>
      </c>
      <c r="AO13" s="465" t="str">
        <f t="shared" si="7"/>
        <v/>
      </c>
      <c r="AP13" s="465" t="str">
        <f t="shared" si="7"/>
        <v/>
      </c>
      <c r="AQ13" s="465" t="str">
        <f t="shared" si="7"/>
        <v/>
      </c>
      <c r="AR13" s="795" t="str">
        <f t="shared" si="7"/>
        <v/>
      </c>
      <c r="AT13" s="483">
        <f t="shared" si="17"/>
        <v>0</v>
      </c>
      <c r="AU13" s="483">
        <f t="shared" si="18"/>
        <v>0</v>
      </c>
      <c r="AV13" s="483" t="str">
        <f t="shared" si="19"/>
        <v/>
      </c>
      <c r="AW13" s="483">
        <f t="shared" si="20"/>
        <v>0</v>
      </c>
      <c r="AX13" s="483">
        <f t="shared" si="21"/>
        <v>0</v>
      </c>
      <c r="AY13" s="483" t="str">
        <f t="shared" si="22"/>
        <v/>
      </c>
      <c r="AZ13" s="483">
        <f t="shared" si="23"/>
        <v>24</v>
      </c>
      <c r="BA13" s="483">
        <f t="shared" si="24"/>
        <v>7</v>
      </c>
      <c r="BB13" s="483">
        <f t="shared" si="25"/>
        <v>0</v>
      </c>
    </row>
    <row r="14" spans="1:54" s="291" customFormat="1" ht="16.5" customHeight="1" thickBot="1" x14ac:dyDescent="0.3">
      <c r="A14" s="467">
        <v>9</v>
      </c>
      <c r="B14" s="468">
        <f t="shared" si="0"/>
        <v>0</v>
      </c>
      <c r="C14" s="469" t="str">
        <f t="shared" si="0"/>
        <v>???</v>
      </c>
      <c r="D14" s="470" t="str">
        <f t="shared" si="1"/>
        <v>???</v>
      </c>
      <c r="E14" s="458">
        <f t="shared" si="1"/>
        <v>0</v>
      </c>
      <c r="F14" s="471">
        <f>+F13-2</f>
        <v>22</v>
      </c>
      <c r="H14" s="467">
        <v>9</v>
      </c>
      <c r="I14" s="468">
        <f t="shared" si="2"/>
        <v>0</v>
      </c>
      <c r="J14" s="469" t="str">
        <f t="shared" si="2"/>
        <v>???</v>
      </c>
      <c r="K14" s="469" t="str">
        <f t="shared" si="2"/>
        <v>???</v>
      </c>
      <c r="L14" s="458">
        <f t="shared" si="3"/>
        <v>0</v>
      </c>
      <c r="M14" s="471">
        <f>+M13-2</f>
        <v>22</v>
      </c>
      <c r="O14" s="479">
        <v>8</v>
      </c>
      <c r="P14" s="480" t="str">
        <f t="shared" si="8"/>
        <v/>
      </c>
      <c r="Q14" s="480" t="str">
        <f t="shared" si="9"/>
        <v/>
      </c>
      <c r="R14" s="480" t="str">
        <f t="shared" si="10"/>
        <v/>
      </c>
      <c r="S14" s="481">
        <f t="shared" si="11"/>
        <v>0</v>
      </c>
      <c r="T14" s="482">
        <f t="shared" si="26"/>
        <v>12</v>
      </c>
      <c r="W14" s="486" t="s">
        <v>5</v>
      </c>
      <c r="X14" s="487" t="s">
        <v>6</v>
      </c>
      <c r="Y14" s="488" t="s">
        <v>7</v>
      </c>
      <c r="Z14" s="453" t="s">
        <v>8</v>
      </c>
      <c r="AB14" s="465" t="str">
        <f t="shared" si="12"/>
        <v/>
      </c>
      <c r="AC14" s="465" t="str">
        <f t="shared" si="4"/>
        <v/>
      </c>
      <c r="AD14" s="465" t="str">
        <f t="shared" si="5"/>
        <v/>
      </c>
      <c r="AE14" s="465" t="str">
        <f t="shared" si="13"/>
        <v/>
      </c>
      <c r="AF14" s="795" t="str">
        <f t="shared" si="13"/>
        <v/>
      </c>
      <c r="AH14" s="466" t="str">
        <f t="shared" si="6"/>
        <v/>
      </c>
      <c r="AI14" s="466" t="str">
        <f t="shared" si="14"/>
        <v/>
      </c>
      <c r="AJ14" s="466" t="str">
        <f t="shared" si="15"/>
        <v/>
      </c>
      <c r="AK14" s="466" t="str">
        <f t="shared" si="16"/>
        <v/>
      </c>
      <c r="AL14" s="797" t="str">
        <f t="shared" si="16"/>
        <v/>
      </c>
      <c r="AN14" s="465" t="str">
        <f t="shared" si="7"/>
        <v/>
      </c>
      <c r="AO14" s="465" t="str">
        <f t="shared" si="7"/>
        <v/>
      </c>
      <c r="AP14" s="465" t="str">
        <f t="shared" si="7"/>
        <v/>
      </c>
      <c r="AQ14" s="465" t="str">
        <f t="shared" si="7"/>
        <v/>
      </c>
      <c r="AR14" s="795" t="str">
        <f t="shared" si="7"/>
        <v/>
      </c>
      <c r="AT14" s="483">
        <f t="shared" si="17"/>
        <v>0</v>
      </c>
      <c r="AU14" s="483">
        <f t="shared" si="18"/>
        <v>0</v>
      </c>
      <c r="AV14" s="483" t="str">
        <f t="shared" si="19"/>
        <v/>
      </c>
      <c r="AW14" s="483">
        <f t="shared" si="20"/>
        <v>0</v>
      </c>
      <c r="AX14" s="483">
        <f t="shared" si="21"/>
        <v>0</v>
      </c>
      <c r="AY14" s="483" t="str">
        <f t="shared" si="22"/>
        <v/>
      </c>
      <c r="AZ14" s="483">
        <f t="shared" si="23"/>
        <v>24</v>
      </c>
      <c r="BA14" s="483">
        <f t="shared" si="24"/>
        <v>7</v>
      </c>
      <c r="BB14" s="483">
        <f t="shared" si="25"/>
        <v>0</v>
      </c>
    </row>
    <row r="15" spans="1:54" s="291" customFormat="1" ht="16.5" customHeight="1" x14ac:dyDescent="0.25">
      <c r="A15" s="467">
        <v>10</v>
      </c>
      <c r="B15" s="468">
        <f t="shared" si="0"/>
        <v>0</v>
      </c>
      <c r="C15" s="469" t="str">
        <f t="shared" si="0"/>
        <v>???</v>
      </c>
      <c r="D15" s="470" t="str">
        <f t="shared" si="0"/>
        <v>???</v>
      </c>
      <c r="E15" s="458">
        <f t="shared" si="0"/>
        <v>0</v>
      </c>
      <c r="F15" s="471">
        <f t="shared" si="27"/>
        <v>22</v>
      </c>
      <c r="H15" s="467">
        <v>10</v>
      </c>
      <c r="I15" s="468">
        <f t="shared" si="2"/>
        <v>0</v>
      </c>
      <c r="J15" s="469" t="str">
        <f t="shared" si="2"/>
        <v>???</v>
      </c>
      <c r="K15" s="469" t="str">
        <f t="shared" si="2"/>
        <v>???</v>
      </c>
      <c r="L15" s="458">
        <f t="shared" si="3"/>
        <v>0</v>
      </c>
      <c r="M15" s="471">
        <f t="shared" si="28"/>
        <v>22</v>
      </c>
      <c r="O15" s="479">
        <v>9</v>
      </c>
      <c r="P15" s="480" t="str">
        <f t="shared" si="8"/>
        <v/>
      </c>
      <c r="Q15" s="480" t="str">
        <f t="shared" si="9"/>
        <v/>
      </c>
      <c r="R15" s="480" t="str">
        <f t="shared" si="10"/>
        <v/>
      </c>
      <c r="S15" s="481">
        <f t="shared" si="11"/>
        <v>0</v>
      </c>
      <c r="T15" s="482">
        <f t="shared" si="26"/>
        <v>12</v>
      </c>
      <c r="W15" s="463" t="str">
        <f>+W6</f>
        <v>ASGAF</v>
      </c>
      <c r="X15" s="489">
        <f>AB36</f>
        <v>0</v>
      </c>
      <c r="Y15" s="490">
        <f>AH36+AN18</f>
        <v>0</v>
      </c>
      <c r="Z15" s="491">
        <f>SUM(X15:Y15)</f>
        <v>0</v>
      </c>
      <c r="AB15" s="465" t="str">
        <f t="shared" si="12"/>
        <v/>
      </c>
      <c r="AC15" s="465" t="str">
        <f t="shared" si="4"/>
        <v/>
      </c>
      <c r="AD15" s="465" t="str">
        <f t="shared" si="5"/>
        <v/>
      </c>
      <c r="AE15" s="465" t="str">
        <f t="shared" si="13"/>
        <v/>
      </c>
      <c r="AF15" s="795" t="str">
        <f t="shared" si="13"/>
        <v/>
      </c>
      <c r="AH15" s="466" t="str">
        <f t="shared" si="6"/>
        <v/>
      </c>
      <c r="AI15" s="466" t="str">
        <f t="shared" si="14"/>
        <v/>
      </c>
      <c r="AJ15" s="466" t="str">
        <f t="shared" si="15"/>
        <v/>
      </c>
      <c r="AK15" s="466" t="str">
        <f t="shared" si="16"/>
        <v/>
      </c>
      <c r="AL15" s="797" t="str">
        <f t="shared" si="16"/>
        <v/>
      </c>
      <c r="AN15" s="465" t="str">
        <f t="shared" si="7"/>
        <v/>
      </c>
      <c r="AO15" s="465" t="str">
        <f t="shared" si="7"/>
        <v/>
      </c>
      <c r="AP15" s="465" t="str">
        <f t="shared" si="7"/>
        <v/>
      </c>
      <c r="AQ15" s="465" t="str">
        <f t="shared" si="7"/>
        <v/>
      </c>
      <c r="AR15" s="795" t="str">
        <f t="shared" si="7"/>
        <v/>
      </c>
      <c r="AT15" s="483">
        <f t="shared" si="17"/>
        <v>0</v>
      </c>
      <c r="AU15" s="483">
        <f t="shared" si="18"/>
        <v>0</v>
      </c>
      <c r="AV15" s="483" t="str">
        <f t="shared" si="19"/>
        <v/>
      </c>
      <c r="AW15" s="483">
        <f t="shared" si="20"/>
        <v>0</v>
      </c>
      <c r="AX15" s="483">
        <f t="shared" si="21"/>
        <v>0</v>
      </c>
      <c r="AY15" s="483" t="str">
        <f t="shared" si="22"/>
        <v/>
      </c>
      <c r="AZ15" s="483">
        <f t="shared" si="23"/>
        <v>22</v>
      </c>
      <c r="BA15" s="483">
        <f t="shared" si="24"/>
        <v>9</v>
      </c>
      <c r="BB15" s="483">
        <f t="shared" si="25"/>
        <v>0</v>
      </c>
    </row>
    <row r="16" spans="1:54" s="291" customFormat="1" ht="16.5" customHeight="1" x14ac:dyDescent="0.25">
      <c r="A16" s="467">
        <v>11</v>
      </c>
      <c r="B16" s="468">
        <f t="shared" si="0"/>
        <v>0</v>
      </c>
      <c r="C16" s="469" t="str">
        <f t="shared" si="0"/>
        <v>???</v>
      </c>
      <c r="D16" s="470" t="str">
        <f t="shared" si="0"/>
        <v>???</v>
      </c>
      <c r="E16" s="458">
        <f t="shared" si="0"/>
        <v>0</v>
      </c>
      <c r="F16" s="471">
        <f>+F15-2</f>
        <v>20</v>
      </c>
      <c r="H16" s="467">
        <v>11</v>
      </c>
      <c r="I16" s="468">
        <f t="shared" si="2"/>
        <v>0</v>
      </c>
      <c r="J16" s="469" t="str">
        <f t="shared" si="2"/>
        <v>???</v>
      </c>
      <c r="K16" s="469" t="str">
        <f t="shared" si="2"/>
        <v>???</v>
      </c>
      <c r="L16" s="458">
        <f t="shared" si="3"/>
        <v>0</v>
      </c>
      <c r="M16" s="471">
        <f>+M15-2</f>
        <v>20</v>
      </c>
      <c r="O16" s="479">
        <v>10</v>
      </c>
      <c r="P16" s="480" t="str">
        <f t="shared" si="8"/>
        <v/>
      </c>
      <c r="Q16" s="480" t="str">
        <f t="shared" si="9"/>
        <v/>
      </c>
      <c r="R16" s="480" t="str">
        <f t="shared" si="10"/>
        <v/>
      </c>
      <c r="S16" s="481">
        <f t="shared" si="11"/>
        <v>0</v>
      </c>
      <c r="T16" s="482">
        <f t="shared" si="26"/>
        <v>12</v>
      </c>
      <c r="W16" s="476" t="str">
        <f t="shared" ref="W16:W20" si="29">+W7</f>
        <v>Chevannes</v>
      </c>
      <c r="X16" s="481">
        <f>AC36</f>
        <v>0</v>
      </c>
      <c r="Y16" s="492">
        <f>AI36+AO18</f>
        <v>0</v>
      </c>
      <c r="Z16" s="493">
        <f>SUM(X16:Y16)</f>
        <v>0</v>
      </c>
      <c r="AB16" s="465" t="str">
        <f t="shared" si="12"/>
        <v/>
      </c>
      <c r="AC16" s="465" t="str">
        <f>IF(LEFT($D16,9)=AC$5,$F16,"")</f>
        <v/>
      </c>
      <c r="AD16" s="465" t="str">
        <f t="shared" si="5"/>
        <v/>
      </c>
      <c r="AE16" s="465" t="str">
        <f t="shared" si="13"/>
        <v/>
      </c>
      <c r="AF16" s="795" t="str">
        <f t="shared" si="13"/>
        <v/>
      </c>
      <c r="AH16" s="466" t="str">
        <f t="shared" si="6"/>
        <v/>
      </c>
      <c r="AI16" s="466" t="str">
        <f t="shared" si="14"/>
        <v/>
      </c>
      <c r="AJ16" s="466" t="str">
        <f t="shared" si="15"/>
        <v/>
      </c>
      <c r="AK16" s="466" t="str">
        <f t="shared" si="16"/>
        <v/>
      </c>
      <c r="AL16" s="797" t="str">
        <f t="shared" si="16"/>
        <v/>
      </c>
      <c r="AN16" s="465" t="str">
        <f t="shared" si="7"/>
        <v/>
      </c>
      <c r="AO16" s="465" t="str">
        <f t="shared" si="7"/>
        <v/>
      </c>
      <c r="AP16" s="465" t="str">
        <f t="shared" si="7"/>
        <v/>
      </c>
      <c r="AQ16" s="465" t="str">
        <f t="shared" si="7"/>
        <v/>
      </c>
      <c r="AR16" s="795" t="str">
        <f t="shared" si="7"/>
        <v/>
      </c>
      <c r="AT16" s="483">
        <f t="shared" si="17"/>
        <v>0</v>
      </c>
      <c r="AU16" s="483">
        <f t="shared" si="18"/>
        <v>0</v>
      </c>
      <c r="AV16" s="483" t="str">
        <f t="shared" si="19"/>
        <v/>
      </c>
      <c r="AW16" s="483">
        <f t="shared" si="20"/>
        <v>0</v>
      </c>
      <c r="AX16" s="483">
        <f t="shared" si="21"/>
        <v>0</v>
      </c>
      <c r="AY16" s="483" t="str">
        <f t="shared" si="22"/>
        <v/>
      </c>
      <c r="AZ16" s="483">
        <f t="shared" si="23"/>
        <v>22</v>
      </c>
      <c r="BA16" s="483">
        <f t="shared" si="24"/>
        <v>9</v>
      </c>
      <c r="BB16" s="483">
        <f t="shared" si="25"/>
        <v>0</v>
      </c>
    </row>
    <row r="17" spans="1:54" s="291" customFormat="1" ht="16.5" customHeight="1" thickBot="1" x14ac:dyDescent="0.3">
      <c r="A17" s="467">
        <v>12</v>
      </c>
      <c r="B17" s="468">
        <f t="shared" si="0"/>
        <v>0</v>
      </c>
      <c r="C17" s="469" t="str">
        <f t="shared" si="0"/>
        <v>???</v>
      </c>
      <c r="D17" s="470" t="str">
        <f t="shared" si="0"/>
        <v>???</v>
      </c>
      <c r="E17" s="458">
        <f t="shared" si="0"/>
        <v>0</v>
      </c>
      <c r="F17" s="471">
        <f t="shared" si="27"/>
        <v>20</v>
      </c>
      <c r="H17" s="467">
        <v>12</v>
      </c>
      <c r="I17" s="468">
        <f t="shared" si="2"/>
        <v>0</v>
      </c>
      <c r="J17" s="469" t="str">
        <f t="shared" si="2"/>
        <v>???</v>
      </c>
      <c r="K17" s="469" t="str">
        <f t="shared" si="2"/>
        <v>???</v>
      </c>
      <c r="L17" s="458">
        <f t="shared" si="3"/>
        <v>0</v>
      </c>
      <c r="M17" s="471">
        <f t="shared" si="28"/>
        <v>20</v>
      </c>
      <c r="O17" s="479">
        <v>11</v>
      </c>
      <c r="P17" s="480" t="str">
        <f t="shared" si="8"/>
        <v/>
      </c>
      <c r="Q17" s="480" t="str">
        <f t="shared" si="9"/>
        <v/>
      </c>
      <c r="R17" s="480" t="str">
        <f t="shared" si="10"/>
        <v/>
      </c>
      <c r="S17" s="481">
        <f t="shared" si="11"/>
        <v>0</v>
      </c>
      <c r="T17" s="482">
        <f t="shared" si="26"/>
        <v>12</v>
      </c>
      <c r="W17" s="476" t="str">
        <f t="shared" si="29"/>
        <v>Chevry</v>
      </c>
      <c r="X17" s="481">
        <f>AD36</f>
        <v>0</v>
      </c>
      <c r="Y17" s="492">
        <f>AJ36+AP18</f>
        <v>0</v>
      </c>
      <c r="Z17" s="493">
        <f>SUM(X17:Y17)</f>
        <v>0</v>
      </c>
      <c r="AB17" s="465" t="str">
        <f t="shared" si="12"/>
        <v/>
      </c>
      <c r="AC17" s="465" t="str">
        <f t="shared" si="4"/>
        <v/>
      </c>
      <c r="AD17" s="465" t="str">
        <f t="shared" si="5"/>
        <v/>
      </c>
      <c r="AE17" s="465" t="str">
        <f t="shared" si="13"/>
        <v/>
      </c>
      <c r="AF17" s="795" t="str">
        <f t="shared" si="13"/>
        <v/>
      </c>
      <c r="AH17" s="466" t="str">
        <f t="shared" si="6"/>
        <v/>
      </c>
      <c r="AI17" s="466" t="str">
        <f t="shared" si="14"/>
        <v/>
      </c>
      <c r="AJ17" s="466" t="str">
        <f t="shared" si="15"/>
        <v/>
      </c>
      <c r="AK17" s="466" t="str">
        <f t="shared" si="16"/>
        <v/>
      </c>
      <c r="AL17" s="797" t="str">
        <f t="shared" si="16"/>
        <v/>
      </c>
      <c r="AN17" s="465" t="str">
        <f t="shared" si="7"/>
        <v/>
      </c>
      <c r="AO17" s="465" t="str">
        <f t="shared" si="7"/>
        <v/>
      </c>
      <c r="AP17" s="465" t="str">
        <f t="shared" si="7"/>
        <v/>
      </c>
      <c r="AQ17" s="465" t="str">
        <f t="shared" si="7"/>
        <v/>
      </c>
      <c r="AR17" s="795" t="str">
        <f t="shared" si="7"/>
        <v/>
      </c>
      <c r="AT17" s="483">
        <f t="shared" si="17"/>
        <v>0</v>
      </c>
      <c r="AU17" s="483">
        <f t="shared" si="18"/>
        <v>0</v>
      </c>
      <c r="AV17" s="483" t="str">
        <f t="shared" si="19"/>
        <v/>
      </c>
      <c r="AW17" s="483">
        <f t="shared" si="20"/>
        <v>0</v>
      </c>
      <c r="AX17" s="483">
        <f t="shared" si="21"/>
        <v>0</v>
      </c>
      <c r="AY17" s="483" t="str">
        <f t="shared" si="22"/>
        <v/>
      </c>
      <c r="AZ17" s="483">
        <f t="shared" si="23"/>
        <v>20</v>
      </c>
      <c r="BA17" s="483">
        <f t="shared" si="24"/>
        <v>11</v>
      </c>
      <c r="BB17" s="483">
        <f t="shared" si="25"/>
        <v>0</v>
      </c>
    </row>
    <row r="18" spans="1:54" s="291" customFormat="1" ht="16.5" customHeight="1" thickBot="1" x14ac:dyDescent="0.3">
      <c r="A18" s="467">
        <v>13</v>
      </c>
      <c r="B18" s="468">
        <f t="shared" si="0"/>
        <v>0</v>
      </c>
      <c r="C18" s="469" t="str">
        <f t="shared" si="0"/>
        <v>???</v>
      </c>
      <c r="D18" s="470" t="str">
        <f t="shared" si="0"/>
        <v>???</v>
      </c>
      <c r="E18" s="458">
        <f t="shared" si="0"/>
        <v>0</v>
      </c>
      <c r="F18" s="471">
        <f>+F17-2</f>
        <v>18</v>
      </c>
      <c r="H18" s="494">
        <v>13</v>
      </c>
      <c r="I18" s="468">
        <f t="shared" si="2"/>
        <v>0</v>
      </c>
      <c r="J18" s="469" t="str">
        <f t="shared" si="2"/>
        <v>???</v>
      </c>
      <c r="K18" s="469" t="str">
        <f t="shared" si="2"/>
        <v>???</v>
      </c>
      <c r="L18" s="458">
        <f t="shared" si="3"/>
        <v>0</v>
      </c>
      <c r="M18" s="471">
        <f>+M17-2</f>
        <v>18</v>
      </c>
      <c r="O18" s="495">
        <v>12</v>
      </c>
      <c r="P18" s="496" t="str">
        <f t="shared" si="8"/>
        <v/>
      </c>
      <c r="Q18" s="496" t="str">
        <f t="shared" si="9"/>
        <v/>
      </c>
      <c r="R18" s="496" t="str">
        <f t="shared" si="10"/>
        <v/>
      </c>
      <c r="S18" s="497">
        <f t="shared" si="11"/>
        <v>0</v>
      </c>
      <c r="T18" s="498">
        <f t="shared" si="26"/>
        <v>12</v>
      </c>
      <c r="W18" s="476" t="str">
        <f t="shared" si="29"/>
        <v>Corbuches</v>
      </c>
      <c r="X18" s="481">
        <f>AE36</f>
        <v>0</v>
      </c>
      <c r="Y18" s="492">
        <f>AK36+AQ18</f>
        <v>0</v>
      </c>
      <c r="Z18" s="493">
        <f>SUM(X18:Y18)</f>
        <v>0</v>
      </c>
      <c r="AB18" s="465" t="str">
        <f t="shared" si="12"/>
        <v/>
      </c>
      <c r="AC18" s="465" t="str">
        <f t="shared" si="4"/>
        <v/>
      </c>
      <c r="AD18" s="465" t="str">
        <f t="shared" si="5"/>
        <v/>
      </c>
      <c r="AE18" s="465" t="str">
        <f t="shared" si="13"/>
        <v/>
      </c>
      <c r="AF18" s="795" t="str">
        <f t="shared" si="13"/>
        <v/>
      </c>
      <c r="AH18" s="466" t="str">
        <f t="shared" si="6"/>
        <v/>
      </c>
      <c r="AI18" s="466" t="str">
        <f t="shared" si="14"/>
        <v/>
      </c>
      <c r="AJ18" s="466" t="str">
        <f t="shared" si="15"/>
        <v/>
      </c>
      <c r="AK18" s="466" t="str">
        <f t="shared" si="16"/>
        <v/>
      </c>
      <c r="AL18" s="797" t="str">
        <f t="shared" si="16"/>
        <v/>
      </c>
      <c r="AN18" s="499">
        <f>SUM(AN6:AN17)</f>
        <v>0</v>
      </c>
      <c r="AO18" s="500">
        <f>SUM(AO6:AO17)</f>
        <v>0</v>
      </c>
      <c r="AP18" s="500">
        <f>SUM(AP6:AP17)</f>
        <v>0</v>
      </c>
      <c r="AQ18" s="500">
        <f>SUM(AQ6:AQ17)</f>
        <v>0</v>
      </c>
      <c r="AR18" s="796">
        <f>SUM(AR6:AR17)</f>
        <v>0</v>
      </c>
      <c r="AT18" s="483">
        <f t="shared" si="17"/>
        <v>0</v>
      </c>
      <c r="AU18" s="483">
        <f t="shared" si="18"/>
        <v>0</v>
      </c>
      <c r="AV18" s="483" t="str">
        <f t="shared" si="19"/>
        <v/>
      </c>
      <c r="AW18" s="483">
        <f t="shared" si="20"/>
        <v>0</v>
      </c>
      <c r="AX18" s="483">
        <f t="shared" si="21"/>
        <v>0</v>
      </c>
      <c r="AY18" s="483" t="str">
        <f t="shared" si="22"/>
        <v/>
      </c>
      <c r="AZ18" s="483">
        <f t="shared" si="23"/>
        <v>20</v>
      </c>
      <c r="BA18" s="483">
        <f t="shared" si="24"/>
        <v>11</v>
      </c>
      <c r="BB18" s="483">
        <f t="shared" si="25"/>
        <v>0</v>
      </c>
    </row>
    <row r="19" spans="1:54" s="291" customFormat="1" ht="16.5" customHeight="1" thickBot="1" x14ac:dyDescent="0.35">
      <c r="A19" s="467">
        <v>14</v>
      </c>
      <c r="B19" s="468">
        <f t="shared" si="0"/>
        <v>0</v>
      </c>
      <c r="C19" s="469" t="str">
        <f t="shared" si="0"/>
        <v>???</v>
      </c>
      <c r="D19" s="470" t="str">
        <f t="shared" si="0"/>
        <v>???</v>
      </c>
      <c r="E19" s="458">
        <f t="shared" si="0"/>
        <v>0</v>
      </c>
      <c r="F19" s="471">
        <f t="shared" si="27"/>
        <v>18</v>
      </c>
      <c r="H19" s="494">
        <v>14</v>
      </c>
      <c r="I19" s="468">
        <f t="shared" si="2"/>
        <v>0</v>
      </c>
      <c r="J19" s="469" t="str">
        <f t="shared" si="2"/>
        <v>???</v>
      </c>
      <c r="K19" s="469" t="str">
        <f t="shared" si="2"/>
        <v>???</v>
      </c>
      <c r="L19" s="458">
        <f t="shared" si="3"/>
        <v>0</v>
      </c>
      <c r="M19" s="471">
        <f t="shared" si="28"/>
        <v>18</v>
      </c>
      <c r="Q19" s="445"/>
      <c r="R19" s="501" t="s">
        <v>64</v>
      </c>
      <c r="S19" s="502">
        <f>SUM(S7:S18)</f>
        <v>0</v>
      </c>
      <c r="T19" s="503"/>
      <c r="W19" s="504" t="str">
        <f t="shared" si="29"/>
        <v>Réveillon</v>
      </c>
      <c r="X19" s="497">
        <f>AF36</f>
        <v>0</v>
      </c>
      <c r="Y19" s="505">
        <f>AL36+AR18</f>
        <v>0</v>
      </c>
      <c r="Z19" s="506">
        <f>SUM(X19:Y19)</f>
        <v>0</v>
      </c>
      <c r="AB19" s="465" t="str">
        <f t="shared" si="12"/>
        <v/>
      </c>
      <c r="AC19" s="465" t="str">
        <f t="shared" si="4"/>
        <v/>
      </c>
      <c r="AD19" s="465" t="str">
        <f t="shared" si="5"/>
        <v/>
      </c>
      <c r="AE19" s="465" t="str">
        <f t="shared" si="13"/>
        <v/>
      </c>
      <c r="AF19" s="795" t="str">
        <f t="shared" si="13"/>
        <v/>
      </c>
      <c r="AH19" s="466" t="str">
        <f t="shared" si="6"/>
        <v/>
      </c>
      <c r="AI19" s="466" t="str">
        <f t="shared" si="14"/>
        <v/>
      </c>
      <c r="AJ19" s="466" t="str">
        <f t="shared" si="15"/>
        <v/>
      </c>
      <c r="AK19" s="466" t="str">
        <f t="shared" si="16"/>
        <v/>
      </c>
      <c r="AL19" s="797" t="str">
        <f t="shared" si="16"/>
        <v/>
      </c>
      <c r="AN19" s="917" t="s">
        <v>29</v>
      </c>
      <c r="AO19" s="915"/>
      <c r="AP19" s="915"/>
      <c r="AQ19" s="915"/>
      <c r="AR19" s="916"/>
      <c r="AT19" s="483">
        <f t="shared" si="17"/>
        <v>0</v>
      </c>
      <c r="AU19" s="483">
        <f t="shared" si="18"/>
        <v>0</v>
      </c>
      <c r="AV19" s="483" t="str">
        <f t="shared" si="19"/>
        <v/>
      </c>
      <c r="AW19" s="483">
        <f t="shared" si="20"/>
        <v>0</v>
      </c>
      <c r="AX19" s="483">
        <f t="shared" si="21"/>
        <v>0</v>
      </c>
      <c r="AY19" s="483" t="str">
        <f t="shared" si="22"/>
        <v/>
      </c>
      <c r="AZ19" s="483">
        <f t="shared" si="23"/>
        <v>18</v>
      </c>
      <c r="BA19" s="483">
        <f t="shared" si="24"/>
        <v>13</v>
      </c>
      <c r="BB19" s="483">
        <f t="shared" si="25"/>
        <v>0</v>
      </c>
    </row>
    <row r="20" spans="1:54" s="291" customFormat="1" ht="16.5" customHeight="1" thickBot="1" x14ac:dyDescent="0.3">
      <c r="A20" s="507">
        <v>15</v>
      </c>
      <c r="B20" s="468">
        <f t="shared" si="0"/>
        <v>0</v>
      </c>
      <c r="C20" s="469" t="str">
        <f t="shared" si="0"/>
        <v>???</v>
      </c>
      <c r="D20" s="470" t="str">
        <f t="shared" si="0"/>
        <v>???</v>
      </c>
      <c r="E20" s="458">
        <f t="shared" si="0"/>
        <v>0</v>
      </c>
      <c r="F20" s="471">
        <f>+F19-2</f>
        <v>16</v>
      </c>
      <c r="H20" s="494">
        <v>15</v>
      </c>
      <c r="I20" s="468">
        <f t="shared" si="2"/>
        <v>0</v>
      </c>
      <c r="J20" s="469" t="str">
        <f t="shared" si="2"/>
        <v>???</v>
      </c>
      <c r="K20" s="469" t="str">
        <f t="shared" si="2"/>
        <v>???</v>
      </c>
      <c r="L20" s="458">
        <f t="shared" si="3"/>
        <v>0</v>
      </c>
      <c r="M20" s="471">
        <f>+M19-2</f>
        <v>16</v>
      </c>
      <c r="W20" s="484" t="str">
        <f t="shared" si="29"/>
        <v>Total</v>
      </c>
      <c r="X20" s="508">
        <f>SUM(X15:X19)</f>
        <v>0</v>
      </c>
      <c r="Y20" s="509">
        <f t="shared" ref="Y20:Z20" si="30">SUM(Y15:Y19)</f>
        <v>0</v>
      </c>
      <c r="Z20" s="510">
        <f t="shared" si="30"/>
        <v>0</v>
      </c>
      <c r="AB20" s="465" t="str">
        <f t="shared" si="12"/>
        <v/>
      </c>
      <c r="AC20" s="465" t="str">
        <f t="shared" si="4"/>
        <v/>
      </c>
      <c r="AD20" s="465" t="str">
        <f t="shared" si="5"/>
        <v/>
      </c>
      <c r="AE20" s="465" t="str">
        <f t="shared" si="13"/>
        <v/>
      </c>
      <c r="AF20" s="795" t="str">
        <f t="shared" si="13"/>
        <v/>
      </c>
      <c r="AH20" s="466" t="str">
        <f t="shared" si="6"/>
        <v/>
      </c>
      <c r="AI20" s="466" t="str">
        <f t="shared" si="14"/>
        <v/>
      </c>
      <c r="AJ20" s="466" t="str">
        <f t="shared" si="15"/>
        <v/>
      </c>
      <c r="AK20" s="466" t="str">
        <f t="shared" si="16"/>
        <v/>
      </c>
      <c r="AL20" s="797" t="str">
        <f t="shared" si="16"/>
        <v/>
      </c>
      <c r="AN20" s="511"/>
      <c r="AO20" s="511"/>
      <c r="AP20" s="511"/>
      <c r="AQ20" s="511"/>
      <c r="AR20" s="511"/>
      <c r="AS20" s="511"/>
      <c r="AT20" s="483">
        <f t="shared" si="17"/>
        <v>0</v>
      </c>
      <c r="AU20" s="483">
        <f t="shared" si="18"/>
        <v>0</v>
      </c>
      <c r="AV20" s="483" t="str">
        <f t="shared" si="19"/>
        <v/>
      </c>
      <c r="AW20" s="483">
        <f t="shared" si="20"/>
        <v>0</v>
      </c>
      <c r="AX20" s="483">
        <f t="shared" si="21"/>
        <v>0</v>
      </c>
      <c r="AY20" s="483" t="str">
        <f t="shared" si="22"/>
        <v/>
      </c>
      <c r="AZ20" s="483">
        <f t="shared" si="23"/>
        <v>18</v>
      </c>
      <c r="BA20" s="483">
        <f t="shared" si="24"/>
        <v>13</v>
      </c>
      <c r="BB20" s="483">
        <f t="shared" si="25"/>
        <v>0</v>
      </c>
    </row>
    <row r="21" spans="1:54" s="291" customFormat="1" ht="16.5" customHeight="1" x14ac:dyDescent="0.3">
      <c r="A21" s="467">
        <v>16</v>
      </c>
      <c r="B21" s="468">
        <f t="shared" si="0"/>
        <v>0</v>
      </c>
      <c r="C21" s="469" t="str">
        <f t="shared" si="0"/>
        <v>???</v>
      </c>
      <c r="D21" s="470" t="str">
        <f t="shared" si="0"/>
        <v>???</v>
      </c>
      <c r="E21" s="458">
        <f t="shared" si="0"/>
        <v>0</v>
      </c>
      <c r="F21" s="471">
        <f t="shared" si="27"/>
        <v>16</v>
      </c>
      <c r="H21" s="494">
        <v>16</v>
      </c>
      <c r="I21" s="468">
        <f t="shared" si="2"/>
        <v>0</v>
      </c>
      <c r="J21" s="469" t="str">
        <f t="shared" si="2"/>
        <v>???</v>
      </c>
      <c r="K21" s="469" t="str">
        <f t="shared" si="2"/>
        <v>???</v>
      </c>
      <c r="L21" s="458">
        <f t="shared" si="3"/>
        <v>0</v>
      </c>
      <c r="M21" s="471">
        <f t="shared" si="28"/>
        <v>16</v>
      </c>
      <c r="O21" s="936" t="s">
        <v>51</v>
      </c>
      <c r="P21" s="937"/>
      <c r="Q21" s="937"/>
      <c r="R21" s="937"/>
      <c r="S21" s="512"/>
      <c r="X21" s="445"/>
      <c r="AB21" s="465" t="str">
        <f t="shared" si="12"/>
        <v/>
      </c>
      <c r="AC21" s="465" t="str">
        <f t="shared" si="4"/>
        <v/>
      </c>
      <c r="AD21" s="465" t="str">
        <f t="shared" si="5"/>
        <v/>
      </c>
      <c r="AE21" s="465" t="str">
        <f t="shared" si="13"/>
        <v/>
      </c>
      <c r="AF21" s="795" t="str">
        <f t="shared" si="13"/>
        <v/>
      </c>
      <c r="AH21" s="466" t="str">
        <f t="shared" si="6"/>
        <v/>
      </c>
      <c r="AI21" s="466" t="str">
        <f t="shared" si="14"/>
        <v/>
      </c>
      <c r="AJ21" s="466" t="str">
        <f t="shared" si="15"/>
        <v/>
      </c>
      <c r="AK21" s="466" t="str">
        <f t="shared" si="16"/>
        <v/>
      </c>
      <c r="AL21" s="797" t="str">
        <f t="shared" si="16"/>
        <v/>
      </c>
      <c r="AN21" s="511"/>
      <c r="AO21" s="511"/>
      <c r="AP21" s="511"/>
      <c r="AQ21" s="511"/>
      <c r="AR21" s="511"/>
      <c r="AS21" s="511"/>
      <c r="AT21" s="483">
        <f t="shared" si="17"/>
        <v>0</v>
      </c>
      <c r="AU21" s="483">
        <f t="shared" si="18"/>
        <v>0</v>
      </c>
      <c r="AV21" s="483" t="str">
        <f t="shared" si="19"/>
        <v/>
      </c>
      <c r="AW21" s="483">
        <f t="shared" si="20"/>
        <v>0</v>
      </c>
      <c r="AX21" s="483">
        <f t="shared" si="21"/>
        <v>0</v>
      </c>
      <c r="AY21" s="483" t="str">
        <f t="shared" si="22"/>
        <v/>
      </c>
      <c r="AZ21" s="483">
        <f t="shared" si="23"/>
        <v>16</v>
      </c>
      <c r="BA21" s="483">
        <f t="shared" si="24"/>
        <v>15</v>
      </c>
      <c r="BB21" s="483">
        <f t="shared" si="25"/>
        <v>0</v>
      </c>
    </row>
    <row r="22" spans="1:54" s="291" customFormat="1" ht="16.5" customHeight="1" thickBot="1" x14ac:dyDescent="0.3">
      <c r="A22" s="467">
        <v>17</v>
      </c>
      <c r="B22" s="468">
        <f t="shared" ref="B22:E35" si="31">+B58</f>
        <v>0</v>
      </c>
      <c r="C22" s="469" t="str">
        <f t="shared" si="31"/>
        <v>???</v>
      </c>
      <c r="D22" s="470" t="str">
        <f t="shared" si="31"/>
        <v>???</v>
      </c>
      <c r="E22" s="458">
        <f t="shared" si="31"/>
        <v>0</v>
      </c>
      <c r="F22" s="471">
        <f>+F21-2</f>
        <v>14</v>
      </c>
      <c r="H22" s="494">
        <v>17</v>
      </c>
      <c r="I22" s="468">
        <f t="shared" ref="I22:K35" si="32">+I58</f>
        <v>0</v>
      </c>
      <c r="J22" s="469" t="str">
        <f t="shared" si="32"/>
        <v>???</v>
      </c>
      <c r="K22" s="469" t="str">
        <f t="shared" si="32"/>
        <v>???</v>
      </c>
      <c r="L22" s="458">
        <f t="shared" si="3"/>
        <v>0</v>
      </c>
      <c r="M22" s="471">
        <f>+M21-2</f>
        <v>14</v>
      </c>
      <c r="O22" s="513" t="s">
        <v>30</v>
      </c>
      <c r="P22" s="514" t="s">
        <v>31</v>
      </c>
      <c r="Q22" s="514" t="s">
        <v>26</v>
      </c>
      <c r="R22" s="514" t="s">
        <v>32</v>
      </c>
      <c r="S22" s="515" t="s">
        <v>8</v>
      </c>
      <c r="X22" s="445"/>
      <c r="AB22" s="465" t="str">
        <f t="shared" si="12"/>
        <v/>
      </c>
      <c r="AC22" s="465" t="str">
        <f t="shared" si="4"/>
        <v/>
      </c>
      <c r="AD22" s="465" t="str">
        <f t="shared" si="12"/>
        <v/>
      </c>
      <c r="AE22" s="465" t="str">
        <f t="shared" si="13"/>
        <v/>
      </c>
      <c r="AF22" s="795" t="str">
        <f t="shared" si="13"/>
        <v/>
      </c>
      <c r="AH22" s="466" t="str">
        <f t="shared" ref="AH22:AH35" si="33">IF(LEFT($K22,5)=AH$5,$M22,"")</f>
        <v/>
      </c>
      <c r="AI22" s="466" t="str">
        <f t="shared" si="14"/>
        <v/>
      </c>
      <c r="AJ22" s="466" t="str">
        <f t="shared" si="15"/>
        <v/>
      </c>
      <c r="AK22" s="466" t="str">
        <f t="shared" si="16"/>
        <v/>
      </c>
      <c r="AL22" s="797" t="str">
        <f t="shared" si="16"/>
        <v/>
      </c>
      <c r="AN22" s="511"/>
      <c r="AO22" s="511"/>
      <c r="AP22" s="511"/>
      <c r="AQ22" s="511"/>
      <c r="AR22" s="511"/>
      <c r="AS22" s="511"/>
      <c r="AT22" s="483">
        <f t="shared" si="17"/>
        <v>0</v>
      </c>
      <c r="AU22" s="483">
        <f t="shared" si="18"/>
        <v>0</v>
      </c>
      <c r="AV22" s="483" t="str">
        <f t="shared" si="19"/>
        <v/>
      </c>
      <c r="AW22" s="483">
        <f t="shared" si="20"/>
        <v>0</v>
      </c>
      <c r="AX22" s="483">
        <f t="shared" si="21"/>
        <v>0</v>
      </c>
      <c r="AY22" s="483" t="str">
        <f t="shared" si="22"/>
        <v/>
      </c>
      <c r="AZ22" s="483">
        <f t="shared" si="23"/>
        <v>16</v>
      </c>
      <c r="BA22" s="483">
        <f t="shared" si="24"/>
        <v>15</v>
      </c>
      <c r="BB22" s="483">
        <f t="shared" si="25"/>
        <v>0</v>
      </c>
    </row>
    <row r="23" spans="1:54" s="291" customFormat="1" ht="16.5" customHeight="1" x14ac:dyDescent="0.3">
      <c r="A23" s="467">
        <v>18</v>
      </c>
      <c r="B23" s="468">
        <f t="shared" si="31"/>
        <v>0</v>
      </c>
      <c r="C23" s="469" t="str">
        <f t="shared" si="31"/>
        <v>???</v>
      </c>
      <c r="D23" s="470" t="str">
        <f t="shared" si="31"/>
        <v>???</v>
      </c>
      <c r="E23" s="458">
        <f t="shared" si="31"/>
        <v>0</v>
      </c>
      <c r="F23" s="471">
        <f>+F22</f>
        <v>14</v>
      </c>
      <c r="H23" s="494">
        <v>18</v>
      </c>
      <c r="I23" s="468">
        <f t="shared" si="32"/>
        <v>0</v>
      </c>
      <c r="J23" s="469" t="str">
        <f t="shared" si="32"/>
        <v>???</v>
      </c>
      <c r="K23" s="469" t="str">
        <f t="shared" si="32"/>
        <v>???</v>
      </c>
      <c r="L23" s="458">
        <f t="shared" si="3"/>
        <v>0</v>
      </c>
      <c r="M23" s="471">
        <f>+M22</f>
        <v>14</v>
      </c>
      <c r="O23" s="516">
        <v>1</v>
      </c>
      <c r="P23" s="517" t="str">
        <f t="shared" ref="P23:P34" si="34">IFERROR(VLOOKUP($O23,$AX$7:$AY$36,2,0),"")</f>
        <v/>
      </c>
      <c r="Q23" s="473" t="str">
        <f t="shared" ref="Q23:Q34" si="35">IFERROR(VLOOKUP($P23,$I$6:$L$35,4,0),"")</f>
        <v/>
      </c>
      <c r="R23" s="473" t="str">
        <f t="shared" ref="R23:R34" si="36">IFERROR(VLOOKUP($P23,$I$6:$L$35,3,0),"")</f>
        <v/>
      </c>
      <c r="S23" s="475" t="str">
        <f t="shared" ref="S23:S34" si="37">IFERROR(VLOOKUP($P23,$I$6:$M$35,5,0),"")</f>
        <v/>
      </c>
      <c r="X23" s="445"/>
      <c r="AB23" s="465" t="str">
        <f t="shared" si="12"/>
        <v/>
      </c>
      <c r="AC23" s="465" t="str">
        <f t="shared" si="4"/>
        <v/>
      </c>
      <c r="AD23" s="465" t="str">
        <f t="shared" si="12"/>
        <v/>
      </c>
      <c r="AE23" s="465" t="str">
        <f t="shared" si="13"/>
        <v/>
      </c>
      <c r="AF23" s="795" t="str">
        <f t="shared" si="13"/>
        <v/>
      </c>
      <c r="AH23" s="466" t="str">
        <f t="shared" si="33"/>
        <v/>
      </c>
      <c r="AI23" s="466" t="str">
        <f t="shared" si="14"/>
        <v/>
      </c>
      <c r="AJ23" s="466" t="str">
        <f t="shared" si="15"/>
        <v/>
      </c>
      <c r="AK23" s="466" t="str">
        <f t="shared" si="16"/>
        <v/>
      </c>
      <c r="AL23" s="797" t="str">
        <f t="shared" si="16"/>
        <v/>
      </c>
      <c r="AN23" s="511"/>
      <c r="AO23" s="511"/>
      <c r="AP23" s="511"/>
      <c r="AQ23" s="511"/>
      <c r="AR23" s="511"/>
      <c r="AT23" s="483">
        <f t="shared" si="17"/>
        <v>0</v>
      </c>
      <c r="AU23" s="483">
        <f t="shared" si="18"/>
        <v>0</v>
      </c>
      <c r="AV23" s="483" t="str">
        <f t="shared" si="19"/>
        <v/>
      </c>
      <c r="AW23" s="483">
        <f t="shared" si="20"/>
        <v>0</v>
      </c>
      <c r="AX23" s="483">
        <f t="shared" si="21"/>
        <v>0</v>
      </c>
      <c r="AY23" s="483" t="str">
        <f t="shared" si="22"/>
        <v/>
      </c>
      <c r="AZ23" s="483">
        <f t="shared" si="23"/>
        <v>14</v>
      </c>
      <c r="BA23" s="483">
        <f t="shared" si="24"/>
        <v>17</v>
      </c>
      <c r="BB23" s="483">
        <f t="shared" si="25"/>
        <v>0</v>
      </c>
    </row>
    <row r="24" spans="1:54" s="291" customFormat="1" ht="16.5" customHeight="1" x14ac:dyDescent="0.25">
      <c r="A24" s="467">
        <v>19</v>
      </c>
      <c r="B24" s="468">
        <f t="shared" si="31"/>
        <v>0</v>
      </c>
      <c r="C24" s="469" t="str">
        <f t="shared" si="31"/>
        <v>???</v>
      </c>
      <c r="D24" s="470" t="str">
        <f t="shared" si="31"/>
        <v>???</v>
      </c>
      <c r="E24" s="458">
        <f t="shared" si="31"/>
        <v>0</v>
      </c>
      <c r="F24" s="471">
        <f>+F23-2</f>
        <v>12</v>
      </c>
      <c r="H24" s="494">
        <v>19</v>
      </c>
      <c r="I24" s="468">
        <f t="shared" si="32"/>
        <v>0</v>
      </c>
      <c r="J24" s="469" t="str">
        <f t="shared" si="32"/>
        <v>???</v>
      </c>
      <c r="K24" s="469" t="str">
        <f t="shared" si="32"/>
        <v>???</v>
      </c>
      <c r="L24" s="458">
        <f t="shared" si="3"/>
        <v>0</v>
      </c>
      <c r="M24" s="471">
        <f>+M23-2</f>
        <v>12</v>
      </c>
      <c r="O24" s="518">
        <v>2</v>
      </c>
      <c r="P24" s="519" t="str">
        <f t="shared" si="34"/>
        <v/>
      </c>
      <c r="Q24" s="480" t="str">
        <f t="shared" si="35"/>
        <v/>
      </c>
      <c r="R24" s="480" t="str">
        <f t="shared" si="36"/>
        <v/>
      </c>
      <c r="S24" s="482" t="str">
        <f t="shared" si="37"/>
        <v/>
      </c>
      <c r="X24" s="445"/>
      <c r="AB24" s="465" t="str">
        <f t="shared" si="12"/>
        <v/>
      </c>
      <c r="AC24" s="465" t="str">
        <f t="shared" si="4"/>
        <v/>
      </c>
      <c r="AD24" s="465" t="str">
        <f t="shared" si="12"/>
        <v/>
      </c>
      <c r="AE24" s="465" t="str">
        <f t="shared" si="13"/>
        <v/>
      </c>
      <c r="AF24" s="795" t="str">
        <f t="shared" si="13"/>
        <v/>
      </c>
      <c r="AH24" s="466" t="str">
        <f t="shared" si="33"/>
        <v/>
      </c>
      <c r="AI24" s="466" t="str">
        <f t="shared" si="14"/>
        <v/>
      </c>
      <c r="AJ24" s="466" t="str">
        <f t="shared" si="15"/>
        <v/>
      </c>
      <c r="AK24" s="466" t="str">
        <f t="shared" si="16"/>
        <v/>
      </c>
      <c r="AL24" s="797" t="str">
        <f t="shared" si="16"/>
        <v/>
      </c>
      <c r="AN24" s="511"/>
      <c r="AO24" s="511"/>
      <c r="AP24" s="511"/>
      <c r="AQ24" s="511"/>
      <c r="AR24" s="511"/>
      <c r="AT24" s="483">
        <f t="shared" si="17"/>
        <v>0</v>
      </c>
      <c r="AU24" s="483">
        <f t="shared" si="18"/>
        <v>0</v>
      </c>
      <c r="AV24" s="483" t="str">
        <f t="shared" si="19"/>
        <v/>
      </c>
      <c r="AW24" s="483">
        <f t="shared" si="20"/>
        <v>0</v>
      </c>
      <c r="AX24" s="483">
        <f t="shared" si="21"/>
        <v>0</v>
      </c>
      <c r="AY24" s="483" t="str">
        <f t="shared" si="22"/>
        <v/>
      </c>
      <c r="AZ24" s="483">
        <f t="shared" si="23"/>
        <v>14</v>
      </c>
      <c r="BA24" s="483">
        <f t="shared" si="24"/>
        <v>17</v>
      </c>
      <c r="BB24" s="483">
        <f t="shared" si="25"/>
        <v>0</v>
      </c>
    </row>
    <row r="25" spans="1:54" s="291" customFormat="1" ht="16.5" customHeight="1" x14ac:dyDescent="0.3">
      <c r="A25" s="467">
        <v>20</v>
      </c>
      <c r="B25" s="468">
        <f t="shared" si="31"/>
        <v>0</v>
      </c>
      <c r="C25" s="469" t="str">
        <f t="shared" si="31"/>
        <v>???</v>
      </c>
      <c r="D25" s="470" t="str">
        <f t="shared" si="31"/>
        <v>???</v>
      </c>
      <c r="E25" s="458">
        <f t="shared" si="31"/>
        <v>0</v>
      </c>
      <c r="F25" s="471">
        <f t="shared" ref="F25:F35" si="38">+F24</f>
        <v>12</v>
      </c>
      <c r="H25" s="494">
        <v>20</v>
      </c>
      <c r="I25" s="468">
        <f t="shared" si="32"/>
        <v>0</v>
      </c>
      <c r="J25" s="469" t="str">
        <f t="shared" si="32"/>
        <v>???</v>
      </c>
      <c r="K25" s="469" t="str">
        <f t="shared" si="32"/>
        <v>???</v>
      </c>
      <c r="L25" s="458">
        <f t="shared" si="3"/>
        <v>0</v>
      </c>
      <c r="M25" s="471">
        <f t="shared" ref="M25:M35" si="39">+M24</f>
        <v>12</v>
      </c>
      <c r="O25" s="520">
        <v>3</v>
      </c>
      <c r="P25" s="519" t="str">
        <f t="shared" si="34"/>
        <v/>
      </c>
      <c r="Q25" s="480" t="str">
        <f t="shared" si="35"/>
        <v/>
      </c>
      <c r="R25" s="480" t="str">
        <f t="shared" si="36"/>
        <v/>
      </c>
      <c r="S25" s="482" t="str">
        <f t="shared" si="37"/>
        <v/>
      </c>
      <c r="X25" s="445"/>
      <c r="AB25" s="465" t="str">
        <f t="shared" si="12"/>
        <v/>
      </c>
      <c r="AC25" s="465" t="str">
        <f t="shared" si="4"/>
        <v/>
      </c>
      <c r="AD25" s="465" t="str">
        <f t="shared" si="12"/>
        <v/>
      </c>
      <c r="AE25" s="465" t="str">
        <f t="shared" si="13"/>
        <v/>
      </c>
      <c r="AF25" s="795" t="str">
        <f t="shared" si="13"/>
        <v/>
      </c>
      <c r="AH25" s="466" t="str">
        <f t="shared" si="33"/>
        <v/>
      </c>
      <c r="AI25" s="466" t="str">
        <f t="shared" si="14"/>
        <v/>
      </c>
      <c r="AJ25" s="466" t="str">
        <f t="shared" si="15"/>
        <v/>
      </c>
      <c r="AK25" s="466" t="str">
        <f t="shared" si="16"/>
        <v/>
      </c>
      <c r="AL25" s="797" t="str">
        <f t="shared" si="16"/>
        <v/>
      </c>
      <c r="AN25" s="511"/>
      <c r="AO25" s="511"/>
      <c r="AP25" s="511"/>
      <c r="AQ25" s="511"/>
      <c r="AR25" s="511"/>
      <c r="AT25" s="483">
        <f t="shared" si="17"/>
        <v>0</v>
      </c>
      <c r="AU25" s="483">
        <f t="shared" si="18"/>
        <v>0</v>
      </c>
      <c r="AV25" s="483" t="str">
        <f t="shared" si="19"/>
        <v/>
      </c>
      <c r="AW25" s="483">
        <f t="shared" si="20"/>
        <v>0</v>
      </c>
      <c r="AX25" s="483">
        <f t="shared" si="21"/>
        <v>0</v>
      </c>
      <c r="AY25" s="483" t="str">
        <f t="shared" si="22"/>
        <v/>
      </c>
      <c r="AZ25" s="483">
        <f t="shared" si="23"/>
        <v>12</v>
      </c>
      <c r="BA25" s="483">
        <f t="shared" si="24"/>
        <v>19</v>
      </c>
      <c r="BB25" s="483">
        <f t="shared" si="25"/>
        <v>0</v>
      </c>
    </row>
    <row r="26" spans="1:54" s="291" customFormat="1" ht="16.5" customHeight="1" x14ac:dyDescent="0.25">
      <c r="A26" s="467">
        <v>21</v>
      </c>
      <c r="B26" s="468">
        <f t="shared" si="31"/>
        <v>0</v>
      </c>
      <c r="C26" s="469" t="str">
        <f t="shared" si="31"/>
        <v>???</v>
      </c>
      <c r="D26" s="470" t="str">
        <f t="shared" si="31"/>
        <v>???</v>
      </c>
      <c r="E26" s="458">
        <f t="shared" si="31"/>
        <v>0</v>
      </c>
      <c r="F26" s="471">
        <f>+F25-2</f>
        <v>10</v>
      </c>
      <c r="H26" s="494">
        <v>21</v>
      </c>
      <c r="I26" s="468">
        <f t="shared" si="32"/>
        <v>0</v>
      </c>
      <c r="J26" s="469" t="str">
        <f t="shared" si="32"/>
        <v>???</v>
      </c>
      <c r="K26" s="469" t="str">
        <f t="shared" si="32"/>
        <v>???</v>
      </c>
      <c r="L26" s="458">
        <f t="shared" si="3"/>
        <v>0</v>
      </c>
      <c r="M26" s="471">
        <f>+M25-2</f>
        <v>10</v>
      </c>
      <c r="O26" s="518">
        <v>4</v>
      </c>
      <c r="P26" s="519" t="str">
        <f t="shared" si="34"/>
        <v/>
      </c>
      <c r="Q26" s="480" t="str">
        <f t="shared" si="35"/>
        <v/>
      </c>
      <c r="R26" s="480" t="str">
        <f t="shared" si="36"/>
        <v/>
      </c>
      <c r="S26" s="482" t="str">
        <f t="shared" si="37"/>
        <v/>
      </c>
      <c r="X26" s="445"/>
      <c r="AB26" s="465" t="str">
        <f t="shared" si="12"/>
        <v/>
      </c>
      <c r="AC26" s="465" t="str">
        <f t="shared" si="4"/>
        <v/>
      </c>
      <c r="AD26" s="465" t="str">
        <f t="shared" si="12"/>
        <v/>
      </c>
      <c r="AE26" s="465" t="str">
        <f t="shared" si="13"/>
        <v/>
      </c>
      <c r="AF26" s="795" t="str">
        <f t="shared" si="13"/>
        <v/>
      </c>
      <c r="AH26" s="466" t="str">
        <f t="shared" si="33"/>
        <v/>
      </c>
      <c r="AI26" s="466" t="str">
        <f t="shared" si="14"/>
        <v/>
      </c>
      <c r="AJ26" s="466" t="str">
        <f t="shared" si="15"/>
        <v/>
      </c>
      <c r="AK26" s="466" t="str">
        <f t="shared" si="16"/>
        <v/>
      </c>
      <c r="AL26" s="797" t="str">
        <f t="shared" si="16"/>
        <v/>
      </c>
      <c r="AN26" s="511"/>
      <c r="AO26" s="511"/>
      <c r="AP26" s="511"/>
      <c r="AQ26" s="511"/>
      <c r="AR26" s="511"/>
      <c r="AT26" s="483">
        <f t="shared" si="17"/>
        <v>0</v>
      </c>
      <c r="AU26" s="483">
        <f t="shared" si="18"/>
        <v>0</v>
      </c>
      <c r="AV26" s="483" t="str">
        <f t="shared" si="19"/>
        <v/>
      </c>
      <c r="AW26" s="483">
        <f t="shared" si="20"/>
        <v>0</v>
      </c>
      <c r="AX26" s="483">
        <f t="shared" si="21"/>
        <v>0</v>
      </c>
      <c r="AY26" s="483" t="str">
        <f t="shared" si="22"/>
        <v/>
      </c>
      <c r="AZ26" s="483">
        <f t="shared" si="23"/>
        <v>12</v>
      </c>
      <c r="BA26" s="483">
        <f t="shared" si="24"/>
        <v>19</v>
      </c>
      <c r="BB26" s="483">
        <f t="shared" si="25"/>
        <v>0</v>
      </c>
    </row>
    <row r="27" spans="1:54" s="291" customFormat="1" ht="16.5" customHeight="1" x14ac:dyDescent="0.3">
      <c r="A27" s="467">
        <v>22</v>
      </c>
      <c r="B27" s="468">
        <f t="shared" si="31"/>
        <v>0</v>
      </c>
      <c r="C27" s="469" t="str">
        <f t="shared" si="31"/>
        <v>???</v>
      </c>
      <c r="D27" s="470" t="str">
        <f t="shared" si="31"/>
        <v>???</v>
      </c>
      <c r="E27" s="458">
        <f t="shared" si="31"/>
        <v>0</v>
      </c>
      <c r="F27" s="471">
        <f t="shared" si="38"/>
        <v>10</v>
      </c>
      <c r="H27" s="494">
        <v>22</v>
      </c>
      <c r="I27" s="468">
        <f t="shared" si="32"/>
        <v>0</v>
      </c>
      <c r="J27" s="469" t="str">
        <f t="shared" si="32"/>
        <v>???</v>
      </c>
      <c r="K27" s="469" t="str">
        <f t="shared" si="32"/>
        <v>???</v>
      </c>
      <c r="L27" s="458">
        <f t="shared" si="3"/>
        <v>0</v>
      </c>
      <c r="M27" s="471">
        <f t="shared" si="39"/>
        <v>10</v>
      </c>
      <c r="O27" s="520">
        <v>5</v>
      </c>
      <c r="P27" s="519" t="str">
        <f t="shared" si="34"/>
        <v/>
      </c>
      <c r="Q27" s="480" t="str">
        <f t="shared" si="35"/>
        <v/>
      </c>
      <c r="R27" s="480" t="str">
        <f t="shared" si="36"/>
        <v/>
      </c>
      <c r="S27" s="482" t="str">
        <f t="shared" si="37"/>
        <v/>
      </c>
      <c r="X27" s="445"/>
      <c r="AB27" s="465" t="str">
        <f t="shared" si="12"/>
        <v/>
      </c>
      <c r="AC27" s="465" t="str">
        <f t="shared" si="4"/>
        <v/>
      </c>
      <c r="AD27" s="465" t="str">
        <f t="shared" si="12"/>
        <v/>
      </c>
      <c r="AE27" s="465" t="str">
        <f t="shared" si="13"/>
        <v/>
      </c>
      <c r="AF27" s="795" t="str">
        <f t="shared" si="13"/>
        <v/>
      </c>
      <c r="AH27" s="466" t="str">
        <f t="shared" si="33"/>
        <v/>
      </c>
      <c r="AI27" s="466" t="str">
        <f t="shared" si="14"/>
        <v/>
      </c>
      <c r="AJ27" s="466" t="str">
        <f t="shared" si="15"/>
        <v/>
      </c>
      <c r="AK27" s="466" t="str">
        <f t="shared" si="16"/>
        <v/>
      </c>
      <c r="AL27" s="797" t="str">
        <f t="shared" si="16"/>
        <v/>
      </c>
      <c r="AN27" s="511"/>
      <c r="AO27" s="511"/>
      <c r="AP27" s="511"/>
      <c r="AQ27" s="511"/>
      <c r="AR27" s="511"/>
      <c r="AT27" s="483">
        <f t="shared" si="17"/>
        <v>0</v>
      </c>
      <c r="AU27" s="483">
        <f t="shared" si="18"/>
        <v>0</v>
      </c>
      <c r="AV27" s="483" t="str">
        <f t="shared" si="19"/>
        <v/>
      </c>
      <c r="AW27" s="483">
        <f t="shared" si="20"/>
        <v>0</v>
      </c>
      <c r="AX27" s="483">
        <f t="shared" si="21"/>
        <v>0</v>
      </c>
      <c r="AY27" s="483" t="str">
        <f t="shared" si="22"/>
        <v/>
      </c>
      <c r="AZ27" s="483">
        <f t="shared" si="23"/>
        <v>10</v>
      </c>
      <c r="BA27" s="483">
        <f t="shared" si="24"/>
        <v>21</v>
      </c>
      <c r="BB27" s="483">
        <f t="shared" si="25"/>
        <v>0</v>
      </c>
    </row>
    <row r="28" spans="1:54" s="291" customFormat="1" ht="16.5" customHeight="1" x14ac:dyDescent="0.25">
      <c r="A28" s="467">
        <v>23</v>
      </c>
      <c r="B28" s="468">
        <f t="shared" si="31"/>
        <v>0</v>
      </c>
      <c r="C28" s="469" t="str">
        <f t="shared" si="31"/>
        <v>???</v>
      </c>
      <c r="D28" s="470" t="str">
        <f t="shared" si="31"/>
        <v>???</v>
      </c>
      <c r="E28" s="458">
        <f t="shared" si="31"/>
        <v>0</v>
      </c>
      <c r="F28" s="471">
        <f>+F27-2</f>
        <v>8</v>
      </c>
      <c r="H28" s="494">
        <v>23</v>
      </c>
      <c r="I28" s="468">
        <f t="shared" si="32"/>
        <v>0</v>
      </c>
      <c r="J28" s="469" t="str">
        <f t="shared" si="32"/>
        <v>???</v>
      </c>
      <c r="K28" s="469" t="str">
        <f t="shared" si="32"/>
        <v>???</v>
      </c>
      <c r="L28" s="458">
        <f t="shared" si="3"/>
        <v>0</v>
      </c>
      <c r="M28" s="471">
        <f>+M27-2</f>
        <v>8</v>
      </c>
      <c r="O28" s="518">
        <v>6</v>
      </c>
      <c r="P28" s="519" t="str">
        <f t="shared" si="34"/>
        <v/>
      </c>
      <c r="Q28" s="480" t="str">
        <f t="shared" si="35"/>
        <v/>
      </c>
      <c r="R28" s="480" t="str">
        <f t="shared" si="36"/>
        <v/>
      </c>
      <c r="S28" s="482" t="str">
        <f t="shared" si="37"/>
        <v/>
      </c>
      <c r="X28" s="445"/>
      <c r="AB28" s="465" t="str">
        <f t="shared" si="12"/>
        <v/>
      </c>
      <c r="AC28" s="465" t="str">
        <f t="shared" si="4"/>
        <v/>
      </c>
      <c r="AD28" s="465" t="str">
        <f t="shared" si="12"/>
        <v/>
      </c>
      <c r="AE28" s="465" t="str">
        <f t="shared" si="13"/>
        <v/>
      </c>
      <c r="AF28" s="795" t="str">
        <f t="shared" si="13"/>
        <v/>
      </c>
      <c r="AH28" s="466" t="str">
        <f t="shared" si="33"/>
        <v/>
      </c>
      <c r="AI28" s="466" t="str">
        <f t="shared" si="14"/>
        <v/>
      </c>
      <c r="AJ28" s="466" t="str">
        <f t="shared" si="15"/>
        <v/>
      </c>
      <c r="AK28" s="466" t="str">
        <f t="shared" si="16"/>
        <v/>
      </c>
      <c r="AL28" s="797" t="str">
        <f t="shared" si="16"/>
        <v/>
      </c>
      <c r="AN28" s="511"/>
      <c r="AO28" s="511"/>
      <c r="AP28" s="511"/>
      <c r="AQ28" s="511"/>
      <c r="AR28" s="511"/>
      <c r="AT28" s="483">
        <f t="shared" si="17"/>
        <v>0</v>
      </c>
      <c r="AU28" s="483">
        <f t="shared" si="18"/>
        <v>0</v>
      </c>
      <c r="AV28" s="483" t="str">
        <f t="shared" si="19"/>
        <v/>
      </c>
      <c r="AW28" s="483">
        <f t="shared" si="20"/>
        <v>0</v>
      </c>
      <c r="AX28" s="483">
        <f t="shared" si="21"/>
        <v>0</v>
      </c>
      <c r="AY28" s="483" t="str">
        <f t="shared" si="22"/>
        <v/>
      </c>
      <c r="AZ28" s="483">
        <f t="shared" si="23"/>
        <v>10</v>
      </c>
      <c r="BA28" s="483">
        <f t="shared" si="24"/>
        <v>21</v>
      </c>
      <c r="BB28" s="483">
        <f t="shared" si="25"/>
        <v>0</v>
      </c>
    </row>
    <row r="29" spans="1:54" s="291" customFormat="1" ht="16.5" customHeight="1" x14ac:dyDescent="0.3">
      <c r="A29" s="467">
        <v>24</v>
      </c>
      <c r="B29" s="468">
        <f t="shared" si="31"/>
        <v>0</v>
      </c>
      <c r="C29" s="469" t="str">
        <f t="shared" si="31"/>
        <v>???</v>
      </c>
      <c r="D29" s="470" t="str">
        <f t="shared" si="31"/>
        <v>???</v>
      </c>
      <c r="E29" s="458">
        <f t="shared" si="31"/>
        <v>0</v>
      </c>
      <c r="F29" s="471">
        <f t="shared" si="38"/>
        <v>8</v>
      </c>
      <c r="H29" s="494">
        <v>24</v>
      </c>
      <c r="I29" s="468">
        <f t="shared" si="32"/>
        <v>0</v>
      </c>
      <c r="J29" s="469" t="str">
        <f t="shared" si="32"/>
        <v>???</v>
      </c>
      <c r="K29" s="469" t="str">
        <f t="shared" si="32"/>
        <v>???</v>
      </c>
      <c r="L29" s="458">
        <f t="shared" si="3"/>
        <v>0</v>
      </c>
      <c r="M29" s="471">
        <f t="shared" si="39"/>
        <v>8</v>
      </c>
      <c r="O29" s="520">
        <v>7</v>
      </c>
      <c r="P29" s="519" t="str">
        <f t="shared" si="34"/>
        <v/>
      </c>
      <c r="Q29" s="480" t="str">
        <f t="shared" si="35"/>
        <v/>
      </c>
      <c r="R29" s="480" t="str">
        <f t="shared" si="36"/>
        <v/>
      </c>
      <c r="S29" s="482" t="str">
        <f t="shared" si="37"/>
        <v/>
      </c>
      <c r="X29" s="445"/>
      <c r="AB29" s="465" t="str">
        <f t="shared" si="12"/>
        <v/>
      </c>
      <c r="AC29" s="465" t="str">
        <f t="shared" si="4"/>
        <v/>
      </c>
      <c r="AD29" s="465" t="str">
        <f t="shared" si="12"/>
        <v/>
      </c>
      <c r="AE29" s="465" t="str">
        <f t="shared" si="13"/>
        <v/>
      </c>
      <c r="AF29" s="795" t="str">
        <f t="shared" si="13"/>
        <v/>
      </c>
      <c r="AH29" s="466" t="str">
        <f t="shared" si="33"/>
        <v/>
      </c>
      <c r="AI29" s="466" t="str">
        <f t="shared" si="14"/>
        <v/>
      </c>
      <c r="AJ29" s="466" t="str">
        <f t="shared" si="15"/>
        <v/>
      </c>
      <c r="AK29" s="466" t="str">
        <f t="shared" si="16"/>
        <v/>
      </c>
      <c r="AL29" s="797" t="str">
        <f t="shared" si="16"/>
        <v/>
      </c>
      <c r="AN29" s="511"/>
      <c r="AO29" s="511"/>
      <c r="AP29" s="511"/>
      <c r="AQ29" s="511"/>
      <c r="AR29" s="511"/>
      <c r="AT29" s="483">
        <f t="shared" si="17"/>
        <v>0</v>
      </c>
      <c r="AU29" s="483">
        <f t="shared" si="18"/>
        <v>0</v>
      </c>
      <c r="AV29" s="483" t="str">
        <f t="shared" si="19"/>
        <v/>
      </c>
      <c r="AW29" s="483">
        <f t="shared" si="20"/>
        <v>0</v>
      </c>
      <c r="AX29" s="483">
        <f t="shared" si="21"/>
        <v>0</v>
      </c>
      <c r="AY29" s="483" t="str">
        <f t="shared" si="22"/>
        <v/>
      </c>
      <c r="AZ29" s="483">
        <f t="shared" si="23"/>
        <v>8</v>
      </c>
      <c r="BA29" s="483">
        <f t="shared" si="24"/>
        <v>23</v>
      </c>
      <c r="BB29" s="483">
        <f t="shared" si="25"/>
        <v>0</v>
      </c>
    </row>
    <row r="30" spans="1:54" s="291" customFormat="1" ht="16.5" customHeight="1" x14ac:dyDescent="0.25">
      <c r="A30" s="467">
        <v>25</v>
      </c>
      <c r="B30" s="468">
        <f t="shared" si="31"/>
        <v>0</v>
      </c>
      <c r="C30" s="469" t="str">
        <f t="shared" si="31"/>
        <v>???</v>
      </c>
      <c r="D30" s="470" t="str">
        <f t="shared" si="31"/>
        <v>???</v>
      </c>
      <c r="E30" s="458">
        <f t="shared" si="31"/>
        <v>0</v>
      </c>
      <c r="F30" s="471">
        <f>+F29-2</f>
        <v>6</v>
      </c>
      <c r="H30" s="494">
        <v>25</v>
      </c>
      <c r="I30" s="468">
        <f t="shared" si="32"/>
        <v>0</v>
      </c>
      <c r="J30" s="469" t="str">
        <f t="shared" si="32"/>
        <v>???</v>
      </c>
      <c r="K30" s="469" t="str">
        <f t="shared" si="32"/>
        <v>???</v>
      </c>
      <c r="L30" s="458">
        <f t="shared" si="3"/>
        <v>0</v>
      </c>
      <c r="M30" s="471">
        <f>+M29-2</f>
        <v>6</v>
      </c>
      <c r="O30" s="518">
        <v>8</v>
      </c>
      <c r="P30" s="519" t="str">
        <f t="shared" si="34"/>
        <v/>
      </c>
      <c r="Q30" s="480" t="str">
        <f t="shared" si="35"/>
        <v/>
      </c>
      <c r="R30" s="480" t="str">
        <f t="shared" si="36"/>
        <v/>
      </c>
      <c r="S30" s="482" t="str">
        <f t="shared" si="37"/>
        <v/>
      </c>
      <c r="X30" s="445"/>
      <c r="AB30" s="465" t="str">
        <f t="shared" si="12"/>
        <v/>
      </c>
      <c r="AC30" s="465" t="str">
        <f t="shared" si="4"/>
        <v/>
      </c>
      <c r="AD30" s="465" t="str">
        <f t="shared" si="12"/>
        <v/>
      </c>
      <c r="AE30" s="465" t="str">
        <f t="shared" si="13"/>
        <v/>
      </c>
      <c r="AF30" s="795" t="str">
        <f t="shared" si="13"/>
        <v/>
      </c>
      <c r="AH30" s="466" t="str">
        <f t="shared" si="33"/>
        <v/>
      </c>
      <c r="AI30" s="466" t="str">
        <f t="shared" si="14"/>
        <v/>
      </c>
      <c r="AJ30" s="466" t="str">
        <f t="shared" si="15"/>
        <v/>
      </c>
      <c r="AK30" s="466" t="str">
        <f t="shared" si="16"/>
        <v/>
      </c>
      <c r="AL30" s="797" t="str">
        <f t="shared" si="16"/>
        <v/>
      </c>
      <c r="AN30" s="511"/>
      <c r="AO30" s="511"/>
      <c r="AP30" s="511"/>
      <c r="AQ30" s="511"/>
      <c r="AR30" s="511"/>
      <c r="AT30" s="483">
        <f t="shared" si="17"/>
        <v>0</v>
      </c>
      <c r="AU30" s="483">
        <f t="shared" si="18"/>
        <v>0</v>
      </c>
      <c r="AV30" s="483" t="str">
        <f t="shared" si="19"/>
        <v/>
      </c>
      <c r="AW30" s="483">
        <f t="shared" si="20"/>
        <v>0</v>
      </c>
      <c r="AX30" s="483">
        <f t="shared" si="21"/>
        <v>0</v>
      </c>
      <c r="AY30" s="483" t="str">
        <f t="shared" si="22"/>
        <v/>
      </c>
      <c r="AZ30" s="483">
        <f t="shared" si="23"/>
        <v>8</v>
      </c>
      <c r="BA30" s="483">
        <f t="shared" si="24"/>
        <v>23</v>
      </c>
      <c r="BB30" s="483">
        <f t="shared" si="25"/>
        <v>0</v>
      </c>
    </row>
    <row r="31" spans="1:54" s="291" customFormat="1" ht="16.5" customHeight="1" x14ac:dyDescent="0.3">
      <c r="A31" s="467">
        <v>26</v>
      </c>
      <c r="B31" s="468">
        <f t="shared" si="31"/>
        <v>0</v>
      </c>
      <c r="C31" s="469" t="str">
        <f t="shared" si="31"/>
        <v>???</v>
      </c>
      <c r="D31" s="470" t="str">
        <f t="shared" si="31"/>
        <v>???</v>
      </c>
      <c r="E31" s="458">
        <f t="shared" si="31"/>
        <v>0</v>
      </c>
      <c r="F31" s="471">
        <f t="shared" si="38"/>
        <v>6</v>
      </c>
      <c r="H31" s="494">
        <v>26</v>
      </c>
      <c r="I31" s="468">
        <f t="shared" si="32"/>
        <v>0</v>
      </c>
      <c r="J31" s="469" t="str">
        <f t="shared" si="32"/>
        <v>???</v>
      </c>
      <c r="K31" s="469" t="str">
        <f t="shared" si="32"/>
        <v>???</v>
      </c>
      <c r="L31" s="458">
        <f t="shared" si="3"/>
        <v>0</v>
      </c>
      <c r="M31" s="471">
        <f t="shared" si="39"/>
        <v>6</v>
      </c>
      <c r="O31" s="520">
        <v>9</v>
      </c>
      <c r="P31" s="519" t="str">
        <f t="shared" si="34"/>
        <v/>
      </c>
      <c r="Q31" s="480" t="str">
        <f t="shared" si="35"/>
        <v/>
      </c>
      <c r="R31" s="480" t="str">
        <f t="shared" si="36"/>
        <v/>
      </c>
      <c r="S31" s="482" t="str">
        <f t="shared" si="37"/>
        <v/>
      </c>
      <c r="X31" s="445"/>
      <c r="AB31" s="465" t="str">
        <f t="shared" si="12"/>
        <v/>
      </c>
      <c r="AC31" s="465" t="str">
        <f t="shared" si="4"/>
        <v/>
      </c>
      <c r="AD31" s="465" t="str">
        <f t="shared" si="12"/>
        <v/>
      </c>
      <c r="AE31" s="465" t="str">
        <f t="shared" si="13"/>
        <v/>
      </c>
      <c r="AF31" s="795" t="str">
        <f t="shared" si="13"/>
        <v/>
      </c>
      <c r="AH31" s="466" t="str">
        <f t="shared" si="33"/>
        <v/>
      </c>
      <c r="AI31" s="466" t="str">
        <f t="shared" si="14"/>
        <v/>
      </c>
      <c r="AJ31" s="466" t="str">
        <f t="shared" si="15"/>
        <v/>
      </c>
      <c r="AK31" s="466" t="str">
        <f t="shared" si="16"/>
        <v/>
      </c>
      <c r="AL31" s="797" t="str">
        <f t="shared" si="16"/>
        <v/>
      </c>
      <c r="AN31" s="511"/>
      <c r="AO31" s="511"/>
      <c r="AP31" s="511"/>
      <c r="AQ31" s="511"/>
      <c r="AR31" s="511"/>
      <c r="AT31" s="483">
        <f t="shared" si="17"/>
        <v>0</v>
      </c>
      <c r="AU31" s="483">
        <f t="shared" si="18"/>
        <v>0</v>
      </c>
      <c r="AV31" s="483" t="str">
        <f t="shared" si="19"/>
        <v/>
      </c>
      <c r="AW31" s="483">
        <f t="shared" si="20"/>
        <v>0</v>
      </c>
      <c r="AX31" s="483">
        <f t="shared" si="21"/>
        <v>0</v>
      </c>
      <c r="AY31" s="483" t="str">
        <f t="shared" si="22"/>
        <v/>
      </c>
      <c r="AZ31" s="483">
        <f t="shared" si="23"/>
        <v>6</v>
      </c>
      <c r="BA31" s="483">
        <f t="shared" si="24"/>
        <v>25</v>
      </c>
      <c r="BB31" s="483">
        <f t="shared" si="25"/>
        <v>0</v>
      </c>
    </row>
    <row r="32" spans="1:54" s="291" customFormat="1" ht="16.5" customHeight="1" x14ac:dyDescent="0.25">
      <c r="A32" s="467">
        <v>27</v>
      </c>
      <c r="B32" s="468">
        <f t="shared" si="31"/>
        <v>0</v>
      </c>
      <c r="C32" s="469" t="str">
        <f t="shared" si="31"/>
        <v>???</v>
      </c>
      <c r="D32" s="470" t="str">
        <f t="shared" si="31"/>
        <v>???</v>
      </c>
      <c r="E32" s="458">
        <f t="shared" si="31"/>
        <v>0</v>
      </c>
      <c r="F32" s="471">
        <f>+F31-2</f>
        <v>4</v>
      </c>
      <c r="H32" s="494">
        <v>27</v>
      </c>
      <c r="I32" s="468">
        <f t="shared" si="32"/>
        <v>0</v>
      </c>
      <c r="J32" s="469" t="str">
        <f t="shared" si="32"/>
        <v>???</v>
      </c>
      <c r="K32" s="469" t="str">
        <f t="shared" si="32"/>
        <v>???</v>
      </c>
      <c r="L32" s="458">
        <f t="shared" si="3"/>
        <v>0</v>
      </c>
      <c r="M32" s="471">
        <f>+M31-2</f>
        <v>4</v>
      </c>
      <c r="O32" s="518">
        <v>10</v>
      </c>
      <c r="P32" s="519" t="str">
        <f t="shared" si="34"/>
        <v/>
      </c>
      <c r="Q32" s="480" t="str">
        <f t="shared" si="35"/>
        <v/>
      </c>
      <c r="R32" s="480" t="str">
        <f t="shared" si="36"/>
        <v/>
      </c>
      <c r="S32" s="482" t="str">
        <f t="shared" si="37"/>
        <v/>
      </c>
      <c r="X32" s="445"/>
      <c r="AB32" s="465" t="str">
        <f t="shared" si="12"/>
        <v/>
      </c>
      <c r="AC32" s="465" t="str">
        <f t="shared" si="4"/>
        <v/>
      </c>
      <c r="AD32" s="465" t="str">
        <f t="shared" si="12"/>
        <v/>
      </c>
      <c r="AE32" s="465" t="str">
        <f t="shared" si="13"/>
        <v/>
      </c>
      <c r="AF32" s="795" t="str">
        <f t="shared" si="13"/>
        <v/>
      </c>
      <c r="AH32" s="466" t="str">
        <f t="shared" si="33"/>
        <v/>
      </c>
      <c r="AI32" s="466" t="str">
        <f t="shared" si="14"/>
        <v/>
      </c>
      <c r="AJ32" s="466" t="str">
        <f t="shared" si="15"/>
        <v/>
      </c>
      <c r="AK32" s="466" t="str">
        <f t="shared" si="16"/>
        <v/>
      </c>
      <c r="AL32" s="797" t="str">
        <f t="shared" si="16"/>
        <v/>
      </c>
      <c r="AN32" s="511"/>
      <c r="AO32" s="511"/>
      <c r="AP32" s="511"/>
      <c r="AQ32" s="511"/>
      <c r="AR32" s="511"/>
      <c r="AT32" s="483">
        <f t="shared" si="17"/>
        <v>0</v>
      </c>
      <c r="AU32" s="483">
        <f t="shared" si="18"/>
        <v>0</v>
      </c>
      <c r="AV32" s="483" t="str">
        <f t="shared" si="19"/>
        <v/>
      </c>
      <c r="AW32" s="483">
        <f t="shared" si="20"/>
        <v>0</v>
      </c>
      <c r="AX32" s="483">
        <f t="shared" si="21"/>
        <v>0</v>
      </c>
      <c r="AY32" s="483" t="str">
        <f t="shared" si="22"/>
        <v/>
      </c>
      <c r="AZ32" s="483">
        <f t="shared" si="23"/>
        <v>6</v>
      </c>
      <c r="BA32" s="483">
        <f t="shared" si="24"/>
        <v>25</v>
      </c>
      <c r="BB32" s="483">
        <f t="shared" si="25"/>
        <v>0</v>
      </c>
    </row>
    <row r="33" spans="1:54" s="291" customFormat="1" ht="16.5" customHeight="1" x14ac:dyDescent="0.3">
      <c r="A33" s="467">
        <v>28</v>
      </c>
      <c r="B33" s="468">
        <f t="shared" si="31"/>
        <v>0</v>
      </c>
      <c r="C33" s="469" t="str">
        <f t="shared" si="31"/>
        <v>???</v>
      </c>
      <c r="D33" s="470" t="str">
        <f t="shared" si="31"/>
        <v>???</v>
      </c>
      <c r="E33" s="458">
        <f t="shared" si="31"/>
        <v>0</v>
      </c>
      <c r="F33" s="471">
        <f t="shared" si="38"/>
        <v>4</v>
      </c>
      <c r="H33" s="494">
        <v>28</v>
      </c>
      <c r="I33" s="468">
        <f t="shared" si="32"/>
        <v>0</v>
      </c>
      <c r="J33" s="469" t="str">
        <f t="shared" si="32"/>
        <v>???</v>
      </c>
      <c r="K33" s="469" t="str">
        <f t="shared" si="32"/>
        <v>???</v>
      </c>
      <c r="L33" s="458">
        <f t="shared" si="3"/>
        <v>0</v>
      </c>
      <c r="M33" s="471">
        <f t="shared" si="39"/>
        <v>4</v>
      </c>
      <c r="O33" s="520">
        <v>11</v>
      </c>
      <c r="P33" s="519" t="str">
        <f t="shared" si="34"/>
        <v/>
      </c>
      <c r="Q33" s="480" t="str">
        <f t="shared" si="35"/>
        <v/>
      </c>
      <c r="R33" s="480" t="str">
        <f t="shared" si="36"/>
        <v/>
      </c>
      <c r="S33" s="482" t="str">
        <f t="shared" si="37"/>
        <v/>
      </c>
      <c r="X33" s="445"/>
      <c r="AB33" s="465" t="str">
        <f t="shared" si="12"/>
        <v/>
      </c>
      <c r="AC33" s="465" t="str">
        <f t="shared" si="4"/>
        <v/>
      </c>
      <c r="AD33" s="465" t="str">
        <f t="shared" si="12"/>
        <v/>
      </c>
      <c r="AE33" s="465" t="str">
        <f t="shared" si="13"/>
        <v/>
      </c>
      <c r="AF33" s="795" t="str">
        <f t="shared" si="13"/>
        <v/>
      </c>
      <c r="AH33" s="466" t="str">
        <f t="shared" si="33"/>
        <v/>
      </c>
      <c r="AI33" s="466" t="str">
        <f t="shared" si="14"/>
        <v/>
      </c>
      <c r="AJ33" s="466" t="str">
        <f t="shared" si="15"/>
        <v/>
      </c>
      <c r="AK33" s="466" t="str">
        <f t="shared" si="16"/>
        <v/>
      </c>
      <c r="AL33" s="797" t="str">
        <f t="shared" si="16"/>
        <v/>
      </c>
      <c r="AN33" s="511"/>
      <c r="AO33" s="511"/>
      <c r="AP33" s="511"/>
      <c r="AQ33" s="511"/>
      <c r="AR33" s="511"/>
      <c r="AT33" s="483">
        <f t="shared" si="17"/>
        <v>0</v>
      </c>
      <c r="AU33" s="483">
        <f t="shared" si="18"/>
        <v>0</v>
      </c>
      <c r="AV33" s="483" t="str">
        <f t="shared" si="19"/>
        <v/>
      </c>
      <c r="AW33" s="483">
        <f t="shared" si="20"/>
        <v>0</v>
      </c>
      <c r="AX33" s="483">
        <f t="shared" si="21"/>
        <v>0</v>
      </c>
      <c r="AY33" s="483" t="str">
        <f t="shared" si="22"/>
        <v/>
      </c>
      <c r="AZ33" s="483">
        <f t="shared" si="23"/>
        <v>4</v>
      </c>
      <c r="BA33" s="483">
        <f t="shared" si="24"/>
        <v>27</v>
      </c>
      <c r="BB33" s="483">
        <f t="shared" si="25"/>
        <v>0</v>
      </c>
    </row>
    <row r="34" spans="1:54" s="291" customFormat="1" ht="16.5" customHeight="1" thickBot="1" x14ac:dyDescent="0.3">
      <c r="A34" s="467">
        <v>29</v>
      </c>
      <c r="B34" s="468">
        <f t="shared" si="31"/>
        <v>0</v>
      </c>
      <c r="C34" s="469" t="str">
        <f t="shared" si="31"/>
        <v>???</v>
      </c>
      <c r="D34" s="470" t="str">
        <f t="shared" si="31"/>
        <v>???</v>
      </c>
      <c r="E34" s="458">
        <f t="shared" si="31"/>
        <v>0</v>
      </c>
      <c r="F34" s="471">
        <f>+F33-2</f>
        <v>2</v>
      </c>
      <c r="H34" s="494">
        <v>29</v>
      </c>
      <c r="I34" s="468">
        <f t="shared" si="32"/>
        <v>0</v>
      </c>
      <c r="J34" s="469" t="str">
        <f t="shared" si="32"/>
        <v>???</v>
      </c>
      <c r="K34" s="469" t="str">
        <f t="shared" si="32"/>
        <v>???</v>
      </c>
      <c r="L34" s="458">
        <f t="shared" si="3"/>
        <v>0</v>
      </c>
      <c r="M34" s="471">
        <f>+M33-2</f>
        <v>2</v>
      </c>
      <c r="O34" s="521">
        <v>12</v>
      </c>
      <c r="P34" s="522" t="str">
        <f t="shared" si="34"/>
        <v/>
      </c>
      <c r="Q34" s="496" t="str">
        <f t="shared" si="35"/>
        <v/>
      </c>
      <c r="R34" s="496" t="str">
        <f t="shared" si="36"/>
        <v/>
      </c>
      <c r="S34" s="498" t="str">
        <f t="shared" si="37"/>
        <v/>
      </c>
      <c r="X34" s="445"/>
      <c r="AB34" s="465" t="str">
        <f t="shared" si="12"/>
        <v/>
      </c>
      <c r="AC34" s="465" t="str">
        <f t="shared" si="4"/>
        <v/>
      </c>
      <c r="AD34" s="465" t="str">
        <f t="shared" si="12"/>
        <v/>
      </c>
      <c r="AE34" s="465" t="str">
        <f t="shared" si="13"/>
        <v/>
      </c>
      <c r="AF34" s="795" t="str">
        <f t="shared" si="13"/>
        <v/>
      </c>
      <c r="AH34" s="466" t="str">
        <f t="shared" si="33"/>
        <v/>
      </c>
      <c r="AI34" s="466" t="str">
        <f t="shared" si="14"/>
        <v/>
      </c>
      <c r="AJ34" s="466" t="str">
        <f t="shared" si="15"/>
        <v/>
      </c>
      <c r="AK34" s="466" t="str">
        <f t="shared" si="16"/>
        <v/>
      </c>
      <c r="AL34" s="797" t="str">
        <f t="shared" si="16"/>
        <v/>
      </c>
      <c r="AN34" s="511"/>
      <c r="AO34" s="511"/>
      <c r="AP34" s="511"/>
      <c r="AQ34" s="511"/>
      <c r="AR34" s="511"/>
      <c r="AT34" s="483">
        <f t="shared" si="17"/>
        <v>0</v>
      </c>
      <c r="AU34" s="483">
        <f t="shared" si="18"/>
        <v>0</v>
      </c>
      <c r="AV34" s="483" t="str">
        <f t="shared" si="19"/>
        <v/>
      </c>
      <c r="AW34" s="483">
        <f t="shared" si="20"/>
        <v>0</v>
      </c>
      <c r="AX34" s="483">
        <f t="shared" si="21"/>
        <v>0</v>
      </c>
      <c r="AY34" s="483" t="str">
        <f t="shared" si="22"/>
        <v/>
      </c>
      <c r="AZ34" s="483">
        <f t="shared" si="23"/>
        <v>4</v>
      </c>
      <c r="BA34" s="483">
        <f t="shared" si="24"/>
        <v>27</v>
      </c>
      <c r="BB34" s="483">
        <f t="shared" si="25"/>
        <v>0</v>
      </c>
    </row>
    <row r="35" spans="1:54" s="291" customFormat="1" ht="16.5" customHeight="1" thickBot="1" x14ac:dyDescent="0.3">
      <c r="A35" s="523">
        <v>30</v>
      </c>
      <c r="B35" s="468">
        <f t="shared" si="31"/>
        <v>0</v>
      </c>
      <c r="C35" s="469" t="str">
        <f t="shared" si="31"/>
        <v>???</v>
      </c>
      <c r="D35" s="470" t="str">
        <f t="shared" si="31"/>
        <v>???</v>
      </c>
      <c r="E35" s="458">
        <f t="shared" si="31"/>
        <v>0</v>
      </c>
      <c r="F35" s="471">
        <f t="shared" si="38"/>
        <v>2</v>
      </c>
      <c r="H35" s="524">
        <v>30</v>
      </c>
      <c r="I35" s="525">
        <f t="shared" si="32"/>
        <v>0</v>
      </c>
      <c r="J35" s="526" t="str">
        <f t="shared" si="32"/>
        <v>???</v>
      </c>
      <c r="K35" s="469" t="str">
        <f t="shared" si="32"/>
        <v>???</v>
      </c>
      <c r="L35" s="527">
        <f t="shared" si="3"/>
        <v>0</v>
      </c>
      <c r="M35" s="471">
        <f t="shared" si="39"/>
        <v>2</v>
      </c>
      <c r="Q35" s="445"/>
      <c r="R35" s="501" t="s">
        <v>64</v>
      </c>
      <c r="S35" s="502">
        <f>SUM(S23:S34)</f>
        <v>0</v>
      </c>
      <c r="X35" s="445"/>
      <c r="AB35" s="465" t="str">
        <f t="shared" si="12"/>
        <v/>
      </c>
      <c r="AC35" s="465" t="str">
        <f t="shared" si="4"/>
        <v/>
      </c>
      <c r="AD35" s="465" t="str">
        <f t="shared" si="12"/>
        <v/>
      </c>
      <c r="AE35" s="465" t="str">
        <f>IF(LEFT($D35,9)=AE$5,$F35,"")</f>
        <v/>
      </c>
      <c r="AF35" s="795" t="str">
        <f t="shared" ref="AF35" si="40">IF(LEFT($D35,9)=AF$5,$F35,"")</f>
        <v/>
      </c>
      <c r="AH35" s="466" t="str">
        <f t="shared" si="33"/>
        <v/>
      </c>
      <c r="AI35" s="466" t="str">
        <f t="shared" si="14"/>
        <v/>
      </c>
      <c r="AJ35" s="466" t="str">
        <f t="shared" si="15"/>
        <v/>
      </c>
      <c r="AK35" s="466" t="str">
        <f t="shared" si="16"/>
        <v/>
      </c>
      <c r="AL35" s="797" t="str">
        <f t="shared" si="16"/>
        <v/>
      </c>
      <c r="AN35" s="511"/>
      <c r="AO35" s="511"/>
      <c r="AP35" s="511"/>
      <c r="AQ35" s="511"/>
      <c r="AR35" s="511"/>
      <c r="AT35" s="483">
        <f t="shared" si="17"/>
        <v>0</v>
      </c>
      <c r="AU35" s="483">
        <f t="shared" si="18"/>
        <v>0</v>
      </c>
      <c r="AV35" s="483" t="str">
        <f t="shared" si="19"/>
        <v/>
      </c>
      <c r="AW35" s="483">
        <f t="shared" si="20"/>
        <v>0</v>
      </c>
      <c r="AX35" s="483">
        <f t="shared" si="21"/>
        <v>0</v>
      </c>
      <c r="AY35" s="483" t="str">
        <f t="shared" si="22"/>
        <v/>
      </c>
      <c r="AZ35" s="483">
        <f t="shared" si="23"/>
        <v>2</v>
      </c>
      <c r="BA35" s="483">
        <f t="shared" si="24"/>
        <v>29</v>
      </c>
      <c r="BB35" s="483">
        <f t="shared" si="25"/>
        <v>0</v>
      </c>
    </row>
    <row r="36" spans="1:54" s="291" customFormat="1" ht="13.8" thickBot="1" x14ac:dyDescent="0.3">
      <c r="A36" s="528"/>
      <c r="B36" s="442"/>
      <c r="D36" s="443"/>
      <c r="E36" s="444"/>
      <c r="F36" s="291">
        <f>SUM(F6:F35)-F37</f>
        <v>416</v>
      </c>
      <c r="M36" s="529">
        <f>SUM(M6:M35)-M37</f>
        <v>480</v>
      </c>
      <c r="X36" s="445"/>
      <c r="AB36" s="499">
        <f t="shared" ref="AB36:AF36" si="41">SUM(AB6:AB35)</f>
        <v>0</v>
      </c>
      <c r="AC36" s="500">
        <f t="shared" si="41"/>
        <v>0</v>
      </c>
      <c r="AD36" s="500">
        <f t="shared" si="41"/>
        <v>0</v>
      </c>
      <c r="AE36" s="500">
        <f t="shared" si="41"/>
        <v>0</v>
      </c>
      <c r="AF36" s="796">
        <f t="shared" si="41"/>
        <v>0</v>
      </c>
      <c r="AH36" s="499">
        <f>SUM(AH6:AH35)</f>
        <v>0</v>
      </c>
      <c r="AI36" s="500">
        <f>SUM(AI6:AI35)</f>
        <v>0</v>
      </c>
      <c r="AJ36" s="500">
        <f>SUM(AJ6:AJ35)</f>
        <v>0</v>
      </c>
      <c r="AK36" s="500">
        <f>SUM(AK6:AK35)</f>
        <v>0</v>
      </c>
      <c r="AL36" s="796">
        <f>SUM(AL6:AL35)</f>
        <v>0</v>
      </c>
      <c r="AT36" s="483">
        <f t="shared" si="17"/>
        <v>0</v>
      </c>
      <c r="AU36" s="483">
        <f t="shared" si="18"/>
        <v>0</v>
      </c>
      <c r="AV36" s="483" t="str">
        <f t="shared" si="19"/>
        <v/>
      </c>
      <c r="AW36" s="483">
        <f t="shared" si="20"/>
        <v>0</v>
      </c>
      <c r="AX36" s="483">
        <f t="shared" si="21"/>
        <v>0</v>
      </c>
      <c r="AY36" s="483" t="str">
        <f t="shared" si="22"/>
        <v/>
      </c>
      <c r="AZ36" s="483">
        <f t="shared" si="23"/>
        <v>2</v>
      </c>
      <c r="BA36" s="483">
        <f t="shared" si="24"/>
        <v>29</v>
      </c>
      <c r="BB36" s="483">
        <f t="shared" si="25"/>
        <v>0</v>
      </c>
    </row>
    <row r="37" spans="1:54" s="291" customFormat="1" ht="13.8" thickBot="1" x14ac:dyDescent="0.3">
      <c r="B37" s="442"/>
      <c r="D37" s="443"/>
      <c r="E37" s="444"/>
      <c r="F37" s="530">
        <f>F11+F13+F30+F31+F34</f>
        <v>64</v>
      </c>
      <c r="M37" s="156">
        <f>SUM(AT37:AW37)</f>
        <v>0</v>
      </c>
      <c r="Q37" s="529"/>
      <c r="R37" s="529"/>
      <c r="S37" s="529"/>
      <c r="T37" s="529"/>
      <c r="X37" s="445"/>
      <c r="AB37" s="917" t="s">
        <v>27</v>
      </c>
      <c r="AC37" s="915"/>
      <c r="AD37" s="915"/>
      <c r="AE37" s="915"/>
      <c r="AF37" s="916"/>
      <c r="AH37" s="917" t="s">
        <v>28</v>
      </c>
      <c r="AI37" s="915"/>
      <c r="AJ37" s="915"/>
      <c r="AK37" s="915"/>
      <c r="AL37" s="916"/>
      <c r="AT37" s="529">
        <f>SUM(AT7:AT36)</f>
        <v>0</v>
      </c>
      <c r="AU37" s="529"/>
      <c r="AV37" s="529"/>
      <c r="AW37" s="529">
        <f>SUM(AW7:AW36)</f>
        <v>0</v>
      </c>
      <c r="AX37" s="529"/>
      <c r="AY37" s="529"/>
      <c r="AZ37" s="529">
        <f>SUM(AZ7:AZ36)</f>
        <v>480</v>
      </c>
      <c r="BA37" s="529"/>
      <c r="BB37" s="529"/>
    </row>
    <row r="38" spans="1:54" s="291" customFormat="1" ht="13.8" thickBot="1" x14ac:dyDescent="0.3">
      <c r="B38" s="442"/>
      <c r="D38" s="443"/>
      <c r="E38" s="444"/>
      <c r="Q38" s="529"/>
      <c r="R38" s="529"/>
      <c r="S38" s="529"/>
      <c r="T38" s="529"/>
      <c r="X38" s="445"/>
    </row>
    <row r="39" spans="1:54" s="291" customFormat="1" ht="13.8" thickBot="1" x14ac:dyDescent="0.3">
      <c r="A39" s="914" t="s">
        <v>49</v>
      </c>
      <c r="B39" s="915"/>
      <c r="C39" s="915"/>
      <c r="D39" s="915"/>
      <c r="E39" s="915"/>
      <c r="F39" s="916"/>
      <c r="H39" s="914" t="s">
        <v>50</v>
      </c>
      <c r="I39" s="915"/>
      <c r="J39" s="915"/>
      <c r="K39" s="915"/>
      <c r="L39" s="915"/>
      <c r="M39" s="916"/>
      <c r="Q39" s="529"/>
      <c r="R39" s="529"/>
      <c r="S39" s="529"/>
      <c r="T39" s="529"/>
      <c r="X39" s="445"/>
      <c r="AB39" s="933" t="s">
        <v>35</v>
      </c>
      <c r="AC39" s="934"/>
      <c r="AD39" s="934"/>
      <c r="AE39" s="934"/>
      <c r="AF39" s="935"/>
    </row>
    <row r="40" spans="1:54" s="528" customFormat="1" ht="13.8" thickBot="1" x14ac:dyDescent="0.3">
      <c r="A40" s="922" t="s">
        <v>34</v>
      </c>
      <c r="B40" s="923"/>
      <c r="C40" s="923"/>
      <c r="D40" s="923"/>
      <c r="E40" s="923"/>
      <c r="F40" s="924"/>
      <c r="H40" s="922" t="s">
        <v>33</v>
      </c>
      <c r="I40" s="923"/>
      <c r="J40" s="923"/>
      <c r="K40" s="923"/>
      <c r="L40" s="923"/>
      <c r="M40" s="924"/>
      <c r="N40" s="291"/>
      <c r="O40" s="291"/>
      <c r="P40" s="291"/>
      <c r="Q40" s="529"/>
      <c r="R40" s="529"/>
      <c r="S40" s="529"/>
      <c r="T40" s="529"/>
      <c r="V40" s="291"/>
      <c r="W40" s="291"/>
      <c r="X40" s="445"/>
      <c r="Y40" s="291"/>
      <c r="Z40" s="291"/>
      <c r="AB40" s="925" t="s">
        <v>22</v>
      </c>
      <c r="AC40" s="926"/>
      <c r="AD40" s="926"/>
      <c r="AE40" s="926"/>
      <c r="AF40" s="927"/>
      <c r="AI40" s="291"/>
      <c r="AJ40" s="291"/>
      <c r="AK40" s="291"/>
      <c r="AL40" s="291"/>
      <c r="AM40" s="291"/>
      <c r="AN40" s="291"/>
    </row>
    <row r="41" spans="1:54" s="291" customFormat="1" ht="15" thickBot="1" x14ac:dyDescent="0.3">
      <c r="A41" s="531" t="s">
        <v>30</v>
      </c>
      <c r="B41" s="532" t="s">
        <v>31</v>
      </c>
      <c r="C41" s="533"/>
      <c r="D41" s="532" t="s">
        <v>32</v>
      </c>
      <c r="E41" s="533" t="s">
        <v>48</v>
      </c>
      <c r="F41" s="534" t="s">
        <v>8</v>
      </c>
      <c r="H41" s="531" t="s">
        <v>30</v>
      </c>
      <c r="I41" s="533" t="s">
        <v>31</v>
      </c>
      <c r="J41" s="533"/>
      <c r="K41" s="533" t="s">
        <v>32</v>
      </c>
      <c r="L41" s="533"/>
      <c r="M41" s="534" t="s">
        <v>8</v>
      </c>
      <c r="Q41" s="529"/>
      <c r="R41" s="529"/>
      <c r="S41" s="529"/>
      <c r="T41" s="529"/>
      <c r="X41" s="445"/>
      <c r="AB41" s="486" t="str">
        <f t="shared" ref="AB41:AF41" si="42">+AB5</f>
        <v>ASGAF</v>
      </c>
      <c r="AC41" s="487" t="str">
        <f t="shared" si="42"/>
        <v>Chevannes</v>
      </c>
      <c r="AD41" s="487" t="str">
        <f t="shared" si="42"/>
        <v>Chevry</v>
      </c>
      <c r="AE41" s="487" t="str">
        <f t="shared" si="42"/>
        <v>Corbuches</v>
      </c>
      <c r="AF41" s="535" t="str">
        <f t="shared" si="42"/>
        <v>Réveillon</v>
      </c>
    </row>
    <row r="42" spans="1:54" s="291" customFormat="1" ht="15" thickBot="1" x14ac:dyDescent="0.35">
      <c r="A42" s="536">
        <f>+A125</f>
        <v>1</v>
      </c>
      <c r="B42" s="537">
        <f>+C125</f>
        <v>0</v>
      </c>
      <c r="C42" s="503" t="str">
        <f>IFERROR(VLOOKUP(B42,Liste_J!$C$7:$G$261,5,0),"???")</f>
        <v>???</v>
      </c>
      <c r="D42" s="538" t="str">
        <f>IFERROR(VLOOKUP(B42,Liste_J!$C$7:$F$261,4,0),"???")</f>
        <v>???</v>
      </c>
      <c r="E42" s="503">
        <f>+D125</f>
        <v>0</v>
      </c>
      <c r="F42" s="539">
        <f>+F125</f>
        <v>0</v>
      </c>
      <c r="G42" s="503"/>
      <c r="H42" s="536">
        <f>+A224</f>
        <v>1</v>
      </c>
      <c r="I42" s="503">
        <f>+C224</f>
        <v>0</v>
      </c>
      <c r="J42" s="503" t="str">
        <f>IFERROR(VLOOKUP(I42,Liste_J!$C$7:$G$261,5,0),"???")</f>
        <v>???</v>
      </c>
      <c r="K42" s="503" t="str">
        <f>IFERROR(VLOOKUP(I42,Liste_J!$C$7:$F$261,4,0),"???")</f>
        <v>???</v>
      </c>
      <c r="L42" s="503">
        <f>+D224</f>
        <v>0</v>
      </c>
      <c r="M42" s="539">
        <f>+F224</f>
        <v>0</v>
      </c>
      <c r="Q42" s="529"/>
      <c r="R42" s="529"/>
      <c r="S42" s="529"/>
      <c r="T42" s="529"/>
      <c r="U42" s="503" t="e">
        <f>#REF!</f>
        <v>#REF!</v>
      </c>
      <c r="X42" s="445"/>
      <c r="AB42" s="540">
        <f>IF(LEFT($K42,5)=AB$41,1,0)</f>
        <v>0</v>
      </c>
      <c r="AC42" s="489">
        <f>IF(LEFT($K42,9)=AC$41,1,0)</f>
        <v>0</v>
      </c>
      <c r="AD42" s="489">
        <f>IF(LEFT($K42,6)=AD$41,1,0)</f>
        <v>0</v>
      </c>
      <c r="AE42" s="489">
        <f>IF(LEFT($K42,9)=AE$41,1,0)</f>
        <v>0</v>
      </c>
      <c r="AF42" s="541">
        <f>IF(LEFT($K42,9)=AF$41,1,0)</f>
        <v>0</v>
      </c>
      <c r="AG42" s="529"/>
      <c r="AH42" s="529"/>
    </row>
    <row r="43" spans="1:54" s="291" customFormat="1" ht="15" thickBot="1" x14ac:dyDescent="0.35">
      <c r="A43" s="536">
        <f t="shared" ref="A43:A106" si="43">+A126</f>
        <v>0</v>
      </c>
      <c r="B43" s="537">
        <f t="shared" ref="B43:B106" si="44">+C126</f>
        <v>0</v>
      </c>
      <c r="C43" s="503" t="str">
        <f>IFERROR(VLOOKUP(B43,Liste_J!$C$7:$G$261,5,0),"???")</f>
        <v>???</v>
      </c>
      <c r="D43" s="538" t="str">
        <f>IFERROR(VLOOKUP(B43,Liste_J!$C$7:$F$261,4,0),"???")</f>
        <v>???</v>
      </c>
      <c r="E43" s="503">
        <f t="shared" ref="E43:E106" si="45">+D126</f>
        <v>0</v>
      </c>
      <c r="F43" s="539">
        <f t="shared" ref="F43:F106" si="46">+F126</f>
        <v>0</v>
      </c>
      <c r="H43" s="536">
        <f t="shared" ref="H43:H106" si="47">+A225</f>
        <v>1</v>
      </c>
      <c r="I43" s="503">
        <f t="shared" ref="I43:I106" si="48">+C225</f>
        <v>0</v>
      </c>
      <c r="J43" s="503" t="str">
        <f>IFERROR(VLOOKUP(I43,Liste_J!$C$7:$G$261,5,0),"???")</f>
        <v>???</v>
      </c>
      <c r="K43" s="503" t="str">
        <f>IFERROR(VLOOKUP(I43,Liste_J!$C$7:$F$261,4,0),"???")</f>
        <v>???</v>
      </c>
      <c r="L43" s="503">
        <f t="shared" ref="L43:L106" si="49">+D225</f>
        <v>0</v>
      </c>
      <c r="M43" s="539">
        <f t="shared" ref="M43:M106" si="50">+F225</f>
        <v>0</v>
      </c>
      <c r="Q43" s="529"/>
      <c r="R43" s="529"/>
      <c r="S43" s="529"/>
      <c r="T43" s="529"/>
      <c r="X43" s="445"/>
      <c r="AB43" s="465">
        <f t="shared" ref="AB43:AB106" si="51">IF(LEFT($K43,5)=AB$41,1,0)</f>
        <v>0</v>
      </c>
      <c r="AC43" s="489">
        <f t="shared" ref="AC43:AC106" si="52">IF(LEFT($K43,9)=AC$41,1,0)</f>
        <v>0</v>
      </c>
      <c r="AD43" s="489">
        <f t="shared" ref="AD43:AD106" si="53">IF(LEFT($K43,6)=AD$41,1,0)</f>
        <v>0</v>
      </c>
      <c r="AE43" s="489">
        <f t="shared" ref="AE43:AF74" si="54">IF(LEFT($K43,9)=AE$41,1,0)</f>
        <v>0</v>
      </c>
      <c r="AF43" s="541">
        <f t="shared" si="54"/>
        <v>0</v>
      </c>
      <c r="AG43" s="529"/>
      <c r="AH43" s="529"/>
    </row>
    <row r="44" spans="1:54" s="291" customFormat="1" ht="15" thickBot="1" x14ac:dyDescent="0.35">
      <c r="A44" s="536">
        <f t="shared" si="43"/>
        <v>2</v>
      </c>
      <c r="B44" s="537">
        <f t="shared" si="44"/>
        <v>0</v>
      </c>
      <c r="C44" s="503" t="str">
        <f>IFERROR(VLOOKUP(B44,Liste_J!$C$7:$G$261,5,0),"???")</f>
        <v>???</v>
      </c>
      <c r="D44" s="538" t="str">
        <f>IFERROR(VLOOKUP(B44,Liste_J!$C$7:$F$261,4,0),"???")</f>
        <v>???</v>
      </c>
      <c r="E44" s="503">
        <f t="shared" si="45"/>
        <v>0</v>
      </c>
      <c r="F44" s="539">
        <f t="shared" si="46"/>
        <v>0</v>
      </c>
      <c r="H44" s="536">
        <f t="shared" si="47"/>
        <v>0</v>
      </c>
      <c r="I44" s="503">
        <f t="shared" si="48"/>
        <v>0</v>
      </c>
      <c r="J44" s="503" t="str">
        <f>IFERROR(VLOOKUP(I44,Liste_J!$C$7:$G$261,5,0),"???")</f>
        <v>???</v>
      </c>
      <c r="K44" s="503" t="str">
        <f>IFERROR(VLOOKUP(I44,Liste_J!$C$7:$F$261,4,0),"???")</f>
        <v>???</v>
      </c>
      <c r="L44" s="503">
        <f t="shared" si="49"/>
        <v>0</v>
      </c>
      <c r="M44" s="539">
        <f t="shared" si="50"/>
        <v>0</v>
      </c>
      <c r="Q44" s="529"/>
      <c r="R44" s="529"/>
      <c r="S44" s="529"/>
      <c r="T44" s="529"/>
      <c r="X44" s="445"/>
      <c r="AB44" s="465">
        <f t="shared" si="51"/>
        <v>0</v>
      </c>
      <c r="AC44" s="489">
        <f t="shared" si="52"/>
        <v>0</v>
      </c>
      <c r="AD44" s="489">
        <f t="shared" si="53"/>
        <v>0</v>
      </c>
      <c r="AE44" s="489">
        <f t="shared" si="54"/>
        <v>0</v>
      </c>
      <c r="AF44" s="541">
        <f t="shared" si="54"/>
        <v>0</v>
      </c>
      <c r="AG44" s="529"/>
      <c r="AH44" s="529"/>
    </row>
    <row r="45" spans="1:54" s="291" customFormat="1" ht="15" thickBot="1" x14ac:dyDescent="0.35">
      <c r="A45" s="536">
        <f t="shared" si="43"/>
        <v>0</v>
      </c>
      <c r="B45" s="537">
        <f t="shared" si="44"/>
        <v>0</v>
      </c>
      <c r="C45" s="503" t="str">
        <f>IFERROR(VLOOKUP(B45,Liste_J!$C$7:$G$261,5,0),"???")</f>
        <v>???</v>
      </c>
      <c r="D45" s="538" t="str">
        <f>IFERROR(VLOOKUP(B45,Liste_J!$C$7:$F$261,4,0),"???")</f>
        <v>???</v>
      </c>
      <c r="E45" s="503">
        <f t="shared" si="45"/>
        <v>0</v>
      </c>
      <c r="F45" s="539">
        <f t="shared" si="46"/>
        <v>0</v>
      </c>
      <c r="H45" s="536">
        <f t="shared" si="47"/>
        <v>2</v>
      </c>
      <c r="I45" s="503">
        <f t="shared" si="48"/>
        <v>0</v>
      </c>
      <c r="J45" s="503" t="str">
        <f>IFERROR(VLOOKUP(I45,Liste_J!$C$7:$G$261,5,0),"???")</f>
        <v>???</v>
      </c>
      <c r="K45" s="503" t="str">
        <f>IFERROR(VLOOKUP(I45,Liste_J!$C$7:$F$261,4,0),"???")</f>
        <v>???</v>
      </c>
      <c r="L45" s="503">
        <f t="shared" si="49"/>
        <v>0</v>
      </c>
      <c r="M45" s="539">
        <f t="shared" si="50"/>
        <v>0</v>
      </c>
      <c r="Q45" s="529"/>
      <c r="R45" s="529"/>
      <c r="S45" s="529"/>
      <c r="T45" s="529"/>
      <c r="AB45" s="465">
        <f t="shared" si="51"/>
        <v>0</v>
      </c>
      <c r="AC45" s="489">
        <f t="shared" si="52"/>
        <v>0</v>
      </c>
      <c r="AD45" s="489">
        <f t="shared" si="53"/>
        <v>0</v>
      </c>
      <c r="AE45" s="489">
        <f t="shared" si="54"/>
        <v>0</v>
      </c>
      <c r="AF45" s="541">
        <f t="shared" si="54"/>
        <v>0</v>
      </c>
      <c r="AG45" s="529"/>
      <c r="AH45" s="529"/>
    </row>
    <row r="46" spans="1:54" s="291" customFormat="1" ht="15" thickBot="1" x14ac:dyDescent="0.35">
      <c r="A46" s="536">
        <f t="shared" si="43"/>
        <v>3</v>
      </c>
      <c r="B46" s="537">
        <f t="shared" si="44"/>
        <v>0</v>
      </c>
      <c r="C46" s="503" t="str">
        <f>IFERROR(VLOOKUP(B46,Liste_J!$C$7:$G$261,5,0),"???")</f>
        <v>???</v>
      </c>
      <c r="D46" s="538" t="str">
        <f>IFERROR(VLOOKUP(B46,Liste_J!$C$7:$F$261,4,0),"???")</f>
        <v>???</v>
      </c>
      <c r="E46" s="503">
        <f t="shared" si="45"/>
        <v>0</v>
      </c>
      <c r="F46" s="539">
        <f t="shared" si="46"/>
        <v>0</v>
      </c>
      <c r="H46" s="536">
        <f t="shared" si="47"/>
        <v>0</v>
      </c>
      <c r="I46" s="503">
        <f t="shared" si="48"/>
        <v>0</v>
      </c>
      <c r="J46" s="503" t="str">
        <f>IFERROR(VLOOKUP(I46,Liste_J!$C$7:$G$261,5,0),"???")</f>
        <v>???</v>
      </c>
      <c r="K46" s="503" t="str">
        <f>IFERROR(VLOOKUP(I46,Liste_J!$C$7:$F$261,4,0),"???")</f>
        <v>???</v>
      </c>
      <c r="L46" s="503">
        <f t="shared" si="49"/>
        <v>0</v>
      </c>
      <c r="M46" s="539">
        <f t="shared" si="50"/>
        <v>0</v>
      </c>
      <c r="Q46" s="529"/>
      <c r="R46" s="529"/>
      <c r="S46" s="529"/>
      <c r="T46" s="529"/>
      <c r="V46" s="503"/>
      <c r="AB46" s="465">
        <f t="shared" si="51"/>
        <v>0</v>
      </c>
      <c r="AC46" s="489">
        <f t="shared" si="52"/>
        <v>0</v>
      </c>
      <c r="AD46" s="489">
        <f t="shared" si="53"/>
        <v>0</v>
      </c>
      <c r="AE46" s="489">
        <f t="shared" si="54"/>
        <v>0</v>
      </c>
      <c r="AF46" s="541">
        <f t="shared" si="54"/>
        <v>0</v>
      </c>
      <c r="AG46" s="529"/>
      <c r="AH46" s="529"/>
    </row>
    <row r="47" spans="1:54" s="291" customFormat="1" ht="15" thickBot="1" x14ac:dyDescent="0.35">
      <c r="A47" s="536">
        <f t="shared" si="43"/>
        <v>0</v>
      </c>
      <c r="B47" s="537">
        <f t="shared" si="44"/>
        <v>0</v>
      </c>
      <c r="C47" s="503" t="str">
        <f>IFERROR(VLOOKUP(B47,Liste_J!$C$7:$G$261,5,0),"???")</f>
        <v>???</v>
      </c>
      <c r="D47" s="538" t="str">
        <f>IFERROR(VLOOKUP(B47,Liste_J!$C$7:$F$261,4,0),"???")</f>
        <v>???</v>
      </c>
      <c r="E47" s="503">
        <f t="shared" si="45"/>
        <v>0</v>
      </c>
      <c r="F47" s="539">
        <f t="shared" si="46"/>
        <v>0</v>
      </c>
      <c r="H47" s="536">
        <f t="shared" si="47"/>
        <v>3</v>
      </c>
      <c r="I47" s="503">
        <f t="shared" si="48"/>
        <v>0</v>
      </c>
      <c r="J47" s="503" t="str">
        <f>IFERROR(VLOOKUP(I47,Liste_J!$C$7:$G$261,5,0),"???")</f>
        <v>???</v>
      </c>
      <c r="K47" s="503" t="str">
        <f>IFERROR(VLOOKUP(I47,Liste_J!$C$7:$F$261,4,0),"???")</f>
        <v>???</v>
      </c>
      <c r="L47" s="503">
        <f t="shared" si="49"/>
        <v>0</v>
      </c>
      <c r="M47" s="539">
        <f t="shared" si="50"/>
        <v>0</v>
      </c>
      <c r="Q47" s="529"/>
      <c r="R47" s="529"/>
      <c r="S47" s="529"/>
      <c r="T47" s="529"/>
      <c r="AB47" s="465">
        <f t="shared" si="51"/>
        <v>0</v>
      </c>
      <c r="AC47" s="489">
        <f t="shared" si="52"/>
        <v>0</v>
      </c>
      <c r="AD47" s="489">
        <f t="shared" si="53"/>
        <v>0</v>
      </c>
      <c r="AE47" s="489">
        <f t="shared" si="54"/>
        <v>0</v>
      </c>
      <c r="AF47" s="541">
        <f t="shared" si="54"/>
        <v>0</v>
      </c>
      <c r="AG47" s="529"/>
      <c r="AH47" s="529"/>
    </row>
    <row r="48" spans="1:54" s="291" customFormat="1" ht="15" thickBot="1" x14ac:dyDescent="0.35">
      <c r="A48" s="536">
        <f t="shared" si="43"/>
        <v>4</v>
      </c>
      <c r="B48" s="537">
        <f t="shared" si="44"/>
        <v>0</v>
      </c>
      <c r="C48" s="503" t="str">
        <f>IFERROR(VLOOKUP(B48,Liste_J!$C$7:$G$261,5,0),"???")</f>
        <v>???</v>
      </c>
      <c r="D48" s="538" t="str">
        <f>IFERROR(VLOOKUP(B48,Liste_J!$C$7:$F$261,4,0),"???")</f>
        <v>???</v>
      </c>
      <c r="E48" s="503">
        <f t="shared" si="45"/>
        <v>0</v>
      </c>
      <c r="F48" s="539">
        <f t="shared" si="46"/>
        <v>0</v>
      </c>
      <c r="H48" s="536">
        <f t="shared" si="47"/>
        <v>0</v>
      </c>
      <c r="I48" s="503">
        <f t="shared" si="48"/>
        <v>0</v>
      </c>
      <c r="J48" s="503" t="str">
        <f>IFERROR(VLOOKUP(I48,Liste_J!$C$7:$G$261,5,0),"???")</f>
        <v>???</v>
      </c>
      <c r="K48" s="503" t="str">
        <f>IFERROR(VLOOKUP(I48,Liste_J!$C$7:$F$261,4,0),"???")</f>
        <v>???</v>
      </c>
      <c r="L48" s="503">
        <f t="shared" si="49"/>
        <v>0</v>
      </c>
      <c r="M48" s="539">
        <f t="shared" si="50"/>
        <v>0</v>
      </c>
      <c r="Q48" s="529"/>
      <c r="R48" s="529"/>
      <c r="S48" s="529"/>
      <c r="T48" s="529"/>
      <c r="V48" s="503"/>
      <c r="AB48" s="465">
        <f t="shared" si="51"/>
        <v>0</v>
      </c>
      <c r="AC48" s="489">
        <f t="shared" si="52"/>
        <v>0</v>
      </c>
      <c r="AD48" s="489">
        <f t="shared" si="53"/>
        <v>0</v>
      </c>
      <c r="AE48" s="489">
        <f t="shared" si="54"/>
        <v>0</v>
      </c>
      <c r="AF48" s="541">
        <f t="shared" si="54"/>
        <v>0</v>
      </c>
      <c r="AG48" s="529"/>
      <c r="AH48" s="529"/>
    </row>
    <row r="49" spans="1:34" s="291" customFormat="1" ht="15" thickBot="1" x14ac:dyDescent="0.35">
      <c r="A49" s="536">
        <f t="shared" si="43"/>
        <v>0</v>
      </c>
      <c r="B49" s="537">
        <f t="shared" si="44"/>
        <v>0</v>
      </c>
      <c r="C49" s="503" t="str">
        <f>IFERROR(VLOOKUP(B49,Liste_J!$C$7:$G$261,5,0),"???")</f>
        <v>???</v>
      </c>
      <c r="D49" s="538" t="str">
        <f>IFERROR(VLOOKUP(B49,Liste_J!$C$7:$F$261,4,0),"???")</f>
        <v>???</v>
      </c>
      <c r="E49" s="503">
        <f t="shared" si="45"/>
        <v>0</v>
      </c>
      <c r="F49" s="539">
        <f t="shared" si="46"/>
        <v>0</v>
      </c>
      <c r="H49" s="536">
        <f t="shared" si="47"/>
        <v>4</v>
      </c>
      <c r="I49" s="503">
        <f t="shared" si="48"/>
        <v>0</v>
      </c>
      <c r="J49" s="503" t="str">
        <f>IFERROR(VLOOKUP(I49,Liste_J!$C$7:$G$261,5,0),"???")</f>
        <v>???</v>
      </c>
      <c r="K49" s="503" t="str">
        <f>IFERROR(VLOOKUP(I49,Liste_J!$C$7:$F$261,4,0),"???")</f>
        <v>???</v>
      </c>
      <c r="L49" s="503">
        <f t="shared" si="49"/>
        <v>0</v>
      </c>
      <c r="M49" s="539">
        <f t="shared" si="50"/>
        <v>0</v>
      </c>
      <c r="N49" s="503"/>
      <c r="AB49" s="465">
        <f t="shared" si="51"/>
        <v>0</v>
      </c>
      <c r="AC49" s="489">
        <f t="shared" si="52"/>
        <v>0</v>
      </c>
      <c r="AD49" s="489">
        <f t="shared" si="53"/>
        <v>0</v>
      </c>
      <c r="AE49" s="489">
        <f t="shared" si="54"/>
        <v>0</v>
      </c>
      <c r="AF49" s="541">
        <f t="shared" si="54"/>
        <v>0</v>
      </c>
      <c r="AG49" s="529"/>
      <c r="AH49" s="529"/>
    </row>
    <row r="50" spans="1:34" s="291" customFormat="1" ht="15" thickBot="1" x14ac:dyDescent="0.35">
      <c r="A50" s="536">
        <f t="shared" si="43"/>
        <v>5</v>
      </c>
      <c r="B50" s="537">
        <f t="shared" si="44"/>
        <v>0</v>
      </c>
      <c r="C50" s="503" t="str">
        <f>IFERROR(VLOOKUP(B50,Liste_J!$C$7:$G$261,5,0),"???")</f>
        <v>???</v>
      </c>
      <c r="D50" s="538" t="str">
        <f>IFERROR(VLOOKUP(B50,Liste_J!$C$7:$F$261,4,0),"???")</f>
        <v>???</v>
      </c>
      <c r="E50" s="503">
        <f t="shared" si="45"/>
        <v>0</v>
      </c>
      <c r="F50" s="539">
        <f t="shared" si="46"/>
        <v>0</v>
      </c>
      <c r="H50" s="536">
        <f t="shared" si="47"/>
        <v>0</v>
      </c>
      <c r="I50" s="503">
        <f t="shared" si="48"/>
        <v>0</v>
      </c>
      <c r="J50" s="503" t="str">
        <f>IFERROR(VLOOKUP(I50,Liste_J!$C$7:$G$261,5,0),"???")</f>
        <v>???</v>
      </c>
      <c r="K50" s="503" t="str">
        <f>IFERROR(VLOOKUP(I50,Liste_J!$C$7:$F$261,4,0),"???")</f>
        <v>???</v>
      </c>
      <c r="L50" s="503">
        <f t="shared" si="49"/>
        <v>0</v>
      </c>
      <c r="M50" s="539">
        <f t="shared" si="50"/>
        <v>0</v>
      </c>
      <c r="N50" s="503"/>
      <c r="V50" s="503"/>
      <c r="AB50" s="465">
        <f t="shared" si="51"/>
        <v>0</v>
      </c>
      <c r="AC50" s="489">
        <f t="shared" si="52"/>
        <v>0</v>
      </c>
      <c r="AD50" s="489">
        <f t="shared" si="53"/>
        <v>0</v>
      </c>
      <c r="AE50" s="489">
        <f t="shared" si="54"/>
        <v>0</v>
      </c>
      <c r="AF50" s="541">
        <f t="shared" si="54"/>
        <v>0</v>
      </c>
      <c r="AG50" s="529"/>
      <c r="AH50" s="529"/>
    </row>
    <row r="51" spans="1:34" s="291" customFormat="1" ht="15" thickBot="1" x14ac:dyDescent="0.35">
      <c r="A51" s="536">
        <f t="shared" si="43"/>
        <v>0</v>
      </c>
      <c r="B51" s="537">
        <f t="shared" si="44"/>
        <v>0</v>
      </c>
      <c r="C51" s="503" t="str">
        <f>IFERROR(VLOOKUP(B51,Liste_J!$C$7:$G$261,5,0),"???")</f>
        <v>???</v>
      </c>
      <c r="D51" s="538" t="str">
        <f>IFERROR(VLOOKUP(B51,Liste_J!$C$7:$F$261,4,0),"???")</f>
        <v>???</v>
      </c>
      <c r="E51" s="503">
        <f t="shared" si="45"/>
        <v>0</v>
      </c>
      <c r="F51" s="539">
        <f t="shared" si="46"/>
        <v>0</v>
      </c>
      <c r="H51" s="536">
        <f t="shared" si="47"/>
        <v>5</v>
      </c>
      <c r="I51" s="503">
        <f t="shared" si="48"/>
        <v>0</v>
      </c>
      <c r="J51" s="503" t="str">
        <f>IFERROR(VLOOKUP(I51,Liste_J!$C$7:$G$261,5,0),"???")</f>
        <v>???</v>
      </c>
      <c r="K51" s="503" t="str">
        <f>IFERROR(VLOOKUP(I51,Liste_J!$C$7:$F$261,4,0),"???")</f>
        <v>???</v>
      </c>
      <c r="L51" s="503">
        <f t="shared" si="49"/>
        <v>0</v>
      </c>
      <c r="M51" s="539">
        <f t="shared" si="50"/>
        <v>0</v>
      </c>
      <c r="N51" s="503"/>
      <c r="AB51" s="465">
        <f t="shared" si="51"/>
        <v>0</v>
      </c>
      <c r="AC51" s="489">
        <f t="shared" si="52"/>
        <v>0</v>
      </c>
      <c r="AD51" s="489">
        <f t="shared" si="53"/>
        <v>0</v>
      </c>
      <c r="AE51" s="489">
        <f t="shared" si="54"/>
        <v>0</v>
      </c>
      <c r="AF51" s="541">
        <f t="shared" si="54"/>
        <v>0</v>
      </c>
      <c r="AG51" s="529"/>
      <c r="AH51" s="529"/>
    </row>
    <row r="52" spans="1:34" s="291" customFormat="1" ht="15" thickBot="1" x14ac:dyDescent="0.35">
      <c r="A52" s="536">
        <f t="shared" si="43"/>
        <v>6</v>
      </c>
      <c r="B52" s="537">
        <f t="shared" si="44"/>
        <v>0</v>
      </c>
      <c r="C52" s="503" t="str">
        <f>IFERROR(VLOOKUP(B52,Liste_J!$C$7:$G$261,5,0),"???")</f>
        <v>???</v>
      </c>
      <c r="D52" s="538" t="str">
        <f>IFERROR(VLOOKUP(B52,Liste_J!$C$7:$F$261,4,0),"???")</f>
        <v>???</v>
      </c>
      <c r="E52" s="503">
        <f t="shared" si="45"/>
        <v>0</v>
      </c>
      <c r="F52" s="539">
        <f t="shared" si="46"/>
        <v>0</v>
      </c>
      <c r="H52" s="536">
        <f t="shared" si="47"/>
        <v>0</v>
      </c>
      <c r="I52" s="503">
        <f t="shared" si="48"/>
        <v>0</v>
      </c>
      <c r="J52" s="503" t="str">
        <f>IFERROR(VLOOKUP(I52,Liste_J!$C$7:$G$261,5,0),"???")</f>
        <v>???</v>
      </c>
      <c r="K52" s="503" t="str">
        <f>IFERROR(VLOOKUP(I52,Liste_J!$C$7:$F$261,4,0),"???")</f>
        <v>???</v>
      </c>
      <c r="L52" s="503">
        <f t="shared" si="49"/>
        <v>0</v>
      </c>
      <c r="M52" s="539">
        <f t="shared" si="50"/>
        <v>0</v>
      </c>
      <c r="N52" s="503"/>
      <c r="V52" s="503"/>
      <c r="AB52" s="465">
        <f t="shared" si="51"/>
        <v>0</v>
      </c>
      <c r="AC52" s="489">
        <f t="shared" si="52"/>
        <v>0</v>
      </c>
      <c r="AD52" s="489">
        <f t="shared" si="53"/>
        <v>0</v>
      </c>
      <c r="AE52" s="489">
        <f t="shared" si="54"/>
        <v>0</v>
      </c>
      <c r="AF52" s="541">
        <f t="shared" si="54"/>
        <v>0</v>
      </c>
      <c r="AG52" s="529"/>
      <c r="AH52" s="529"/>
    </row>
    <row r="53" spans="1:34" s="291" customFormat="1" ht="15" thickBot="1" x14ac:dyDescent="0.35">
      <c r="A53" s="536">
        <f t="shared" si="43"/>
        <v>0</v>
      </c>
      <c r="B53" s="537">
        <f t="shared" si="44"/>
        <v>0</v>
      </c>
      <c r="C53" s="503" t="str">
        <f>IFERROR(VLOOKUP(B53,Liste_J!$C$7:$G$261,5,0),"???")</f>
        <v>???</v>
      </c>
      <c r="D53" s="538" t="str">
        <f>IFERROR(VLOOKUP(B53,Liste_J!$C$7:$F$261,4,0),"???")</f>
        <v>???</v>
      </c>
      <c r="E53" s="503">
        <f t="shared" si="45"/>
        <v>0</v>
      </c>
      <c r="F53" s="539">
        <f t="shared" si="46"/>
        <v>0</v>
      </c>
      <c r="H53" s="536">
        <f t="shared" si="47"/>
        <v>6</v>
      </c>
      <c r="I53" s="503">
        <f t="shared" si="48"/>
        <v>0</v>
      </c>
      <c r="J53" s="503" t="str">
        <f>IFERROR(VLOOKUP(I53,Liste_J!$C$7:$G$261,5,0),"???")</f>
        <v>???</v>
      </c>
      <c r="K53" s="503" t="str">
        <f>IFERROR(VLOOKUP(I53,Liste_J!$C$7:$F$261,4,0),"???")</f>
        <v>???</v>
      </c>
      <c r="L53" s="503">
        <f t="shared" si="49"/>
        <v>0</v>
      </c>
      <c r="M53" s="539">
        <f t="shared" si="50"/>
        <v>0</v>
      </c>
      <c r="N53" s="503"/>
      <c r="AB53" s="465">
        <f t="shared" si="51"/>
        <v>0</v>
      </c>
      <c r="AC53" s="489">
        <f t="shared" si="52"/>
        <v>0</v>
      </c>
      <c r="AD53" s="489">
        <f t="shared" si="53"/>
        <v>0</v>
      </c>
      <c r="AE53" s="489">
        <f t="shared" si="54"/>
        <v>0</v>
      </c>
      <c r="AF53" s="541">
        <f t="shared" si="54"/>
        <v>0</v>
      </c>
      <c r="AG53" s="529"/>
      <c r="AH53" s="529"/>
    </row>
    <row r="54" spans="1:34" s="291" customFormat="1" ht="15" thickBot="1" x14ac:dyDescent="0.35">
      <c r="A54" s="536">
        <f t="shared" si="43"/>
        <v>7</v>
      </c>
      <c r="B54" s="537">
        <f t="shared" si="44"/>
        <v>0</v>
      </c>
      <c r="C54" s="503" t="str">
        <f>IFERROR(VLOOKUP(B54,Liste_J!$C$7:$G$261,5,0),"???")</f>
        <v>???</v>
      </c>
      <c r="D54" s="538" t="str">
        <f>IFERROR(VLOOKUP(B54,Liste_J!$C$7:$F$261,4,0),"???")</f>
        <v>???</v>
      </c>
      <c r="E54" s="503">
        <f t="shared" si="45"/>
        <v>0</v>
      </c>
      <c r="F54" s="539">
        <f t="shared" si="46"/>
        <v>0</v>
      </c>
      <c r="H54" s="536">
        <f t="shared" si="47"/>
        <v>0</v>
      </c>
      <c r="I54" s="503">
        <f t="shared" si="48"/>
        <v>0</v>
      </c>
      <c r="J54" s="503" t="str">
        <f>IFERROR(VLOOKUP(I54,Liste_J!$C$7:$G$261,5,0),"???")</f>
        <v>???</v>
      </c>
      <c r="K54" s="503" t="str">
        <f>IFERROR(VLOOKUP(I54,Liste_J!$C$7:$F$261,4,0),"???")</f>
        <v>???</v>
      </c>
      <c r="L54" s="503">
        <f t="shared" si="49"/>
        <v>0</v>
      </c>
      <c r="M54" s="539">
        <f t="shared" si="50"/>
        <v>0</v>
      </c>
      <c r="N54" s="503"/>
      <c r="V54" s="503"/>
      <c r="X54" s="445"/>
      <c r="Y54" s="529"/>
      <c r="AB54" s="465">
        <f t="shared" si="51"/>
        <v>0</v>
      </c>
      <c r="AC54" s="489">
        <f t="shared" si="52"/>
        <v>0</v>
      </c>
      <c r="AD54" s="489">
        <f t="shared" si="53"/>
        <v>0</v>
      </c>
      <c r="AE54" s="489">
        <f t="shared" si="54"/>
        <v>0</v>
      </c>
      <c r="AF54" s="541">
        <f t="shared" si="54"/>
        <v>0</v>
      </c>
      <c r="AG54" s="529"/>
      <c r="AH54" s="529"/>
    </row>
    <row r="55" spans="1:34" s="291" customFormat="1" ht="15" thickBot="1" x14ac:dyDescent="0.35">
      <c r="A55" s="536">
        <f t="shared" si="43"/>
        <v>0</v>
      </c>
      <c r="B55" s="537">
        <f t="shared" si="44"/>
        <v>0</v>
      </c>
      <c r="C55" s="503" t="str">
        <f>IFERROR(VLOOKUP(B55,Liste_J!$C$7:$G$261,5,0),"???")</f>
        <v>???</v>
      </c>
      <c r="D55" s="538" t="str">
        <f>IFERROR(VLOOKUP(B55,Liste_J!$C$7:$F$261,4,0),"???")</f>
        <v>???</v>
      </c>
      <c r="E55" s="503">
        <f t="shared" si="45"/>
        <v>0</v>
      </c>
      <c r="F55" s="539">
        <f t="shared" si="46"/>
        <v>0</v>
      </c>
      <c r="H55" s="536">
        <f t="shared" si="47"/>
        <v>7</v>
      </c>
      <c r="I55" s="503">
        <f t="shared" si="48"/>
        <v>0</v>
      </c>
      <c r="J55" s="503" t="str">
        <f>IFERROR(VLOOKUP(I55,Liste_J!$C$7:$G$261,5,0),"???")</f>
        <v>???</v>
      </c>
      <c r="K55" s="503" t="str">
        <f>IFERROR(VLOOKUP(I55,Liste_J!$C$7:$F$261,4,0),"???")</f>
        <v>???</v>
      </c>
      <c r="L55" s="503">
        <f t="shared" si="49"/>
        <v>0</v>
      </c>
      <c r="M55" s="539">
        <f t="shared" si="50"/>
        <v>0</v>
      </c>
      <c r="N55" s="503"/>
      <c r="O55" s="503"/>
      <c r="P55" s="503"/>
      <c r="Q55" s="503"/>
      <c r="R55" s="503"/>
      <c r="S55" s="503"/>
      <c r="T55" s="503"/>
      <c r="X55" s="445"/>
      <c r="AB55" s="465">
        <f t="shared" si="51"/>
        <v>0</v>
      </c>
      <c r="AC55" s="489">
        <f t="shared" si="52"/>
        <v>0</v>
      </c>
      <c r="AD55" s="489">
        <f t="shared" si="53"/>
        <v>0</v>
      </c>
      <c r="AE55" s="489">
        <f t="shared" si="54"/>
        <v>0</v>
      </c>
      <c r="AF55" s="541">
        <f t="shared" si="54"/>
        <v>0</v>
      </c>
      <c r="AG55" s="529"/>
      <c r="AH55" s="529"/>
    </row>
    <row r="56" spans="1:34" s="291" customFormat="1" ht="15" thickBot="1" x14ac:dyDescent="0.35">
      <c r="A56" s="536">
        <f t="shared" si="43"/>
        <v>8</v>
      </c>
      <c r="B56" s="537">
        <f t="shared" si="44"/>
        <v>0</v>
      </c>
      <c r="C56" s="503" t="str">
        <f>IFERROR(VLOOKUP(B56,Liste_J!$C$7:$G$261,5,0),"???")</f>
        <v>???</v>
      </c>
      <c r="D56" s="538" t="str">
        <f>IFERROR(VLOOKUP(B56,Liste_J!$C$7:$F$261,4,0),"???")</f>
        <v>???</v>
      </c>
      <c r="E56" s="503">
        <f t="shared" si="45"/>
        <v>0</v>
      </c>
      <c r="F56" s="539">
        <f t="shared" si="46"/>
        <v>0</v>
      </c>
      <c r="H56" s="536">
        <f t="shared" si="47"/>
        <v>0</v>
      </c>
      <c r="I56" s="503">
        <f t="shared" si="48"/>
        <v>0</v>
      </c>
      <c r="J56" s="503" t="str">
        <f>IFERROR(VLOOKUP(I56,Liste_J!$C$7:$G$261,5,0),"???")</f>
        <v>???</v>
      </c>
      <c r="K56" s="503" t="str">
        <f>IFERROR(VLOOKUP(I56,Liste_J!$C$7:$F$261,4,0),"???")</f>
        <v>???</v>
      </c>
      <c r="L56" s="503">
        <f t="shared" si="49"/>
        <v>0</v>
      </c>
      <c r="M56" s="539">
        <f t="shared" si="50"/>
        <v>0</v>
      </c>
      <c r="N56" s="503"/>
      <c r="O56" s="503"/>
      <c r="P56" s="503"/>
      <c r="Q56" s="503"/>
      <c r="R56" s="503"/>
      <c r="S56" s="503"/>
      <c r="T56" s="503"/>
      <c r="X56" s="445"/>
      <c r="AB56" s="465">
        <f t="shared" si="51"/>
        <v>0</v>
      </c>
      <c r="AC56" s="489">
        <f t="shared" si="52"/>
        <v>0</v>
      </c>
      <c r="AD56" s="489">
        <f t="shared" si="53"/>
        <v>0</v>
      </c>
      <c r="AE56" s="489">
        <f t="shared" si="54"/>
        <v>0</v>
      </c>
      <c r="AF56" s="541">
        <f t="shared" si="54"/>
        <v>0</v>
      </c>
      <c r="AG56" s="529"/>
      <c r="AH56" s="529"/>
    </row>
    <row r="57" spans="1:34" s="291" customFormat="1" ht="15" thickBot="1" x14ac:dyDescent="0.35">
      <c r="A57" s="536">
        <f t="shared" si="43"/>
        <v>0</v>
      </c>
      <c r="B57" s="537">
        <f t="shared" si="44"/>
        <v>0</v>
      </c>
      <c r="C57" s="503" t="str">
        <f>IFERROR(VLOOKUP(B57,Liste_J!$C$7:$G$261,5,0),"???")</f>
        <v>???</v>
      </c>
      <c r="D57" s="538" t="str">
        <f>IFERROR(VLOOKUP(B57,Liste_J!$C$7:$F$261,4,0),"???")</f>
        <v>???</v>
      </c>
      <c r="E57" s="503">
        <f t="shared" si="45"/>
        <v>0</v>
      </c>
      <c r="F57" s="539">
        <f t="shared" si="46"/>
        <v>0</v>
      </c>
      <c r="H57" s="536">
        <f t="shared" si="47"/>
        <v>8</v>
      </c>
      <c r="I57" s="503">
        <f t="shared" si="48"/>
        <v>0</v>
      </c>
      <c r="J57" s="503" t="str">
        <f>IFERROR(VLOOKUP(I57,Liste_J!$C$7:$G$261,5,0),"???")</f>
        <v>???</v>
      </c>
      <c r="K57" s="503" t="str">
        <f>IFERROR(VLOOKUP(I57,Liste_J!$C$7:$F$261,4,0),"???")</f>
        <v>???</v>
      </c>
      <c r="L57" s="503">
        <f t="shared" si="49"/>
        <v>0</v>
      </c>
      <c r="M57" s="539">
        <f t="shared" si="50"/>
        <v>0</v>
      </c>
      <c r="N57" s="503"/>
      <c r="T57" s="503"/>
      <c r="X57" s="445"/>
      <c r="AB57" s="465">
        <f t="shared" si="51"/>
        <v>0</v>
      </c>
      <c r="AC57" s="489">
        <f t="shared" si="52"/>
        <v>0</v>
      </c>
      <c r="AD57" s="489">
        <f t="shared" si="53"/>
        <v>0</v>
      </c>
      <c r="AE57" s="489">
        <f t="shared" si="54"/>
        <v>0</v>
      </c>
      <c r="AF57" s="541">
        <f t="shared" si="54"/>
        <v>0</v>
      </c>
      <c r="AG57" s="529"/>
      <c r="AH57" s="529"/>
    </row>
    <row r="58" spans="1:34" s="291" customFormat="1" ht="15" thickBot="1" x14ac:dyDescent="0.35">
      <c r="A58" s="536">
        <f t="shared" si="43"/>
        <v>9</v>
      </c>
      <c r="B58" s="537">
        <f t="shared" si="44"/>
        <v>0</v>
      </c>
      <c r="C58" s="503" t="str">
        <f>IFERROR(VLOOKUP(B58,Liste_J!$C$7:$G$261,5,0),"???")</f>
        <v>???</v>
      </c>
      <c r="D58" s="538" t="str">
        <f>IFERROR(VLOOKUP(B58,Liste_J!$C$7:$F$261,4,0),"???")</f>
        <v>???</v>
      </c>
      <c r="E58" s="503">
        <f t="shared" si="45"/>
        <v>0</v>
      </c>
      <c r="F58" s="539">
        <f t="shared" si="46"/>
        <v>0</v>
      </c>
      <c r="H58" s="536">
        <f t="shared" si="47"/>
        <v>0</v>
      </c>
      <c r="I58" s="503">
        <f t="shared" si="48"/>
        <v>0</v>
      </c>
      <c r="J58" s="503" t="str">
        <f>IFERROR(VLOOKUP(I58,Liste_J!$C$7:$G$261,5,0),"???")</f>
        <v>???</v>
      </c>
      <c r="K58" s="503" t="str">
        <f>IFERROR(VLOOKUP(I58,Liste_J!$C$7:$F$261,4,0),"???")</f>
        <v>???</v>
      </c>
      <c r="L58" s="503">
        <f t="shared" si="49"/>
        <v>0</v>
      </c>
      <c r="M58" s="539">
        <f t="shared" si="50"/>
        <v>0</v>
      </c>
      <c r="N58" s="503"/>
      <c r="T58" s="503"/>
      <c r="X58" s="445"/>
      <c r="AB58" s="465">
        <f t="shared" si="51"/>
        <v>0</v>
      </c>
      <c r="AC58" s="489">
        <f t="shared" si="52"/>
        <v>0</v>
      </c>
      <c r="AD58" s="489">
        <f t="shared" si="53"/>
        <v>0</v>
      </c>
      <c r="AE58" s="489">
        <f t="shared" si="54"/>
        <v>0</v>
      </c>
      <c r="AF58" s="541">
        <f t="shared" si="54"/>
        <v>0</v>
      </c>
      <c r="AG58" s="529"/>
      <c r="AH58" s="529"/>
    </row>
    <row r="59" spans="1:34" s="291" customFormat="1" ht="15" thickBot="1" x14ac:dyDescent="0.35">
      <c r="A59" s="536">
        <f t="shared" si="43"/>
        <v>0</v>
      </c>
      <c r="B59" s="537">
        <f t="shared" si="44"/>
        <v>0</v>
      </c>
      <c r="C59" s="503" t="str">
        <f>IFERROR(VLOOKUP(B59,Liste_J!$C$7:$G$261,5,0),"???")</f>
        <v>???</v>
      </c>
      <c r="D59" s="538" t="str">
        <f>IFERROR(VLOOKUP(B59,Liste_J!$C$7:$F$261,4,0),"???")</f>
        <v>???</v>
      </c>
      <c r="E59" s="503">
        <f t="shared" si="45"/>
        <v>0</v>
      </c>
      <c r="F59" s="539">
        <f t="shared" si="46"/>
        <v>0</v>
      </c>
      <c r="H59" s="536">
        <f t="shared" si="47"/>
        <v>9</v>
      </c>
      <c r="I59" s="503">
        <f t="shared" si="48"/>
        <v>0</v>
      </c>
      <c r="J59" s="503" t="str">
        <f>IFERROR(VLOOKUP(I59,Liste_J!$C$7:$G$261,5,0),"???")</f>
        <v>???</v>
      </c>
      <c r="K59" s="503" t="str">
        <f>IFERROR(VLOOKUP(I59,Liste_J!$C$7:$F$261,4,0),"???")</f>
        <v>???</v>
      </c>
      <c r="L59" s="503">
        <f t="shared" si="49"/>
        <v>0</v>
      </c>
      <c r="M59" s="539">
        <f t="shared" si="50"/>
        <v>0</v>
      </c>
      <c r="N59" s="503"/>
      <c r="T59" s="503"/>
      <c r="X59" s="445"/>
      <c r="AB59" s="465">
        <f t="shared" si="51"/>
        <v>0</v>
      </c>
      <c r="AC59" s="489">
        <f t="shared" si="52"/>
        <v>0</v>
      </c>
      <c r="AD59" s="489">
        <f t="shared" si="53"/>
        <v>0</v>
      </c>
      <c r="AE59" s="489">
        <f t="shared" si="54"/>
        <v>0</v>
      </c>
      <c r="AF59" s="541">
        <f t="shared" si="54"/>
        <v>0</v>
      </c>
      <c r="AG59" s="529"/>
      <c r="AH59" s="529"/>
    </row>
    <row r="60" spans="1:34" s="291" customFormat="1" ht="15" thickBot="1" x14ac:dyDescent="0.35">
      <c r="A60" s="536">
        <f t="shared" si="43"/>
        <v>10</v>
      </c>
      <c r="B60" s="537">
        <f t="shared" si="44"/>
        <v>0</v>
      </c>
      <c r="C60" s="503" t="str">
        <f>IFERROR(VLOOKUP(B60,Liste_J!$C$7:$G$261,5,0),"???")</f>
        <v>???</v>
      </c>
      <c r="D60" s="538" t="str">
        <f>IFERROR(VLOOKUP(B60,Liste_J!$C$7:$F$261,4,0),"???")</f>
        <v>???</v>
      </c>
      <c r="E60" s="503">
        <f t="shared" si="45"/>
        <v>0</v>
      </c>
      <c r="F60" s="539">
        <f t="shared" si="46"/>
        <v>0</v>
      </c>
      <c r="H60" s="536">
        <f t="shared" si="47"/>
        <v>0</v>
      </c>
      <c r="I60" s="503">
        <f t="shared" si="48"/>
        <v>0</v>
      </c>
      <c r="J60" s="503" t="str">
        <f>IFERROR(VLOOKUP(I60,Liste_J!$C$7:$G$261,5,0),"???")</f>
        <v>???</v>
      </c>
      <c r="K60" s="503" t="str">
        <f>IFERROR(VLOOKUP(I60,Liste_J!$C$7:$F$261,4,0),"???")</f>
        <v>???</v>
      </c>
      <c r="L60" s="503">
        <f t="shared" si="49"/>
        <v>0</v>
      </c>
      <c r="M60" s="539">
        <f t="shared" si="50"/>
        <v>0</v>
      </c>
      <c r="N60" s="503"/>
      <c r="T60" s="503"/>
      <c r="X60" s="445"/>
      <c r="AB60" s="465">
        <f t="shared" si="51"/>
        <v>0</v>
      </c>
      <c r="AC60" s="489">
        <f t="shared" si="52"/>
        <v>0</v>
      </c>
      <c r="AD60" s="489">
        <f t="shared" si="53"/>
        <v>0</v>
      </c>
      <c r="AE60" s="489">
        <f t="shared" si="54"/>
        <v>0</v>
      </c>
      <c r="AF60" s="541">
        <f t="shared" si="54"/>
        <v>0</v>
      </c>
      <c r="AG60" s="529"/>
      <c r="AH60" s="529"/>
    </row>
    <row r="61" spans="1:34" s="291" customFormat="1" ht="15" thickBot="1" x14ac:dyDescent="0.35">
      <c r="A61" s="536">
        <f t="shared" si="43"/>
        <v>0</v>
      </c>
      <c r="B61" s="537">
        <f t="shared" si="44"/>
        <v>0</v>
      </c>
      <c r="C61" s="503" t="str">
        <f>IFERROR(VLOOKUP(B61,Liste_J!$C$7:$G$261,5,0),"???")</f>
        <v>???</v>
      </c>
      <c r="D61" s="538" t="str">
        <f>IFERROR(VLOOKUP(B61,Liste_J!$C$7:$F$261,4,0),"???")</f>
        <v>???</v>
      </c>
      <c r="E61" s="503">
        <f t="shared" si="45"/>
        <v>0</v>
      </c>
      <c r="F61" s="539">
        <f t="shared" si="46"/>
        <v>0</v>
      </c>
      <c r="H61" s="536">
        <f t="shared" si="47"/>
        <v>10</v>
      </c>
      <c r="I61" s="503">
        <f t="shared" si="48"/>
        <v>0</v>
      </c>
      <c r="J61" s="503" t="str">
        <f>IFERROR(VLOOKUP(I61,Liste_J!$C$7:$G$261,5,0),"???")</f>
        <v>???</v>
      </c>
      <c r="K61" s="503" t="str">
        <f>IFERROR(VLOOKUP(I61,Liste_J!$C$7:$F$261,4,0),"???")</f>
        <v>???</v>
      </c>
      <c r="L61" s="503">
        <f t="shared" si="49"/>
        <v>0</v>
      </c>
      <c r="M61" s="539">
        <f t="shared" si="50"/>
        <v>0</v>
      </c>
      <c r="N61" s="503"/>
      <c r="T61" s="503"/>
      <c r="X61" s="445"/>
      <c r="AB61" s="465">
        <f t="shared" si="51"/>
        <v>0</v>
      </c>
      <c r="AC61" s="489">
        <f t="shared" si="52"/>
        <v>0</v>
      </c>
      <c r="AD61" s="489">
        <f t="shared" si="53"/>
        <v>0</v>
      </c>
      <c r="AE61" s="489">
        <f t="shared" si="54"/>
        <v>0</v>
      </c>
      <c r="AF61" s="541">
        <f t="shared" si="54"/>
        <v>0</v>
      </c>
      <c r="AG61" s="529"/>
      <c r="AH61" s="529"/>
    </row>
    <row r="62" spans="1:34" s="291" customFormat="1" ht="15" thickBot="1" x14ac:dyDescent="0.35">
      <c r="A62" s="536">
        <f t="shared" si="43"/>
        <v>11</v>
      </c>
      <c r="B62" s="537">
        <f t="shared" si="44"/>
        <v>0</v>
      </c>
      <c r="C62" s="503" t="str">
        <f>IFERROR(VLOOKUP(B62,Liste_J!$C$7:$G$261,5,0),"???")</f>
        <v>???</v>
      </c>
      <c r="D62" s="538" t="str">
        <f>IFERROR(VLOOKUP(B62,Liste_J!$C$7:$F$261,4,0),"???")</f>
        <v>???</v>
      </c>
      <c r="E62" s="503">
        <f t="shared" si="45"/>
        <v>0</v>
      </c>
      <c r="F62" s="539">
        <f t="shared" si="46"/>
        <v>0</v>
      </c>
      <c r="H62" s="536">
        <f t="shared" si="47"/>
        <v>0</v>
      </c>
      <c r="I62" s="503">
        <f t="shared" si="48"/>
        <v>0</v>
      </c>
      <c r="J62" s="503" t="str">
        <f>IFERROR(VLOOKUP(I62,Liste_J!$C$7:$G$261,5,0),"???")</f>
        <v>???</v>
      </c>
      <c r="K62" s="503" t="str">
        <f>IFERROR(VLOOKUP(I62,Liste_J!$C$7:$F$261,4,0),"???")</f>
        <v>???</v>
      </c>
      <c r="L62" s="503">
        <f t="shared" si="49"/>
        <v>0</v>
      </c>
      <c r="M62" s="539">
        <f t="shared" si="50"/>
        <v>0</v>
      </c>
      <c r="N62" s="503"/>
      <c r="T62" s="503"/>
      <c r="X62" s="445"/>
      <c r="AB62" s="465">
        <f t="shared" si="51"/>
        <v>0</v>
      </c>
      <c r="AC62" s="489">
        <f t="shared" si="52"/>
        <v>0</v>
      </c>
      <c r="AD62" s="489">
        <f t="shared" si="53"/>
        <v>0</v>
      </c>
      <c r="AE62" s="489">
        <f t="shared" si="54"/>
        <v>0</v>
      </c>
      <c r="AF62" s="541">
        <f t="shared" si="54"/>
        <v>0</v>
      </c>
      <c r="AG62" s="529"/>
      <c r="AH62" s="529"/>
    </row>
    <row r="63" spans="1:34" s="291" customFormat="1" ht="15" thickBot="1" x14ac:dyDescent="0.35">
      <c r="A63" s="536">
        <f t="shared" si="43"/>
        <v>0</v>
      </c>
      <c r="B63" s="537">
        <f t="shared" si="44"/>
        <v>0</v>
      </c>
      <c r="C63" s="503" t="str">
        <f>IFERROR(VLOOKUP(B63,Liste_J!$C$7:$G$261,5,0),"???")</f>
        <v>???</v>
      </c>
      <c r="D63" s="538" t="str">
        <f>IFERROR(VLOOKUP(B63,Liste_J!$C$7:$F$261,4,0),"???")</f>
        <v>???</v>
      </c>
      <c r="E63" s="503">
        <f t="shared" si="45"/>
        <v>0</v>
      </c>
      <c r="F63" s="539">
        <f t="shared" si="46"/>
        <v>0</v>
      </c>
      <c r="H63" s="536">
        <f t="shared" si="47"/>
        <v>11</v>
      </c>
      <c r="I63" s="503">
        <f t="shared" si="48"/>
        <v>0</v>
      </c>
      <c r="J63" s="503" t="str">
        <f>IFERROR(VLOOKUP(I63,Liste_J!$C$7:$G$261,5,0),"???")</f>
        <v>???</v>
      </c>
      <c r="K63" s="503" t="str">
        <f>IFERROR(VLOOKUP(I63,Liste_J!$C$7:$F$261,4,0),"???")</f>
        <v>???</v>
      </c>
      <c r="L63" s="503">
        <f t="shared" si="49"/>
        <v>0</v>
      </c>
      <c r="M63" s="539">
        <f t="shared" si="50"/>
        <v>0</v>
      </c>
      <c r="N63" s="503"/>
      <c r="T63" s="503"/>
      <c r="X63" s="445"/>
      <c r="AB63" s="465">
        <f t="shared" si="51"/>
        <v>0</v>
      </c>
      <c r="AC63" s="489">
        <f t="shared" si="52"/>
        <v>0</v>
      </c>
      <c r="AD63" s="489">
        <f t="shared" si="53"/>
        <v>0</v>
      </c>
      <c r="AE63" s="489">
        <f t="shared" si="54"/>
        <v>0</v>
      </c>
      <c r="AF63" s="541">
        <f t="shared" si="54"/>
        <v>0</v>
      </c>
      <c r="AG63" s="529"/>
      <c r="AH63" s="529"/>
    </row>
    <row r="64" spans="1:34" s="291" customFormat="1" ht="15" thickBot="1" x14ac:dyDescent="0.35">
      <c r="A64" s="536">
        <f t="shared" si="43"/>
        <v>12</v>
      </c>
      <c r="B64" s="537">
        <f t="shared" si="44"/>
        <v>0</v>
      </c>
      <c r="C64" s="503" t="str">
        <f>IFERROR(VLOOKUP(B64,Liste_J!$C$7:$G$261,5,0),"???")</f>
        <v>???</v>
      </c>
      <c r="D64" s="538" t="str">
        <f>IFERROR(VLOOKUP(B64,Liste_J!$C$7:$F$261,4,0),"???")</f>
        <v>???</v>
      </c>
      <c r="E64" s="503">
        <f t="shared" si="45"/>
        <v>0</v>
      </c>
      <c r="F64" s="539">
        <f t="shared" si="46"/>
        <v>0</v>
      </c>
      <c r="H64" s="536">
        <f t="shared" si="47"/>
        <v>0</v>
      </c>
      <c r="I64" s="503">
        <f t="shared" si="48"/>
        <v>0</v>
      </c>
      <c r="J64" s="503" t="str">
        <f>IFERROR(VLOOKUP(I64,Liste_J!$C$7:$G$261,5,0),"???")</f>
        <v>???</v>
      </c>
      <c r="K64" s="503" t="str">
        <f>IFERROR(VLOOKUP(I64,Liste_J!$C$7:$F$261,4,0),"???")</f>
        <v>???</v>
      </c>
      <c r="L64" s="503">
        <f t="shared" si="49"/>
        <v>0</v>
      </c>
      <c r="M64" s="539">
        <f t="shared" si="50"/>
        <v>0</v>
      </c>
      <c r="N64" s="503"/>
      <c r="T64" s="503"/>
      <c r="X64" s="445"/>
      <c r="AB64" s="465">
        <f t="shared" si="51"/>
        <v>0</v>
      </c>
      <c r="AC64" s="489">
        <f t="shared" si="52"/>
        <v>0</v>
      </c>
      <c r="AD64" s="489">
        <f t="shared" si="53"/>
        <v>0</v>
      </c>
      <c r="AE64" s="489">
        <f t="shared" si="54"/>
        <v>0</v>
      </c>
      <c r="AF64" s="541">
        <f t="shared" si="54"/>
        <v>0</v>
      </c>
      <c r="AG64" s="529"/>
      <c r="AH64" s="529"/>
    </row>
    <row r="65" spans="1:34" s="291" customFormat="1" ht="15" thickBot="1" x14ac:dyDescent="0.35">
      <c r="A65" s="536">
        <f t="shared" si="43"/>
        <v>0</v>
      </c>
      <c r="B65" s="537">
        <f t="shared" si="44"/>
        <v>0</v>
      </c>
      <c r="C65" s="503" t="str">
        <f>IFERROR(VLOOKUP(B65,Liste_J!$C$7:$G$261,5,0),"???")</f>
        <v>???</v>
      </c>
      <c r="D65" s="538" t="str">
        <f>IFERROR(VLOOKUP(B65,Liste_J!$C$7:$F$261,4,0),"???")</f>
        <v>???</v>
      </c>
      <c r="E65" s="503">
        <f t="shared" si="45"/>
        <v>0</v>
      </c>
      <c r="F65" s="539">
        <f t="shared" si="46"/>
        <v>0</v>
      </c>
      <c r="H65" s="536">
        <f t="shared" si="47"/>
        <v>12</v>
      </c>
      <c r="I65" s="503">
        <f t="shared" si="48"/>
        <v>0</v>
      </c>
      <c r="J65" s="503" t="str">
        <f>IFERROR(VLOOKUP(I65,Liste_J!$C$7:$G$261,5,0),"???")</f>
        <v>???</v>
      </c>
      <c r="K65" s="503" t="str">
        <f>IFERROR(VLOOKUP(I65,Liste_J!$C$7:$F$261,4,0),"???")</f>
        <v>???</v>
      </c>
      <c r="L65" s="503">
        <f t="shared" si="49"/>
        <v>0</v>
      </c>
      <c r="M65" s="539">
        <f t="shared" si="50"/>
        <v>0</v>
      </c>
      <c r="N65" s="503"/>
      <c r="T65" s="503"/>
      <c r="X65" s="445"/>
      <c r="AB65" s="465">
        <f t="shared" si="51"/>
        <v>0</v>
      </c>
      <c r="AC65" s="489">
        <f t="shared" si="52"/>
        <v>0</v>
      </c>
      <c r="AD65" s="489">
        <f t="shared" si="53"/>
        <v>0</v>
      </c>
      <c r="AE65" s="489">
        <f t="shared" si="54"/>
        <v>0</v>
      </c>
      <c r="AF65" s="541">
        <f t="shared" si="54"/>
        <v>0</v>
      </c>
      <c r="AG65" s="529"/>
      <c r="AH65" s="529"/>
    </row>
    <row r="66" spans="1:34" s="291" customFormat="1" ht="15" thickBot="1" x14ac:dyDescent="0.35">
      <c r="A66" s="536">
        <f t="shared" si="43"/>
        <v>13</v>
      </c>
      <c r="B66" s="537">
        <f t="shared" si="44"/>
        <v>0</v>
      </c>
      <c r="C66" s="503" t="str">
        <f>IFERROR(VLOOKUP(B66,Liste_J!$C$7:$G$261,5,0),"???")</f>
        <v>???</v>
      </c>
      <c r="D66" s="538" t="str">
        <f>IFERROR(VLOOKUP(B66,Liste_J!$C$7:$F$261,4,0),"???")</f>
        <v>???</v>
      </c>
      <c r="E66" s="503">
        <f t="shared" si="45"/>
        <v>0</v>
      </c>
      <c r="F66" s="539">
        <f t="shared" si="46"/>
        <v>0</v>
      </c>
      <c r="H66" s="536">
        <f t="shared" si="47"/>
        <v>0</v>
      </c>
      <c r="I66" s="503">
        <f t="shared" si="48"/>
        <v>0</v>
      </c>
      <c r="J66" s="503" t="str">
        <f>IFERROR(VLOOKUP(I66,Liste_J!$C$7:$G$261,5,0),"???")</f>
        <v>???</v>
      </c>
      <c r="K66" s="503" t="str">
        <f>IFERROR(VLOOKUP(I66,Liste_J!$C$7:$F$261,4,0),"???")</f>
        <v>???</v>
      </c>
      <c r="L66" s="503">
        <f t="shared" si="49"/>
        <v>0</v>
      </c>
      <c r="M66" s="539">
        <f t="shared" si="50"/>
        <v>0</v>
      </c>
      <c r="N66" s="503"/>
      <c r="T66" s="503"/>
      <c r="X66" s="445"/>
      <c r="AB66" s="465">
        <f t="shared" si="51"/>
        <v>0</v>
      </c>
      <c r="AC66" s="489">
        <f t="shared" si="52"/>
        <v>0</v>
      </c>
      <c r="AD66" s="489">
        <f t="shared" si="53"/>
        <v>0</v>
      </c>
      <c r="AE66" s="489">
        <f t="shared" si="54"/>
        <v>0</v>
      </c>
      <c r="AF66" s="541">
        <f t="shared" si="54"/>
        <v>0</v>
      </c>
      <c r="AG66" s="529"/>
      <c r="AH66" s="529"/>
    </row>
    <row r="67" spans="1:34" s="291" customFormat="1" ht="15" thickBot="1" x14ac:dyDescent="0.35">
      <c r="A67" s="536">
        <f t="shared" si="43"/>
        <v>0</v>
      </c>
      <c r="B67" s="537">
        <f t="shared" si="44"/>
        <v>0</v>
      </c>
      <c r="C67" s="503" t="str">
        <f>IFERROR(VLOOKUP(B67,Liste_J!$C$7:$G$261,5,0),"???")</f>
        <v>???</v>
      </c>
      <c r="D67" s="538" t="str">
        <f>IFERROR(VLOOKUP(B67,Liste_J!$C$7:$F$261,4,0),"???")</f>
        <v>???</v>
      </c>
      <c r="E67" s="503">
        <f t="shared" si="45"/>
        <v>0</v>
      </c>
      <c r="F67" s="539">
        <f t="shared" si="46"/>
        <v>0</v>
      </c>
      <c r="H67" s="536">
        <f t="shared" si="47"/>
        <v>13</v>
      </c>
      <c r="I67" s="503">
        <f t="shared" si="48"/>
        <v>0</v>
      </c>
      <c r="J67" s="503" t="str">
        <f>IFERROR(VLOOKUP(I67,Liste_J!$C$7:$G$261,5,0),"???")</f>
        <v>???</v>
      </c>
      <c r="K67" s="503" t="str">
        <f>IFERROR(VLOOKUP(I67,Liste_J!$C$7:$F$261,4,0),"???")</f>
        <v>???</v>
      </c>
      <c r="L67" s="503">
        <f t="shared" si="49"/>
        <v>0</v>
      </c>
      <c r="M67" s="539">
        <f t="shared" si="50"/>
        <v>0</v>
      </c>
      <c r="N67" s="503"/>
      <c r="T67" s="503"/>
      <c r="X67" s="445"/>
      <c r="AB67" s="465">
        <f t="shared" si="51"/>
        <v>0</v>
      </c>
      <c r="AC67" s="489">
        <f t="shared" si="52"/>
        <v>0</v>
      </c>
      <c r="AD67" s="489">
        <f t="shared" si="53"/>
        <v>0</v>
      </c>
      <c r="AE67" s="489">
        <f t="shared" si="54"/>
        <v>0</v>
      </c>
      <c r="AF67" s="541">
        <f t="shared" si="54"/>
        <v>0</v>
      </c>
      <c r="AG67" s="529"/>
      <c r="AH67" s="529"/>
    </row>
    <row r="68" spans="1:34" s="291" customFormat="1" ht="15" thickBot="1" x14ac:dyDescent="0.35">
      <c r="A68" s="536">
        <f t="shared" si="43"/>
        <v>14</v>
      </c>
      <c r="B68" s="537">
        <f t="shared" si="44"/>
        <v>0</v>
      </c>
      <c r="C68" s="503" t="str">
        <f>IFERROR(VLOOKUP(B68,Liste_J!$C$7:$G$261,5,0),"???")</f>
        <v>???</v>
      </c>
      <c r="D68" s="538" t="str">
        <f>IFERROR(VLOOKUP(B68,Liste_J!$C$7:$F$261,4,0),"???")</f>
        <v>???</v>
      </c>
      <c r="E68" s="503">
        <f t="shared" si="45"/>
        <v>0</v>
      </c>
      <c r="F68" s="539">
        <f t="shared" si="46"/>
        <v>0</v>
      </c>
      <c r="H68" s="536">
        <f t="shared" si="47"/>
        <v>0</v>
      </c>
      <c r="I68" s="503">
        <f t="shared" si="48"/>
        <v>0</v>
      </c>
      <c r="J68" s="503" t="str">
        <f>IFERROR(VLOOKUP(I68,Liste_J!$C$7:$G$261,5,0),"???")</f>
        <v>???</v>
      </c>
      <c r="K68" s="503" t="str">
        <f>IFERROR(VLOOKUP(I68,Liste_J!$C$7:$F$261,4,0),"???")</f>
        <v>???</v>
      </c>
      <c r="L68" s="503">
        <f t="shared" si="49"/>
        <v>0</v>
      </c>
      <c r="M68" s="539">
        <f t="shared" si="50"/>
        <v>0</v>
      </c>
      <c r="N68" s="503"/>
      <c r="T68" s="503"/>
      <c r="X68" s="445"/>
      <c r="AB68" s="465">
        <f t="shared" si="51"/>
        <v>0</v>
      </c>
      <c r="AC68" s="489">
        <f t="shared" si="52"/>
        <v>0</v>
      </c>
      <c r="AD68" s="489">
        <f t="shared" si="53"/>
        <v>0</v>
      </c>
      <c r="AE68" s="489">
        <f t="shared" si="54"/>
        <v>0</v>
      </c>
      <c r="AF68" s="541">
        <f t="shared" si="54"/>
        <v>0</v>
      </c>
      <c r="AG68" s="529"/>
      <c r="AH68" s="529"/>
    </row>
    <row r="69" spans="1:34" s="291" customFormat="1" ht="15" thickBot="1" x14ac:dyDescent="0.35">
      <c r="A69" s="536">
        <f t="shared" si="43"/>
        <v>0</v>
      </c>
      <c r="B69" s="537">
        <f t="shared" si="44"/>
        <v>0</v>
      </c>
      <c r="C69" s="503" t="str">
        <f>IFERROR(VLOOKUP(B69,Liste_J!$C$7:$G$261,5,0),"???")</f>
        <v>???</v>
      </c>
      <c r="D69" s="538" t="str">
        <f>IFERROR(VLOOKUP(B69,Liste_J!$C$7:$F$261,4,0),"???")</f>
        <v>???</v>
      </c>
      <c r="E69" s="503">
        <f t="shared" si="45"/>
        <v>0</v>
      </c>
      <c r="F69" s="539">
        <f t="shared" si="46"/>
        <v>0</v>
      </c>
      <c r="H69" s="536">
        <f t="shared" si="47"/>
        <v>14</v>
      </c>
      <c r="I69" s="503">
        <f t="shared" si="48"/>
        <v>0</v>
      </c>
      <c r="J69" s="503" t="str">
        <f>IFERROR(VLOOKUP(I69,Liste_J!$C$7:$G$261,5,0),"???")</f>
        <v>???</v>
      </c>
      <c r="K69" s="503" t="str">
        <f>IFERROR(VLOOKUP(I69,Liste_J!$C$7:$F$261,4,0),"???")</f>
        <v>???</v>
      </c>
      <c r="L69" s="503">
        <f t="shared" si="49"/>
        <v>0</v>
      </c>
      <c r="M69" s="539">
        <f t="shared" si="50"/>
        <v>0</v>
      </c>
      <c r="N69" s="503"/>
      <c r="T69" s="503"/>
      <c r="X69" s="445"/>
      <c r="AB69" s="465">
        <f t="shared" si="51"/>
        <v>0</v>
      </c>
      <c r="AC69" s="489">
        <f t="shared" si="52"/>
        <v>0</v>
      </c>
      <c r="AD69" s="489">
        <f t="shared" si="53"/>
        <v>0</v>
      </c>
      <c r="AE69" s="489">
        <f t="shared" si="54"/>
        <v>0</v>
      </c>
      <c r="AF69" s="541">
        <f t="shared" si="54"/>
        <v>0</v>
      </c>
      <c r="AG69" s="529"/>
      <c r="AH69" s="529"/>
    </row>
    <row r="70" spans="1:34" s="291" customFormat="1" ht="15" thickBot="1" x14ac:dyDescent="0.35">
      <c r="A70" s="536">
        <f t="shared" si="43"/>
        <v>15</v>
      </c>
      <c r="B70" s="537">
        <f t="shared" si="44"/>
        <v>0</v>
      </c>
      <c r="C70" s="503" t="str">
        <f>IFERROR(VLOOKUP(B70,Liste_J!$C$7:$G$261,5,0),"???")</f>
        <v>???</v>
      </c>
      <c r="D70" s="538" t="str">
        <f>IFERROR(VLOOKUP(B70,Liste_J!$C$7:$F$261,4,0),"???")</f>
        <v>???</v>
      </c>
      <c r="E70" s="503">
        <f t="shared" si="45"/>
        <v>0</v>
      </c>
      <c r="F70" s="539">
        <f t="shared" si="46"/>
        <v>0</v>
      </c>
      <c r="H70" s="536">
        <f t="shared" si="47"/>
        <v>0</v>
      </c>
      <c r="I70" s="503">
        <f t="shared" si="48"/>
        <v>0</v>
      </c>
      <c r="J70" s="503" t="str">
        <f>IFERROR(VLOOKUP(I70,Liste_J!$C$7:$G$261,5,0),"???")</f>
        <v>???</v>
      </c>
      <c r="K70" s="503" t="str">
        <f>IFERROR(VLOOKUP(I70,Liste_J!$C$7:$F$261,4,0),"???")</f>
        <v>???</v>
      </c>
      <c r="L70" s="503">
        <f t="shared" si="49"/>
        <v>0</v>
      </c>
      <c r="M70" s="539">
        <f t="shared" si="50"/>
        <v>0</v>
      </c>
      <c r="N70" s="503"/>
      <c r="T70" s="503"/>
      <c r="X70" s="445"/>
      <c r="AB70" s="465">
        <f t="shared" si="51"/>
        <v>0</v>
      </c>
      <c r="AC70" s="489">
        <f t="shared" si="52"/>
        <v>0</v>
      </c>
      <c r="AD70" s="489">
        <f t="shared" si="53"/>
        <v>0</v>
      </c>
      <c r="AE70" s="489">
        <f t="shared" si="54"/>
        <v>0</v>
      </c>
      <c r="AF70" s="541">
        <f t="shared" si="54"/>
        <v>0</v>
      </c>
      <c r="AG70" s="529"/>
      <c r="AH70" s="529"/>
    </row>
    <row r="71" spans="1:34" s="291" customFormat="1" ht="15" thickBot="1" x14ac:dyDescent="0.35">
      <c r="A71" s="536">
        <f t="shared" si="43"/>
        <v>0</v>
      </c>
      <c r="B71" s="537">
        <f t="shared" si="44"/>
        <v>0</v>
      </c>
      <c r="C71" s="503" t="str">
        <f>IFERROR(VLOOKUP(B71,Liste_J!$C$7:$G$261,5,0),"???")</f>
        <v>???</v>
      </c>
      <c r="D71" s="538" t="str">
        <f>IFERROR(VLOOKUP(B71,Liste_J!$C$7:$F$261,4,0),"???")</f>
        <v>???</v>
      </c>
      <c r="E71" s="503">
        <f t="shared" si="45"/>
        <v>0</v>
      </c>
      <c r="F71" s="539">
        <f t="shared" si="46"/>
        <v>0</v>
      </c>
      <c r="H71" s="536">
        <f t="shared" si="47"/>
        <v>15</v>
      </c>
      <c r="I71" s="503">
        <f t="shared" si="48"/>
        <v>0</v>
      </c>
      <c r="J71" s="503" t="str">
        <f>IFERROR(VLOOKUP(I71,Liste_J!$C$7:$G$261,5,0),"???")</f>
        <v>???</v>
      </c>
      <c r="K71" s="503" t="str">
        <f>IFERROR(VLOOKUP(I71,Liste_J!$C$7:$F$261,4,0),"???")</f>
        <v>???</v>
      </c>
      <c r="L71" s="503">
        <f t="shared" si="49"/>
        <v>0</v>
      </c>
      <c r="M71" s="539">
        <f t="shared" si="50"/>
        <v>0</v>
      </c>
      <c r="N71" s="503"/>
      <c r="T71" s="503"/>
      <c r="X71" s="445"/>
      <c r="AB71" s="465">
        <f t="shared" si="51"/>
        <v>0</v>
      </c>
      <c r="AC71" s="489">
        <f t="shared" si="52"/>
        <v>0</v>
      </c>
      <c r="AD71" s="489">
        <f t="shared" si="53"/>
        <v>0</v>
      </c>
      <c r="AE71" s="489">
        <f t="shared" si="54"/>
        <v>0</v>
      </c>
      <c r="AF71" s="541">
        <f t="shared" si="54"/>
        <v>0</v>
      </c>
      <c r="AG71" s="529"/>
      <c r="AH71" s="529"/>
    </row>
    <row r="72" spans="1:34" s="291" customFormat="1" ht="15" thickBot="1" x14ac:dyDescent="0.35">
      <c r="A72" s="536">
        <f t="shared" si="43"/>
        <v>16</v>
      </c>
      <c r="B72" s="537">
        <f t="shared" si="44"/>
        <v>0</v>
      </c>
      <c r="C72" s="503" t="str">
        <f>IFERROR(VLOOKUP(B72,Liste_J!$C$7:$G$261,5,0),"???")</f>
        <v>???</v>
      </c>
      <c r="D72" s="538" t="str">
        <f>IFERROR(VLOOKUP(B72,Liste_J!$C$7:$F$261,4,0),"???")</f>
        <v>???</v>
      </c>
      <c r="E72" s="503">
        <f t="shared" si="45"/>
        <v>0</v>
      </c>
      <c r="F72" s="539">
        <f t="shared" si="46"/>
        <v>0</v>
      </c>
      <c r="H72" s="536">
        <f t="shared" si="47"/>
        <v>0</v>
      </c>
      <c r="I72" s="503">
        <f t="shared" si="48"/>
        <v>0</v>
      </c>
      <c r="J72" s="503" t="str">
        <f>IFERROR(VLOOKUP(I72,Liste_J!$C$7:$G$261,5,0),"???")</f>
        <v>???</v>
      </c>
      <c r="K72" s="503" t="str">
        <f>IFERROR(VLOOKUP(I72,Liste_J!$C$7:$F$261,4,0),"???")</f>
        <v>???</v>
      </c>
      <c r="L72" s="503">
        <f t="shared" si="49"/>
        <v>0</v>
      </c>
      <c r="M72" s="539">
        <f t="shared" si="50"/>
        <v>0</v>
      </c>
      <c r="N72" s="503"/>
      <c r="O72" s="503"/>
      <c r="P72" s="503"/>
      <c r="Q72" s="503"/>
      <c r="R72" s="503"/>
      <c r="S72" s="503"/>
      <c r="T72" s="503"/>
      <c r="X72" s="445"/>
      <c r="AB72" s="465">
        <f t="shared" si="51"/>
        <v>0</v>
      </c>
      <c r="AC72" s="489">
        <f t="shared" si="52"/>
        <v>0</v>
      </c>
      <c r="AD72" s="489">
        <f t="shared" si="53"/>
        <v>0</v>
      </c>
      <c r="AE72" s="489">
        <f t="shared" si="54"/>
        <v>0</v>
      </c>
      <c r="AF72" s="541">
        <f t="shared" si="54"/>
        <v>0</v>
      </c>
      <c r="AG72" s="529"/>
      <c r="AH72" s="529"/>
    </row>
    <row r="73" spans="1:34" s="291" customFormat="1" ht="15" thickBot="1" x14ac:dyDescent="0.35">
      <c r="A73" s="536">
        <f t="shared" si="43"/>
        <v>0</v>
      </c>
      <c r="B73" s="537">
        <f t="shared" si="44"/>
        <v>0</v>
      </c>
      <c r="C73" s="503" t="str">
        <f>IFERROR(VLOOKUP(B73,Liste_J!$C$7:$G$261,5,0),"???")</f>
        <v>???</v>
      </c>
      <c r="D73" s="538" t="str">
        <f>IFERROR(VLOOKUP(B73,Liste_J!$C$7:$F$261,4,0),"???")</f>
        <v>???</v>
      </c>
      <c r="E73" s="503">
        <f t="shared" si="45"/>
        <v>0</v>
      </c>
      <c r="F73" s="539">
        <f t="shared" si="46"/>
        <v>0</v>
      </c>
      <c r="H73" s="536">
        <f t="shared" si="47"/>
        <v>16</v>
      </c>
      <c r="I73" s="503">
        <f t="shared" si="48"/>
        <v>0</v>
      </c>
      <c r="J73" s="503" t="str">
        <f>IFERROR(VLOOKUP(I73,Liste_J!$C$7:$G$261,5,0),"???")</f>
        <v>???</v>
      </c>
      <c r="K73" s="503" t="str">
        <f>IFERROR(VLOOKUP(I73,Liste_J!$C$7:$F$261,4,0),"???")</f>
        <v>???</v>
      </c>
      <c r="L73" s="503">
        <f t="shared" si="49"/>
        <v>0</v>
      </c>
      <c r="M73" s="539">
        <f t="shared" si="50"/>
        <v>0</v>
      </c>
      <c r="N73" s="503"/>
      <c r="O73" s="503"/>
      <c r="P73" s="503"/>
      <c r="Q73" s="503"/>
      <c r="R73" s="503"/>
      <c r="S73" s="503"/>
      <c r="T73" s="503"/>
      <c r="X73" s="445"/>
      <c r="AB73" s="465">
        <f t="shared" si="51"/>
        <v>0</v>
      </c>
      <c r="AC73" s="489">
        <f t="shared" si="52"/>
        <v>0</v>
      </c>
      <c r="AD73" s="489">
        <f t="shared" si="53"/>
        <v>0</v>
      </c>
      <c r="AE73" s="489">
        <f t="shared" si="54"/>
        <v>0</v>
      </c>
      <c r="AF73" s="541">
        <f t="shared" si="54"/>
        <v>0</v>
      </c>
      <c r="AG73" s="529"/>
      <c r="AH73" s="529"/>
    </row>
    <row r="74" spans="1:34" s="291" customFormat="1" ht="15" thickBot="1" x14ac:dyDescent="0.35">
      <c r="A74" s="536">
        <f t="shared" si="43"/>
        <v>17</v>
      </c>
      <c r="B74" s="537">
        <f t="shared" si="44"/>
        <v>0</v>
      </c>
      <c r="C74" s="503" t="str">
        <f>IFERROR(VLOOKUP(B74,Liste_J!$C$7:$G$261,5,0),"???")</f>
        <v>???</v>
      </c>
      <c r="D74" s="538" t="str">
        <f>IFERROR(VLOOKUP(B74,Liste_J!$C$7:$F$261,4,0),"???")</f>
        <v>???</v>
      </c>
      <c r="E74" s="503">
        <f t="shared" si="45"/>
        <v>0</v>
      </c>
      <c r="F74" s="539">
        <f t="shared" si="46"/>
        <v>0</v>
      </c>
      <c r="H74" s="536">
        <f t="shared" si="47"/>
        <v>0</v>
      </c>
      <c r="I74" s="503">
        <f t="shared" si="48"/>
        <v>0</v>
      </c>
      <c r="J74" s="503" t="str">
        <f>IFERROR(VLOOKUP(I74,Liste_J!$C$7:$G$261,5,0),"???")</f>
        <v>???</v>
      </c>
      <c r="K74" s="503" t="str">
        <f>IFERROR(VLOOKUP(I74,Liste_J!$C$7:$F$261,4,0),"???")</f>
        <v>???</v>
      </c>
      <c r="L74" s="503">
        <f t="shared" si="49"/>
        <v>0</v>
      </c>
      <c r="M74" s="539">
        <f t="shared" si="50"/>
        <v>0</v>
      </c>
      <c r="N74" s="503"/>
      <c r="O74" s="503"/>
      <c r="P74" s="503"/>
      <c r="Q74" s="503"/>
      <c r="R74" s="503"/>
      <c r="S74" s="503"/>
      <c r="T74" s="503"/>
      <c r="X74" s="445"/>
      <c r="AB74" s="465">
        <f t="shared" si="51"/>
        <v>0</v>
      </c>
      <c r="AC74" s="489">
        <f t="shared" si="52"/>
        <v>0</v>
      </c>
      <c r="AD74" s="489">
        <f t="shared" si="53"/>
        <v>0</v>
      </c>
      <c r="AE74" s="489">
        <f t="shared" si="54"/>
        <v>0</v>
      </c>
      <c r="AF74" s="541">
        <f t="shared" si="54"/>
        <v>0</v>
      </c>
      <c r="AG74" s="529"/>
      <c r="AH74" s="529"/>
    </row>
    <row r="75" spans="1:34" s="291" customFormat="1" ht="15" thickBot="1" x14ac:dyDescent="0.35">
      <c r="A75" s="536">
        <f t="shared" si="43"/>
        <v>0</v>
      </c>
      <c r="B75" s="537">
        <f t="shared" si="44"/>
        <v>0</v>
      </c>
      <c r="C75" s="503" t="str">
        <f>IFERROR(VLOOKUP(B75,Liste_J!$C$7:$G$261,5,0),"???")</f>
        <v>???</v>
      </c>
      <c r="D75" s="538" t="str">
        <f>IFERROR(VLOOKUP(B75,Liste_J!$C$7:$F$261,4,0),"???")</f>
        <v>???</v>
      </c>
      <c r="E75" s="503">
        <f t="shared" si="45"/>
        <v>0</v>
      </c>
      <c r="F75" s="539">
        <f t="shared" si="46"/>
        <v>0</v>
      </c>
      <c r="H75" s="536">
        <f t="shared" si="47"/>
        <v>17</v>
      </c>
      <c r="I75" s="503">
        <f t="shared" si="48"/>
        <v>0</v>
      </c>
      <c r="J75" s="503" t="str">
        <f>IFERROR(VLOOKUP(I75,Liste_J!$C$7:$G$261,5,0),"???")</f>
        <v>???</v>
      </c>
      <c r="K75" s="503" t="str">
        <f>IFERROR(VLOOKUP(I75,Liste_J!$C$7:$F$261,4,0),"???")</f>
        <v>???</v>
      </c>
      <c r="L75" s="503">
        <f t="shared" si="49"/>
        <v>0</v>
      </c>
      <c r="M75" s="539">
        <f t="shared" si="50"/>
        <v>0</v>
      </c>
      <c r="N75" s="503"/>
      <c r="O75" s="503"/>
      <c r="P75" s="503"/>
      <c r="Q75" s="503"/>
      <c r="R75" s="503"/>
      <c r="S75" s="503"/>
      <c r="T75" s="503"/>
      <c r="X75" s="445"/>
      <c r="AB75" s="465">
        <f t="shared" si="51"/>
        <v>0</v>
      </c>
      <c r="AC75" s="489">
        <f t="shared" si="52"/>
        <v>0</v>
      </c>
      <c r="AD75" s="489">
        <f t="shared" si="53"/>
        <v>0</v>
      </c>
      <c r="AE75" s="489">
        <f t="shared" ref="AE75:AF119" si="55">IF(LEFT($K75,9)=AE$41,1,0)</f>
        <v>0</v>
      </c>
      <c r="AF75" s="541">
        <f t="shared" si="55"/>
        <v>0</v>
      </c>
      <c r="AG75" s="529"/>
      <c r="AH75" s="529"/>
    </row>
    <row r="76" spans="1:34" s="291" customFormat="1" ht="15" thickBot="1" x14ac:dyDescent="0.35">
      <c r="A76" s="536">
        <f t="shared" si="43"/>
        <v>18</v>
      </c>
      <c r="B76" s="537">
        <f t="shared" si="44"/>
        <v>0</v>
      </c>
      <c r="C76" s="503" t="str">
        <f>IFERROR(VLOOKUP(B76,Liste_J!$C$7:$G$261,5,0),"???")</f>
        <v>???</v>
      </c>
      <c r="D76" s="538" t="str">
        <f>IFERROR(VLOOKUP(B76,Liste_J!$C$7:$F$261,4,0),"???")</f>
        <v>???</v>
      </c>
      <c r="E76" s="503">
        <f t="shared" si="45"/>
        <v>0</v>
      </c>
      <c r="F76" s="539">
        <f t="shared" si="46"/>
        <v>0</v>
      </c>
      <c r="H76" s="536">
        <f t="shared" si="47"/>
        <v>0</v>
      </c>
      <c r="I76" s="503">
        <f t="shared" si="48"/>
        <v>0</v>
      </c>
      <c r="J76" s="503" t="str">
        <f>IFERROR(VLOOKUP(I76,Liste_J!$C$7:$G$261,5,0),"???")</f>
        <v>???</v>
      </c>
      <c r="K76" s="503" t="str">
        <f>IFERROR(VLOOKUP(I76,Liste_J!$C$7:$F$261,4,0),"???")</f>
        <v>???</v>
      </c>
      <c r="L76" s="503">
        <f t="shared" si="49"/>
        <v>0</v>
      </c>
      <c r="M76" s="539">
        <f t="shared" si="50"/>
        <v>0</v>
      </c>
      <c r="N76" s="503"/>
      <c r="O76" s="503"/>
      <c r="P76" s="503"/>
      <c r="Q76" s="503"/>
      <c r="R76" s="503"/>
      <c r="S76" s="503"/>
      <c r="T76" s="503"/>
      <c r="X76" s="445"/>
      <c r="AB76" s="465">
        <f t="shared" si="51"/>
        <v>0</v>
      </c>
      <c r="AC76" s="489">
        <f t="shared" si="52"/>
        <v>0</v>
      </c>
      <c r="AD76" s="489">
        <f t="shared" si="53"/>
        <v>0</v>
      </c>
      <c r="AE76" s="489">
        <f t="shared" si="55"/>
        <v>0</v>
      </c>
      <c r="AF76" s="541">
        <f t="shared" si="55"/>
        <v>0</v>
      </c>
      <c r="AG76" s="529"/>
      <c r="AH76" s="529"/>
    </row>
    <row r="77" spans="1:34" s="291" customFormat="1" ht="15" thickBot="1" x14ac:dyDescent="0.35">
      <c r="A77" s="536">
        <f t="shared" si="43"/>
        <v>0</v>
      </c>
      <c r="B77" s="537">
        <f t="shared" si="44"/>
        <v>0</v>
      </c>
      <c r="C77" s="503" t="str">
        <f>IFERROR(VLOOKUP(B77,Liste_J!$C$7:$G$261,5,0),"???")</f>
        <v>???</v>
      </c>
      <c r="D77" s="538" t="str">
        <f>IFERROR(VLOOKUP(B77,Liste_J!$C$7:$F$261,4,0),"???")</f>
        <v>???</v>
      </c>
      <c r="E77" s="503">
        <f t="shared" si="45"/>
        <v>0</v>
      </c>
      <c r="F77" s="539">
        <f t="shared" si="46"/>
        <v>0</v>
      </c>
      <c r="H77" s="536">
        <f t="shared" si="47"/>
        <v>18</v>
      </c>
      <c r="I77" s="503">
        <f t="shared" si="48"/>
        <v>0</v>
      </c>
      <c r="J77" s="503" t="str">
        <f>IFERROR(VLOOKUP(I77,Liste_J!$C$7:$G$261,5,0),"???")</f>
        <v>???</v>
      </c>
      <c r="K77" s="503" t="str">
        <f>IFERROR(VLOOKUP(I77,Liste_J!$C$7:$F$261,4,0),"???")</f>
        <v>???</v>
      </c>
      <c r="L77" s="503">
        <f t="shared" si="49"/>
        <v>0</v>
      </c>
      <c r="M77" s="539">
        <f t="shared" si="50"/>
        <v>0</v>
      </c>
      <c r="N77" s="503"/>
      <c r="O77" s="503"/>
      <c r="P77" s="503"/>
      <c r="Q77" s="503"/>
      <c r="R77" s="503"/>
      <c r="S77" s="503"/>
      <c r="T77" s="503"/>
      <c r="X77" s="445"/>
      <c r="AB77" s="465">
        <f t="shared" si="51"/>
        <v>0</v>
      </c>
      <c r="AC77" s="489">
        <f t="shared" si="52"/>
        <v>0</v>
      </c>
      <c r="AD77" s="489">
        <f t="shared" si="53"/>
        <v>0</v>
      </c>
      <c r="AE77" s="489">
        <f t="shared" si="55"/>
        <v>0</v>
      </c>
      <c r="AF77" s="541">
        <f t="shared" si="55"/>
        <v>0</v>
      </c>
      <c r="AG77" s="529"/>
      <c r="AH77" s="529"/>
    </row>
    <row r="78" spans="1:34" s="291" customFormat="1" ht="15" thickBot="1" x14ac:dyDescent="0.35">
      <c r="A78" s="536">
        <f t="shared" si="43"/>
        <v>19</v>
      </c>
      <c r="B78" s="537">
        <f t="shared" si="44"/>
        <v>0</v>
      </c>
      <c r="C78" s="503" t="str">
        <f>IFERROR(VLOOKUP(B78,Liste_J!$C$7:$G$261,5,0),"???")</f>
        <v>???</v>
      </c>
      <c r="D78" s="538" t="str">
        <f>IFERROR(VLOOKUP(B78,Liste_J!$C$7:$F$261,4,0),"???")</f>
        <v>???</v>
      </c>
      <c r="E78" s="503">
        <f t="shared" si="45"/>
        <v>0</v>
      </c>
      <c r="F78" s="539">
        <f t="shared" si="46"/>
        <v>0</v>
      </c>
      <c r="H78" s="536">
        <f t="shared" si="47"/>
        <v>0</v>
      </c>
      <c r="I78" s="503">
        <f t="shared" si="48"/>
        <v>0</v>
      </c>
      <c r="J78" s="503" t="str">
        <f>IFERROR(VLOOKUP(I78,Liste_J!$C$7:$G$261,5,0),"???")</f>
        <v>???</v>
      </c>
      <c r="K78" s="503" t="str">
        <f>IFERROR(VLOOKUP(I78,Liste_J!$C$7:$F$261,4,0),"???")</f>
        <v>???</v>
      </c>
      <c r="L78" s="503">
        <f t="shared" si="49"/>
        <v>0</v>
      </c>
      <c r="M78" s="539">
        <f t="shared" si="50"/>
        <v>0</v>
      </c>
      <c r="N78" s="503"/>
      <c r="O78" s="503"/>
      <c r="P78" s="503"/>
      <c r="Q78" s="503"/>
      <c r="R78" s="503"/>
      <c r="S78" s="503"/>
      <c r="T78" s="503"/>
      <c r="X78" s="445"/>
      <c r="AB78" s="465">
        <f t="shared" si="51"/>
        <v>0</v>
      </c>
      <c r="AC78" s="489">
        <f t="shared" si="52"/>
        <v>0</v>
      </c>
      <c r="AD78" s="489">
        <f t="shared" si="53"/>
        <v>0</v>
      </c>
      <c r="AE78" s="489">
        <f t="shared" si="55"/>
        <v>0</v>
      </c>
      <c r="AF78" s="541">
        <f t="shared" si="55"/>
        <v>0</v>
      </c>
      <c r="AG78" s="529"/>
      <c r="AH78" s="529"/>
    </row>
    <row r="79" spans="1:34" s="291" customFormat="1" ht="15" thickBot="1" x14ac:dyDescent="0.35">
      <c r="A79" s="536">
        <f t="shared" si="43"/>
        <v>0</v>
      </c>
      <c r="B79" s="537">
        <f t="shared" si="44"/>
        <v>0</v>
      </c>
      <c r="C79" s="503" t="str">
        <f>IFERROR(VLOOKUP(B79,Liste_J!$C$7:$G$261,5,0),"???")</f>
        <v>???</v>
      </c>
      <c r="D79" s="538" t="str">
        <f>IFERROR(VLOOKUP(B79,Liste_J!$C$7:$F$261,4,0),"???")</f>
        <v>???</v>
      </c>
      <c r="E79" s="503">
        <f t="shared" si="45"/>
        <v>0</v>
      </c>
      <c r="F79" s="539">
        <f t="shared" si="46"/>
        <v>0</v>
      </c>
      <c r="H79" s="536">
        <f t="shared" si="47"/>
        <v>19</v>
      </c>
      <c r="I79" s="503">
        <f t="shared" si="48"/>
        <v>0</v>
      </c>
      <c r="J79" s="503" t="str">
        <f>IFERROR(VLOOKUP(I79,Liste_J!$C$7:$G$261,5,0),"???")</f>
        <v>???</v>
      </c>
      <c r="K79" s="503" t="str">
        <f>IFERROR(VLOOKUP(I79,Liste_J!$C$7:$F$261,4,0),"???")</f>
        <v>???</v>
      </c>
      <c r="L79" s="503">
        <f t="shared" si="49"/>
        <v>0</v>
      </c>
      <c r="M79" s="539">
        <f t="shared" si="50"/>
        <v>0</v>
      </c>
      <c r="N79" s="503"/>
      <c r="O79" s="503"/>
      <c r="P79" s="503"/>
      <c r="Q79" s="503"/>
      <c r="R79" s="503"/>
      <c r="S79" s="503"/>
      <c r="T79" s="503"/>
      <c r="X79" s="445"/>
      <c r="AB79" s="465">
        <f t="shared" si="51"/>
        <v>0</v>
      </c>
      <c r="AC79" s="489">
        <f t="shared" si="52"/>
        <v>0</v>
      </c>
      <c r="AD79" s="489">
        <f t="shared" si="53"/>
        <v>0</v>
      </c>
      <c r="AE79" s="489">
        <f t="shared" si="55"/>
        <v>0</v>
      </c>
      <c r="AF79" s="541">
        <f t="shared" si="55"/>
        <v>0</v>
      </c>
      <c r="AG79" s="529"/>
      <c r="AH79" s="529"/>
    </row>
    <row r="80" spans="1:34" s="291" customFormat="1" ht="15" thickBot="1" x14ac:dyDescent="0.35">
      <c r="A80" s="536">
        <f t="shared" si="43"/>
        <v>20</v>
      </c>
      <c r="B80" s="537">
        <f t="shared" si="44"/>
        <v>0</v>
      </c>
      <c r="C80" s="503" t="str">
        <f>IFERROR(VLOOKUP(B80,Liste_J!$C$7:$G$261,5,0),"???")</f>
        <v>???</v>
      </c>
      <c r="D80" s="538" t="str">
        <f>IFERROR(VLOOKUP(B80,Liste_J!$C$7:$F$261,4,0),"???")</f>
        <v>???</v>
      </c>
      <c r="E80" s="503">
        <f t="shared" si="45"/>
        <v>0</v>
      </c>
      <c r="F80" s="539">
        <f t="shared" si="46"/>
        <v>0</v>
      </c>
      <c r="H80" s="536">
        <f t="shared" si="47"/>
        <v>0</v>
      </c>
      <c r="I80" s="503">
        <f t="shared" si="48"/>
        <v>0</v>
      </c>
      <c r="J80" s="503" t="str">
        <f>IFERROR(VLOOKUP(I80,Liste_J!$C$7:$G$261,5,0),"???")</f>
        <v>???</v>
      </c>
      <c r="K80" s="503" t="str">
        <f>IFERROR(VLOOKUP(I80,Liste_J!$C$7:$F$261,4,0),"???")</f>
        <v>???</v>
      </c>
      <c r="L80" s="503">
        <f t="shared" si="49"/>
        <v>0</v>
      </c>
      <c r="M80" s="539">
        <f t="shared" si="50"/>
        <v>0</v>
      </c>
      <c r="N80" s="503"/>
      <c r="O80" s="503"/>
      <c r="P80" s="503"/>
      <c r="Q80" s="503"/>
      <c r="R80" s="503"/>
      <c r="S80" s="503"/>
      <c r="T80" s="503"/>
      <c r="X80" s="445"/>
      <c r="AB80" s="465">
        <f t="shared" si="51"/>
        <v>0</v>
      </c>
      <c r="AC80" s="489">
        <f t="shared" si="52"/>
        <v>0</v>
      </c>
      <c r="AD80" s="489">
        <f t="shared" si="53"/>
        <v>0</v>
      </c>
      <c r="AE80" s="489">
        <f t="shared" si="55"/>
        <v>0</v>
      </c>
      <c r="AF80" s="541">
        <f t="shared" si="55"/>
        <v>0</v>
      </c>
      <c r="AG80" s="529"/>
      <c r="AH80" s="529"/>
    </row>
    <row r="81" spans="1:34" s="291" customFormat="1" ht="15" thickBot="1" x14ac:dyDescent="0.35">
      <c r="A81" s="536">
        <f t="shared" si="43"/>
        <v>0</v>
      </c>
      <c r="B81" s="537">
        <f t="shared" si="44"/>
        <v>0</v>
      </c>
      <c r="C81" s="503" t="str">
        <f>IFERROR(VLOOKUP(B81,Liste_J!$C$7:$G$261,5,0),"???")</f>
        <v>???</v>
      </c>
      <c r="D81" s="538" t="str">
        <f>IFERROR(VLOOKUP(B81,Liste_J!$C$7:$F$261,4,0),"???")</f>
        <v>???</v>
      </c>
      <c r="E81" s="503">
        <f t="shared" si="45"/>
        <v>0</v>
      </c>
      <c r="F81" s="539">
        <f t="shared" si="46"/>
        <v>0</v>
      </c>
      <c r="H81" s="536">
        <f t="shared" si="47"/>
        <v>20</v>
      </c>
      <c r="I81" s="503">
        <f t="shared" si="48"/>
        <v>0</v>
      </c>
      <c r="J81" s="503" t="str">
        <f>IFERROR(VLOOKUP(I81,Liste_J!$C$7:$G$261,5,0),"???")</f>
        <v>???</v>
      </c>
      <c r="K81" s="503" t="str">
        <f>IFERROR(VLOOKUP(I81,Liste_J!$C$7:$F$261,4,0),"???")</f>
        <v>???</v>
      </c>
      <c r="L81" s="503">
        <f t="shared" si="49"/>
        <v>0</v>
      </c>
      <c r="M81" s="539">
        <f t="shared" si="50"/>
        <v>0</v>
      </c>
      <c r="N81" s="503"/>
      <c r="O81" s="503"/>
      <c r="P81" s="503"/>
      <c r="Q81" s="503"/>
      <c r="R81" s="503"/>
      <c r="S81" s="503"/>
      <c r="T81" s="503"/>
      <c r="X81" s="445"/>
      <c r="AB81" s="465">
        <f t="shared" si="51"/>
        <v>0</v>
      </c>
      <c r="AC81" s="489">
        <f t="shared" si="52"/>
        <v>0</v>
      </c>
      <c r="AD81" s="489">
        <f t="shared" si="53"/>
        <v>0</v>
      </c>
      <c r="AE81" s="489">
        <f t="shared" si="55"/>
        <v>0</v>
      </c>
      <c r="AF81" s="541">
        <f t="shared" si="55"/>
        <v>0</v>
      </c>
      <c r="AG81" s="529"/>
      <c r="AH81" s="529"/>
    </row>
    <row r="82" spans="1:34" s="291" customFormat="1" ht="15" thickBot="1" x14ac:dyDescent="0.35">
      <c r="A82" s="536">
        <f t="shared" si="43"/>
        <v>21</v>
      </c>
      <c r="B82" s="537">
        <f t="shared" si="44"/>
        <v>0</v>
      </c>
      <c r="C82" s="503" t="str">
        <f>IFERROR(VLOOKUP(B82,Liste_J!$C$7:$G$261,5,0),"???")</f>
        <v>???</v>
      </c>
      <c r="D82" s="538" t="str">
        <f>IFERROR(VLOOKUP(B82,Liste_J!$C$7:$F$261,4,0),"???")</f>
        <v>???</v>
      </c>
      <c r="E82" s="503">
        <f t="shared" si="45"/>
        <v>0</v>
      </c>
      <c r="F82" s="539">
        <f t="shared" si="46"/>
        <v>0</v>
      </c>
      <c r="H82" s="536">
        <f t="shared" si="47"/>
        <v>0</v>
      </c>
      <c r="I82" s="503">
        <f t="shared" si="48"/>
        <v>0</v>
      </c>
      <c r="J82" s="503" t="str">
        <f>IFERROR(VLOOKUP(I82,Liste_J!$C$7:$G$261,5,0),"???")</f>
        <v>???</v>
      </c>
      <c r="K82" s="503" t="str">
        <f>IFERROR(VLOOKUP(I82,Liste_J!$C$7:$F$261,4,0),"???")</f>
        <v>???</v>
      </c>
      <c r="L82" s="503">
        <f t="shared" si="49"/>
        <v>0</v>
      </c>
      <c r="M82" s="539">
        <f t="shared" si="50"/>
        <v>0</v>
      </c>
      <c r="N82" s="503"/>
      <c r="O82" s="503"/>
      <c r="P82" s="503"/>
      <c r="Q82" s="503"/>
      <c r="R82" s="503"/>
      <c r="S82" s="503"/>
      <c r="T82" s="503"/>
      <c r="X82" s="445"/>
      <c r="AB82" s="465">
        <f t="shared" si="51"/>
        <v>0</v>
      </c>
      <c r="AC82" s="489">
        <f t="shared" si="52"/>
        <v>0</v>
      </c>
      <c r="AD82" s="489">
        <f t="shared" si="53"/>
        <v>0</v>
      </c>
      <c r="AE82" s="489">
        <f t="shared" si="55"/>
        <v>0</v>
      </c>
      <c r="AF82" s="541">
        <f t="shared" si="55"/>
        <v>0</v>
      </c>
      <c r="AG82" s="529"/>
      <c r="AH82" s="529"/>
    </row>
    <row r="83" spans="1:34" s="291" customFormat="1" ht="15" thickBot="1" x14ac:dyDescent="0.35">
      <c r="A83" s="536">
        <f t="shared" si="43"/>
        <v>0</v>
      </c>
      <c r="B83" s="537">
        <f t="shared" si="44"/>
        <v>0</v>
      </c>
      <c r="C83" s="503" t="str">
        <f>IFERROR(VLOOKUP(B83,Liste_J!$C$7:$G$261,5,0),"???")</f>
        <v>???</v>
      </c>
      <c r="D83" s="538" t="str">
        <f>IFERROR(VLOOKUP(B83,Liste_J!$C$7:$F$261,4,0),"???")</f>
        <v>???</v>
      </c>
      <c r="E83" s="503">
        <f t="shared" si="45"/>
        <v>0</v>
      </c>
      <c r="F83" s="539">
        <f t="shared" si="46"/>
        <v>0</v>
      </c>
      <c r="H83" s="536">
        <f t="shared" si="47"/>
        <v>21</v>
      </c>
      <c r="I83" s="503">
        <f t="shared" si="48"/>
        <v>0</v>
      </c>
      <c r="J83" s="503" t="str">
        <f>IFERROR(VLOOKUP(I83,Liste_J!$C$7:$G$261,5,0),"???")</f>
        <v>???</v>
      </c>
      <c r="K83" s="503" t="str">
        <f>IFERROR(VLOOKUP(I83,Liste_J!$C$7:$F$261,4,0),"???")</f>
        <v>???</v>
      </c>
      <c r="L83" s="503">
        <f t="shared" si="49"/>
        <v>0</v>
      </c>
      <c r="M83" s="539">
        <f t="shared" si="50"/>
        <v>0</v>
      </c>
      <c r="N83" s="503"/>
      <c r="O83" s="503"/>
      <c r="P83" s="503"/>
      <c r="Q83" s="503"/>
      <c r="R83" s="503"/>
      <c r="S83" s="503"/>
      <c r="T83" s="503"/>
      <c r="X83" s="445"/>
      <c r="AB83" s="465">
        <f t="shared" si="51"/>
        <v>0</v>
      </c>
      <c r="AC83" s="489">
        <f t="shared" si="52"/>
        <v>0</v>
      </c>
      <c r="AD83" s="489">
        <f t="shared" si="53"/>
        <v>0</v>
      </c>
      <c r="AE83" s="489">
        <f t="shared" si="55"/>
        <v>0</v>
      </c>
      <c r="AF83" s="541">
        <f t="shared" si="55"/>
        <v>0</v>
      </c>
      <c r="AG83" s="529"/>
      <c r="AH83" s="529"/>
    </row>
    <row r="84" spans="1:34" s="291" customFormat="1" ht="15" thickBot="1" x14ac:dyDescent="0.35">
      <c r="A84" s="536">
        <f t="shared" si="43"/>
        <v>22</v>
      </c>
      <c r="B84" s="537">
        <f t="shared" si="44"/>
        <v>0</v>
      </c>
      <c r="C84" s="503" t="str">
        <f>IFERROR(VLOOKUP(B84,Liste_J!$C$7:$G$261,5,0),"???")</f>
        <v>???</v>
      </c>
      <c r="D84" s="538" t="str">
        <f>IFERROR(VLOOKUP(B84,Liste_J!$C$7:$F$261,4,0),"???")</f>
        <v>???</v>
      </c>
      <c r="E84" s="503">
        <f t="shared" si="45"/>
        <v>0</v>
      </c>
      <c r="F84" s="539">
        <f t="shared" si="46"/>
        <v>0</v>
      </c>
      <c r="H84" s="536">
        <f t="shared" si="47"/>
        <v>0</v>
      </c>
      <c r="I84" s="503">
        <f t="shared" si="48"/>
        <v>0</v>
      </c>
      <c r="J84" s="503" t="str">
        <f>IFERROR(VLOOKUP(I84,Liste_J!$C$7:$G$261,5,0),"???")</f>
        <v>???</v>
      </c>
      <c r="K84" s="503" t="str">
        <f>IFERROR(VLOOKUP(I84,Liste_J!$C$7:$F$261,4,0),"???")</f>
        <v>???</v>
      </c>
      <c r="L84" s="503">
        <f t="shared" si="49"/>
        <v>0</v>
      </c>
      <c r="M84" s="539">
        <f t="shared" si="50"/>
        <v>0</v>
      </c>
      <c r="N84" s="503"/>
      <c r="O84" s="503"/>
      <c r="P84" s="503"/>
      <c r="Q84" s="503"/>
      <c r="R84" s="503"/>
      <c r="S84" s="503"/>
      <c r="T84" s="503"/>
      <c r="X84" s="445"/>
      <c r="AB84" s="465">
        <f t="shared" si="51"/>
        <v>0</v>
      </c>
      <c r="AC84" s="489">
        <f t="shared" si="52"/>
        <v>0</v>
      </c>
      <c r="AD84" s="489">
        <f t="shared" si="53"/>
        <v>0</v>
      </c>
      <c r="AE84" s="489">
        <f t="shared" si="55"/>
        <v>0</v>
      </c>
      <c r="AF84" s="541">
        <f t="shared" si="55"/>
        <v>0</v>
      </c>
      <c r="AG84" s="529"/>
      <c r="AH84" s="529"/>
    </row>
    <row r="85" spans="1:34" s="291" customFormat="1" ht="15" thickBot="1" x14ac:dyDescent="0.35">
      <c r="A85" s="536">
        <f t="shared" si="43"/>
        <v>0</v>
      </c>
      <c r="B85" s="537">
        <f t="shared" si="44"/>
        <v>0</v>
      </c>
      <c r="C85" s="503" t="str">
        <f>IFERROR(VLOOKUP(B85,Liste_J!$C$7:$G$261,5,0),"???")</f>
        <v>???</v>
      </c>
      <c r="D85" s="538" t="str">
        <f>IFERROR(VLOOKUP(B85,Liste_J!$C$7:$F$261,4,0),"???")</f>
        <v>???</v>
      </c>
      <c r="E85" s="503">
        <f t="shared" si="45"/>
        <v>0</v>
      </c>
      <c r="F85" s="539">
        <f t="shared" si="46"/>
        <v>0</v>
      </c>
      <c r="H85" s="536">
        <f t="shared" si="47"/>
        <v>22</v>
      </c>
      <c r="I85" s="503">
        <f t="shared" si="48"/>
        <v>0</v>
      </c>
      <c r="J85" s="503" t="str">
        <f>IFERROR(VLOOKUP(I85,Liste_J!$C$7:$G$261,5,0),"???")</f>
        <v>???</v>
      </c>
      <c r="K85" s="503" t="str">
        <f>IFERROR(VLOOKUP(I85,Liste_J!$C$7:$F$261,4,0),"???")</f>
        <v>???</v>
      </c>
      <c r="L85" s="503">
        <f t="shared" si="49"/>
        <v>0</v>
      </c>
      <c r="M85" s="539">
        <f t="shared" si="50"/>
        <v>0</v>
      </c>
      <c r="N85" s="503"/>
      <c r="O85" s="503"/>
      <c r="P85" s="503"/>
      <c r="Q85" s="503"/>
      <c r="R85" s="503"/>
      <c r="S85" s="503"/>
      <c r="T85" s="503"/>
      <c r="X85" s="445"/>
      <c r="AB85" s="465">
        <f t="shared" si="51"/>
        <v>0</v>
      </c>
      <c r="AC85" s="489">
        <f t="shared" si="52"/>
        <v>0</v>
      </c>
      <c r="AD85" s="489">
        <f t="shared" si="53"/>
        <v>0</v>
      </c>
      <c r="AE85" s="489">
        <f t="shared" si="55"/>
        <v>0</v>
      </c>
      <c r="AF85" s="541">
        <f t="shared" si="55"/>
        <v>0</v>
      </c>
      <c r="AG85" s="529"/>
      <c r="AH85" s="529"/>
    </row>
    <row r="86" spans="1:34" s="291" customFormat="1" ht="15" thickBot="1" x14ac:dyDescent="0.35">
      <c r="A86" s="536">
        <f t="shared" si="43"/>
        <v>23</v>
      </c>
      <c r="B86" s="537">
        <f t="shared" si="44"/>
        <v>0</v>
      </c>
      <c r="C86" s="503" t="str">
        <f>IFERROR(VLOOKUP(B86,Liste_J!$C$7:$G$261,5,0),"???")</f>
        <v>???</v>
      </c>
      <c r="D86" s="538" t="str">
        <f>IFERROR(VLOOKUP(B86,Liste_J!$C$7:$F$261,4,0),"???")</f>
        <v>???</v>
      </c>
      <c r="E86" s="503">
        <f t="shared" si="45"/>
        <v>0</v>
      </c>
      <c r="F86" s="539">
        <f t="shared" si="46"/>
        <v>0</v>
      </c>
      <c r="H86" s="536">
        <f t="shared" si="47"/>
        <v>0</v>
      </c>
      <c r="I86" s="503">
        <f t="shared" si="48"/>
        <v>0</v>
      </c>
      <c r="J86" s="503" t="str">
        <f>IFERROR(VLOOKUP(I86,Liste_J!$C$7:$G$261,5,0),"???")</f>
        <v>???</v>
      </c>
      <c r="K86" s="503" t="str">
        <f>IFERROR(VLOOKUP(I86,Liste_J!$C$7:$F$261,4,0),"???")</f>
        <v>???</v>
      </c>
      <c r="L86" s="503">
        <f t="shared" si="49"/>
        <v>0</v>
      </c>
      <c r="M86" s="539">
        <f t="shared" si="50"/>
        <v>0</v>
      </c>
      <c r="N86" s="503"/>
      <c r="O86" s="503"/>
      <c r="P86" s="503"/>
      <c r="Q86" s="503"/>
      <c r="R86" s="503"/>
      <c r="S86" s="503"/>
      <c r="T86" s="503"/>
      <c r="X86" s="445"/>
      <c r="AB86" s="465">
        <f t="shared" si="51"/>
        <v>0</v>
      </c>
      <c r="AC86" s="489">
        <f t="shared" si="52"/>
        <v>0</v>
      </c>
      <c r="AD86" s="489">
        <f t="shared" si="53"/>
        <v>0</v>
      </c>
      <c r="AE86" s="489">
        <f t="shared" si="55"/>
        <v>0</v>
      </c>
      <c r="AF86" s="541">
        <f t="shared" si="55"/>
        <v>0</v>
      </c>
      <c r="AG86" s="529"/>
      <c r="AH86" s="529"/>
    </row>
    <row r="87" spans="1:34" s="291" customFormat="1" ht="15" thickBot="1" x14ac:dyDescent="0.35">
      <c r="A87" s="536">
        <f t="shared" si="43"/>
        <v>0</v>
      </c>
      <c r="B87" s="537">
        <f t="shared" si="44"/>
        <v>0</v>
      </c>
      <c r="C87" s="503" t="str">
        <f>IFERROR(VLOOKUP(B87,Liste_J!$C$7:$G$261,5,0),"???")</f>
        <v>???</v>
      </c>
      <c r="D87" s="538" t="str">
        <f>IFERROR(VLOOKUP(B87,Liste_J!$C$7:$F$261,4,0),"???")</f>
        <v>???</v>
      </c>
      <c r="E87" s="503">
        <f t="shared" si="45"/>
        <v>0</v>
      </c>
      <c r="F87" s="539">
        <f t="shared" si="46"/>
        <v>0</v>
      </c>
      <c r="H87" s="536">
        <f t="shared" si="47"/>
        <v>23</v>
      </c>
      <c r="I87" s="503">
        <f t="shared" si="48"/>
        <v>0</v>
      </c>
      <c r="J87" s="503" t="str">
        <f>IFERROR(VLOOKUP(I87,Liste_J!$C$7:$G$261,5,0),"???")</f>
        <v>???</v>
      </c>
      <c r="K87" s="503" t="str">
        <f>IFERROR(VLOOKUP(I87,Liste_J!$C$7:$F$261,4,0),"???")</f>
        <v>???</v>
      </c>
      <c r="L87" s="503">
        <f t="shared" si="49"/>
        <v>0</v>
      </c>
      <c r="M87" s="539">
        <f t="shared" si="50"/>
        <v>0</v>
      </c>
      <c r="N87" s="503"/>
      <c r="O87" s="503"/>
      <c r="P87" s="503"/>
      <c r="Q87" s="503"/>
      <c r="R87" s="503"/>
      <c r="S87" s="503"/>
      <c r="T87" s="503"/>
      <c r="X87" s="445"/>
      <c r="AB87" s="465">
        <f t="shared" si="51"/>
        <v>0</v>
      </c>
      <c r="AC87" s="489">
        <f t="shared" si="52"/>
        <v>0</v>
      </c>
      <c r="AD87" s="489">
        <f t="shared" si="53"/>
        <v>0</v>
      </c>
      <c r="AE87" s="489">
        <f t="shared" si="55"/>
        <v>0</v>
      </c>
      <c r="AF87" s="541">
        <f t="shared" si="55"/>
        <v>0</v>
      </c>
      <c r="AG87" s="529"/>
      <c r="AH87" s="529"/>
    </row>
    <row r="88" spans="1:34" s="291" customFormat="1" ht="15" thickBot="1" x14ac:dyDescent="0.35">
      <c r="A88" s="536">
        <f t="shared" si="43"/>
        <v>24</v>
      </c>
      <c r="B88" s="537">
        <f t="shared" si="44"/>
        <v>0</v>
      </c>
      <c r="C88" s="503" t="str">
        <f>IFERROR(VLOOKUP(B88,Liste_J!$C$7:$G$261,5,0),"???")</f>
        <v>???</v>
      </c>
      <c r="D88" s="538" t="str">
        <f>IFERROR(VLOOKUP(B88,Liste_J!$C$7:$F$261,4,0),"???")</f>
        <v>???</v>
      </c>
      <c r="E88" s="503">
        <f t="shared" si="45"/>
        <v>0</v>
      </c>
      <c r="F88" s="539">
        <f t="shared" si="46"/>
        <v>0</v>
      </c>
      <c r="H88" s="536">
        <f t="shared" si="47"/>
        <v>0</v>
      </c>
      <c r="I88" s="503">
        <f t="shared" si="48"/>
        <v>0</v>
      </c>
      <c r="J88" s="503" t="str">
        <f>IFERROR(VLOOKUP(I88,Liste_J!$C$7:$G$261,5,0),"???")</f>
        <v>???</v>
      </c>
      <c r="K88" s="503" t="str">
        <f>IFERROR(VLOOKUP(I88,Liste_J!$C$7:$F$261,4,0),"???")</f>
        <v>???</v>
      </c>
      <c r="L88" s="503">
        <f t="shared" si="49"/>
        <v>0</v>
      </c>
      <c r="M88" s="539">
        <f t="shared" si="50"/>
        <v>0</v>
      </c>
      <c r="N88" s="503"/>
      <c r="O88" s="503"/>
      <c r="P88" s="503"/>
      <c r="Q88" s="503"/>
      <c r="R88" s="503"/>
      <c r="S88" s="503"/>
      <c r="T88" s="503"/>
      <c r="X88" s="445"/>
      <c r="AB88" s="465">
        <f t="shared" si="51"/>
        <v>0</v>
      </c>
      <c r="AC88" s="489">
        <f t="shared" si="52"/>
        <v>0</v>
      </c>
      <c r="AD88" s="489">
        <f t="shared" si="53"/>
        <v>0</v>
      </c>
      <c r="AE88" s="489">
        <f t="shared" si="55"/>
        <v>0</v>
      </c>
      <c r="AF88" s="541">
        <f t="shared" si="55"/>
        <v>0</v>
      </c>
      <c r="AG88" s="529"/>
      <c r="AH88" s="529"/>
    </row>
    <row r="89" spans="1:34" s="291" customFormat="1" ht="15" thickBot="1" x14ac:dyDescent="0.35">
      <c r="A89" s="536">
        <f t="shared" si="43"/>
        <v>0</v>
      </c>
      <c r="B89" s="537">
        <f t="shared" si="44"/>
        <v>0</v>
      </c>
      <c r="C89" s="503" t="str">
        <f>IFERROR(VLOOKUP(B89,Liste_J!$C$7:$G$261,5,0),"???")</f>
        <v>???</v>
      </c>
      <c r="D89" s="538" t="str">
        <f>IFERROR(VLOOKUP(B89,Liste_J!$C$7:$F$261,4,0),"???")</f>
        <v>???</v>
      </c>
      <c r="E89" s="503">
        <f t="shared" si="45"/>
        <v>0</v>
      </c>
      <c r="F89" s="539">
        <f t="shared" si="46"/>
        <v>0</v>
      </c>
      <c r="H89" s="536">
        <f t="shared" si="47"/>
        <v>24</v>
      </c>
      <c r="I89" s="503">
        <f t="shared" si="48"/>
        <v>0</v>
      </c>
      <c r="J89" s="503" t="str">
        <f>IFERROR(VLOOKUP(I89,Liste_J!$C$7:$G$261,5,0),"???")</f>
        <v>???</v>
      </c>
      <c r="K89" s="503" t="str">
        <f>IFERROR(VLOOKUP(I89,Liste_J!$C$7:$F$261,4,0),"???")</f>
        <v>???</v>
      </c>
      <c r="L89" s="503">
        <f t="shared" si="49"/>
        <v>0</v>
      </c>
      <c r="M89" s="539">
        <f t="shared" si="50"/>
        <v>0</v>
      </c>
      <c r="N89" s="503"/>
      <c r="O89" s="503"/>
      <c r="P89" s="503"/>
      <c r="Q89" s="503"/>
      <c r="R89" s="503"/>
      <c r="S89" s="503"/>
      <c r="T89" s="503"/>
      <c r="X89" s="445"/>
      <c r="AB89" s="465">
        <f t="shared" si="51"/>
        <v>0</v>
      </c>
      <c r="AC89" s="489">
        <f t="shared" si="52"/>
        <v>0</v>
      </c>
      <c r="AD89" s="489">
        <f t="shared" si="53"/>
        <v>0</v>
      </c>
      <c r="AE89" s="489">
        <f t="shared" si="55"/>
        <v>0</v>
      </c>
      <c r="AF89" s="541">
        <f t="shared" si="55"/>
        <v>0</v>
      </c>
      <c r="AG89" s="529"/>
      <c r="AH89" s="529"/>
    </row>
    <row r="90" spans="1:34" s="291" customFormat="1" ht="15" thickBot="1" x14ac:dyDescent="0.35">
      <c r="A90" s="536">
        <f t="shared" si="43"/>
        <v>25</v>
      </c>
      <c r="B90" s="537">
        <f t="shared" si="44"/>
        <v>0</v>
      </c>
      <c r="C90" s="503" t="str">
        <f>IFERROR(VLOOKUP(B90,Liste_J!$C$7:$G$261,5,0),"???")</f>
        <v>???</v>
      </c>
      <c r="D90" s="538" t="str">
        <f>IFERROR(VLOOKUP(B90,Liste_J!$C$7:$F$261,4,0),"???")</f>
        <v>???</v>
      </c>
      <c r="E90" s="503">
        <f t="shared" si="45"/>
        <v>0</v>
      </c>
      <c r="F90" s="539">
        <f t="shared" si="46"/>
        <v>0</v>
      </c>
      <c r="H90" s="536">
        <f t="shared" si="47"/>
        <v>0</v>
      </c>
      <c r="I90" s="503">
        <f t="shared" si="48"/>
        <v>0</v>
      </c>
      <c r="J90" s="503" t="str">
        <f>IFERROR(VLOOKUP(I90,Liste_J!$C$7:$G$261,5,0),"???")</f>
        <v>???</v>
      </c>
      <c r="K90" s="503" t="str">
        <f>IFERROR(VLOOKUP(I90,Liste_J!$C$7:$F$261,4,0),"???")</f>
        <v>???</v>
      </c>
      <c r="L90" s="503">
        <f t="shared" si="49"/>
        <v>0</v>
      </c>
      <c r="M90" s="539">
        <f t="shared" si="50"/>
        <v>0</v>
      </c>
      <c r="N90" s="503"/>
      <c r="O90" s="503"/>
      <c r="P90" s="503"/>
      <c r="Q90" s="503"/>
      <c r="R90" s="503"/>
      <c r="S90" s="503"/>
      <c r="T90" s="503"/>
      <c r="X90" s="445"/>
      <c r="AB90" s="465">
        <f t="shared" si="51"/>
        <v>0</v>
      </c>
      <c r="AC90" s="489">
        <f t="shared" si="52"/>
        <v>0</v>
      </c>
      <c r="AD90" s="489">
        <f t="shared" si="53"/>
        <v>0</v>
      </c>
      <c r="AE90" s="489">
        <f t="shared" si="55"/>
        <v>0</v>
      </c>
      <c r="AF90" s="541">
        <f t="shared" si="55"/>
        <v>0</v>
      </c>
      <c r="AG90" s="529"/>
      <c r="AH90" s="529"/>
    </row>
    <row r="91" spans="1:34" s="291" customFormat="1" ht="15" thickBot="1" x14ac:dyDescent="0.35">
      <c r="A91" s="536">
        <f t="shared" si="43"/>
        <v>0</v>
      </c>
      <c r="B91" s="537">
        <f t="shared" si="44"/>
        <v>0</v>
      </c>
      <c r="C91" s="503" t="str">
        <f>IFERROR(VLOOKUP(B91,Liste_J!$C$7:$G$261,5,0),"???")</f>
        <v>???</v>
      </c>
      <c r="D91" s="538" t="str">
        <f>IFERROR(VLOOKUP(B91,Liste_J!$C$7:$F$261,4,0),"???")</f>
        <v>???</v>
      </c>
      <c r="E91" s="503">
        <f t="shared" si="45"/>
        <v>0</v>
      </c>
      <c r="F91" s="539">
        <f t="shared" si="46"/>
        <v>0</v>
      </c>
      <c r="H91" s="536">
        <f t="shared" si="47"/>
        <v>25</v>
      </c>
      <c r="I91" s="503">
        <f t="shared" si="48"/>
        <v>0</v>
      </c>
      <c r="J91" s="503" t="str">
        <f>IFERROR(VLOOKUP(I91,Liste_J!$C$7:$G$261,5,0),"???")</f>
        <v>???</v>
      </c>
      <c r="K91" s="503" t="str">
        <f>IFERROR(VLOOKUP(I91,Liste_J!$C$7:$F$261,4,0),"???")</f>
        <v>???</v>
      </c>
      <c r="L91" s="503">
        <f t="shared" si="49"/>
        <v>0</v>
      </c>
      <c r="M91" s="539">
        <f t="shared" si="50"/>
        <v>0</v>
      </c>
      <c r="N91" s="503"/>
      <c r="O91" s="503"/>
      <c r="P91" s="503"/>
      <c r="Q91" s="503"/>
      <c r="R91" s="503"/>
      <c r="S91" s="503"/>
      <c r="T91" s="503"/>
      <c r="X91" s="445"/>
      <c r="AB91" s="465">
        <f t="shared" si="51"/>
        <v>0</v>
      </c>
      <c r="AC91" s="489">
        <f t="shared" si="52"/>
        <v>0</v>
      </c>
      <c r="AD91" s="489">
        <f t="shared" si="53"/>
        <v>0</v>
      </c>
      <c r="AE91" s="489">
        <f t="shared" si="55"/>
        <v>0</v>
      </c>
      <c r="AF91" s="541">
        <f t="shared" si="55"/>
        <v>0</v>
      </c>
      <c r="AG91" s="529"/>
      <c r="AH91" s="529"/>
    </row>
    <row r="92" spans="1:34" s="291" customFormat="1" ht="15" thickBot="1" x14ac:dyDescent="0.35">
      <c r="A92" s="536">
        <f t="shared" si="43"/>
        <v>26</v>
      </c>
      <c r="B92" s="537">
        <f t="shared" si="44"/>
        <v>0</v>
      </c>
      <c r="C92" s="503" t="str">
        <f>IFERROR(VLOOKUP(B92,Liste_J!$C$7:$G$261,5,0),"???")</f>
        <v>???</v>
      </c>
      <c r="D92" s="538" t="str">
        <f>IFERROR(VLOOKUP(B92,Liste_J!$C$7:$F$261,4,0),"???")</f>
        <v>???</v>
      </c>
      <c r="E92" s="503">
        <f t="shared" si="45"/>
        <v>0</v>
      </c>
      <c r="F92" s="539">
        <f t="shared" si="46"/>
        <v>0</v>
      </c>
      <c r="H92" s="536">
        <f t="shared" si="47"/>
        <v>0</v>
      </c>
      <c r="I92" s="503">
        <f t="shared" si="48"/>
        <v>0</v>
      </c>
      <c r="J92" s="503" t="str">
        <f>IFERROR(VLOOKUP(I92,Liste_J!$C$7:$G$261,5,0),"???")</f>
        <v>???</v>
      </c>
      <c r="K92" s="503" t="str">
        <f>IFERROR(VLOOKUP(I92,Liste_J!$C$7:$F$261,4,0),"???")</f>
        <v>???</v>
      </c>
      <c r="L92" s="503">
        <f t="shared" si="49"/>
        <v>0</v>
      </c>
      <c r="M92" s="539">
        <f t="shared" si="50"/>
        <v>0</v>
      </c>
      <c r="N92" s="503"/>
      <c r="O92" s="503"/>
      <c r="P92" s="503"/>
      <c r="Q92" s="503"/>
      <c r="R92" s="503"/>
      <c r="S92" s="503"/>
      <c r="T92" s="503"/>
      <c r="X92" s="445"/>
      <c r="AB92" s="465">
        <f t="shared" si="51"/>
        <v>0</v>
      </c>
      <c r="AC92" s="489">
        <f t="shared" si="52"/>
        <v>0</v>
      </c>
      <c r="AD92" s="489">
        <f t="shared" si="53"/>
        <v>0</v>
      </c>
      <c r="AE92" s="489">
        <f t="shared" si="55"/>
        <v>0</v>
      </c>
      <c r="AF92" s="541">
        <f t="shared" si="55"/>
        <v>0</v>
      </c>
      <c r="AG92" s="529"/>
      <c r="AH92" s="529"/>
    </row>
    <row r="93" spans="1:34" s="291" customFormat="1" ht="15" thickBot="1" x14ac:dyDescent="0.35">
      <c r="A93" s="536">
        <f t="shared" si="43"/>
        <v>0</v>
      </c>
      <c r="B93" s="537">
        <f t="shared" si="44"/>
        <v>0</v>
      </c>
      <c r="C93" s="503" t="str">
        <f>IFERROR(VLOOKUP(B93,Liste_J!$C$7:$G$261,5,0),"???")</f>
        <v>???</v>
      </c>
      <c r="D93" s="538" t="str">
        <f>IFERROR(VLOOKUP(B93,Liste_J!$C$7:$F$261,4,0),"???")</f>
        <v>???</v>
      </c>
      <c r="E93" s="503">
        <f t="shared" si="45"/>
        <v>0</v>
      </c>
      <c r="F93" s="539">
        <f t="shared" si="46"/>
        <v>0</v>
      </c>
      <c r="H93" s="536">
        <f t="shared" si="47"/>
        <v>26</v>
      </c>
      <c r="I93" s="503">
        <f t="shared" si="48"/>
        <v>0</v>
      </c>
      <c r="J93" s="503" t="str">
        <f>IFERROR(VLOOKUP(I93,Liste_J!$C$7:$G$261,5,0),"???")</f>
        <v>???</v>
      </c>
      <c r="K93" s="503" t="str">
        <f>IFERROR(VLOOKUP(I93,Liste_J!$C$7:$F$261,4,0),"???")</f>
        <v>???</v>
      </c>
      <c r="L93" s="503">
        <f t="shared" si="49"/>
        <v>0</v>
      </c>
      <c r="M93" s="539">
        <f t="shared" si="50"/>
        <v>0</v>
      </c>
      <c r="N93" s="503"/>
      <c r="O93" s="503"/>
      <c r="P93" s="503"/>
      <c r="Q93" s="503"/>
      <c r="R93" s="503"/>
      <c r="S93" s="503"/>
      <c r="T93" s="503"/>
      <c r="X93" s="445"/>
      <c r="AB93" s="465">
        <f t="shared" si="51"/>
        <v>0</v>
      </c>
      <c r="AC93" s="489">
        <f t="shared" si="52"/>
        <v>0</v>
      </c>
      <c r="AD93" s="489">
        <f t="shared" si="53"/>
        <v>0</v>
      </c>
      <c r="AE93" s="489">
        <f t="shared" si="55"/>
        <v>0</v>
      </c>
      <c r="AF93" s="541">
        <f t="shared" si="55"/>
        <v>0</v>
      </c>
      <c r="AG93" s="529"/>
      <c r="AH93" s="529"/>
    </row>
    <row r="94" spans="1:34" s="291" customFormat="1" ht="15" thickBot="1" x14ac:dyDescent="0.35">
      <c r="A94" s="536">
        <f t="shared" si="43"/>
        <v>27</v>
      </c>
      <c r="B94" s="537">
        <f t="shared" si="44"/>
        <v>0</v>
      </c>
      <c r="C94" s="503" t="str">
        <f>IFERROR(VLOOKUP(B94,Liste_J!$C$7:$G$261,5,0),"???")</f>
        <v>???</v>
      </c>
      <c r="D94" s="538" t="str">
        <f>IFERROR(VLOOKUP(B94,Liste_J!$C$7:$F$261,4,0),"???")</f>
        <v>???</v>
      </c>
      <c r="E94" s="503">
        <f t="shared" si="45"/>
        <v>0</v>
      </c>
      <c r="F94" s="539">
        <f t="shared" si="46"/>
        <v>0</v>
      </c>
      <c r="H94" s="536">
        <f t="shared" si="47"/>
        <v>0</v>
      </c>
      <c r="I94" s="503">
        <f t="shared" si="48"/>
        <v>0</v>
      </c>
      <c r="J94" s="503" t="str">
        <f>IFERROR(VLOOKUP(I94,Liste_J!$C$7:$G$261,5,0),"???")</f>
        <v>???</v>
      </c>
      <c r="K94" s="503" t="str">
        <f>IFERROR(VLOOKUP(I94,Liste_J!$C$7:$F$261,4,0),"???")</f>
        <v>???</v>
      </c>
      <c r="L94" s="503">
        <f t="shared" si="49"/>
        <v>0</v>
      </c>
      <c r="M94" s="539">
        <f t="shared" si="50"/>
        <v>0</v>
      </c>
      <c r="N94" s="503"/>
      <c r="O94" s="503"/>
      <c r="P94" s="503"/>
      <c r="Q94" s="503"/>
      <c r="R94" s="503"/>
      <c r="S94" s="503"/>
      <c r="T94" s="503"/>
      <c r="X94" s="445"/>
      <c r="AB94" s="465">
        <f t="shared" si="51"/>
        <v>0</v>
      </c>
      <c r="AC94" s="489">
        <f t="shared" si="52"/>
        <v>0</v>
      </c>
      <c r="AD94" s="489">
        <f t="shared" si="53"/>
        <v>0</v>
      </c>
      <c r="AE94" s="489">
        <f t="shared" si="55"/>
        <v>0</v>
      </c>
      <c r="AF94" s="541">
        <f t="shared" si="55"/>
        <v>0</v>
      </c>
      <c r="AG94" s="529"/>
      <c r="AH94" s="529"/>
    </row>
    <row r="95" spans="1:34" s="291" customFormat="1" ht="15" thickBot="1" x14ac:dyDescent="0.35">
      <c r="A95" s="536">
        <f t="shared" si="43"/>
        <v>0</v>
      </c>
      <c r="B95" s="537">
        <f t="shared" si="44"/>
        <v>0</v>
      </c>
      <c r="C95" s="503" t="str">
        <f>IFERROR(VLOOKUP(B95,Liste_J!$C$7:$G$261,5,0),"???")</f>
        <v>???</v>
      </c>
      <c r="D95" s="538" t="str">
        <f>IFERROR(VLOOKUP(B95,Liste_J!$C$7:$F$261,4,0),"???")</f>
        <v>???</v>
      </c>
      <c r="E95" s="503">
        <f t="shared" si="45"/>
        <v>0</v>
      </c>
      <c r="F95" s="539">
        <f t="shared" si="46"/>
        <v>0</v>
      </c>
      <c r="H95" s="536">
        <f t="shared" si="47"/>
        <v>27</v>
      </c>
      <c r="I95" s="503">
        <f t="shared" si="48"/>
        <v>0</v>
      </c>
      <c r="J95" s="503" t="str">
        <f>IFERROR(VLOOKUP(I95,Liste_J!$C$7:$G$261,5,0),"???")</f>
        <v>???</v>
      </c>
      <c r="K95" s="503" t="str">
        <f>IFERROR(VLOOKUP(I95,Liste_J!$C$7:$F$261,4,0),"???")</f>
        <v>???</v>
      </c>
      <c r="L95" s="503">
        <f t="shared" si="49"/>
        <v>0</v>
      </c>
      <c r="M95" s="539">
        <f t="shared" si="50"/>
        <v>0</v>
      </c>
      <c r="N95" s="503"/>
      <c r="O95" s="503"/>
      <c r="P95" s="503"/>
      <c r="Q95" s="503"/>
      <c r="R95" s="503"/>
      <c r="S95" s="503"/>
      <c r="T95" s="503"/>
      <c r="X95" s="445"/>
      <c r="AB95" s="465">
        <f t="shared" si="51"/>
        <v>0</v>
      </c>
      <c r="AC95" s="489">
        <f t="shared" si="52"/>
        <v>0</v>
      </c>
      <c r="AD95" s="489">
        <f t="shared" si="53"/>
        <v>0</v>
      </c>
      <c r="AE95" s="489">
        <f t="shared" si="55"/>
        <v>0</v>
      </c>
      <c r="AF95" s="541">
        <f t="shared" si="55"/>
        <v>0</v>
      </c>
      <c r="AG95" s="529"/>
      <c r="AH95" s="529"/>
    </row>
    <row r="96" spans="1:34" s="291" customFormat="1" ht="15" thickBot="1" x14ac:dyDescent="0.35">
      <c r="A96" s="536">
        <f t="shared" si="43"/>
        <v>28</v>
      </c>
      <c r="B96" s="537">
        <f t="shared" si="44"/>
        <v>0</v>
      </c>
      <c r="C96" s="503" t="str">
        <f>IFERROR(VLOOKUP(B96,Liste_J!$C$7:$G$261,5,0),"???")</f>
        <v>???</v>
      </c>
      <c r="D96" s="538" t="str">
        <f>IFERROR(VLOOKUP(B96,Liste_J!$C$7:$F$261,4,0),"???")</f>
        <v>???</v>
      </c>
      <c r="E96" s="503">
        <f t="shared" si="45"/>
        <v>0</v>
      </c>
      <c r="F96" s="539">
        <f t="shared" si="46"/>
        <v>0</v>
      </c>
      <c r="H96" s="536">
        <f t="shared" si="47"/>
        <v>0</v>
      </c>
      <c r="I96" s="503">
        <f t="shared" si="48"/>
        <v>0</v>
      </c>
      <c r="J96" s="503" t="str">
        <f>IFERROR(VLOOKUP(I96,Liste_J!$C$7:$G$261,5,0),"???")</f>
        <v>???</v>
      </c>
      <c r="K96" s="503" t="str">
        <f>IFERROR(VLOOKUP(I96,Liste_J!$C$7:$F$261,4,0),"???")</f>
        <v>???</v>
      </c>
      <c r="L96" s="503">
        <f t="shared" si="49"/>
        <v>0</v>
      </c>
      <c r="M96" s="539">
        <f t="shared" si="50"/>
        <v>0</v>
      </c>
      <c r="N96" s="503"/>
      <c r="O96" s="503"/>
      <c r="P96" s="503"/>
      <c r="Q96" s="503"/>
      <c r="R96" s="503"/>
      <c r="S96" s="503"/>
      <c r="T96" s="503"/>
      <c r="X96" s="445"/>
      <c r="AB96" s="465">
        <f t="shared" si="51"/>
        <v>0</v>
      </c>
      <c r="AC96" s="489">
        <f t="shared" si="52"/>
        <v>0</v>
      </c>
      <c r="AD96" s="489">
        <f t="shared" si="53"/>
        <v>0</v>
      </c>
      <c r="AE96" s="489">
        <f t="shared" si="55"/>
        <v>0</v>
      </c>
      <c r="AF96" s="541">
        <f t="shared" si="55"/>
        <v>0</v>
      </c>
      <c r="AG96" s="529"/>
      <c r="AH96" s="529"/>
    </row>
    <row r="97" spans="1:34" s="291" customFormat="1" ht="15" thickBot="1" x14ac:dyDescent="0.35">
      <c r="A97" s="536">
        <f t="shared" si="43"/>
        <v>0</v>
      </c>
      <c r="B97" s="537">
        <f t="shared" si="44"/>
        <v>0</v>
      </c>
      <c r="C97" s="503" t="str">
        <f>IFERROR(VLOOKUP(B97,Liste_J!$C$7:$G$261,5,0),"???")</f>
        <v>???</v>
      </c>
      <c r="D97" s="538" t="str">
        <f>IFERROR(VLOOKUP(B97,Liste_J!$C$7:$F$261,4,0),"???")</f>
        <v>???</v>
      </c>
      <c r="E97" s="503">
        <f t="shared" si="45"/>
        <v>0</v>
      </c>
      <c r="F97" s="539">
        <f t="shared" si="46"/>
        <v>0</v>
      </c>
      <c r="H97" s="536">
        <f t="shared" si="47"/>
        <v>28</v>
      </c>
      <c r="I97" s="503">
        <f t="shared" si="48"/>
        <v>0</v>
      </c>
      <c r="J97" s="503" t="str">
        <f>IFERROR(VLOOKUP(I97,Liste_J!$C$7:$G$261,5,0),"???")</f>
        <v>???</v>
      </c>
      <c r="K97" s="503" t="str">
        <f>IFERROR(VLOOKUP(I97,Liste_J!$C$7:$F$261,4,0),"???")</f>
        <v>???</v>
      </c>
      <c r="L97" s="503">
        <f t="shared" si="49"/>
        <v>0</v>
      </c>
      <c r="M97" s="539">
        <f t="shared" si="50"/>
        <v>0</v>
      </c>
      <c r="N97" s="503"/>
      <c r="O97" s="503"/>
      <c r="P97" s="503"/>
      <c r="Q97" s="503"/>
      <c r="R97" s="503"/>
      <c r="S97" s="503"/>
      <c r="T97" s="503"/>
      <c r="X97" s="445"/>
      <c r="AB97" s="465">
        <f t="shared" si="51"/>
        <v>0</v>
      </c>
      <c r="AC97" s="489">
        <f t="shared" si="52"/>
        <v>0</v>
      </c>
      <c r="AD97" s="489">
        <f t="shared" si="53"/>
        <v>0</v>
      </c>
      <c r="AE97" s="489">
        <f t="shared" si="55"/>
        <v>0</v>
      </c>
      <c r="AF97" s="541">
        <f t="shared" si="55"/>
        <v>0</v>
      </c>
      <c r="AG97" s="529"/>
      <c r="AH97" s="529"/>
    </row>
    <row r="98" spans="1:34" s="291" customFormat="1" ht="15" thickBot="1" x14ac:dyDescent="0.35">
      <c r="A98" s="536">
        <f t="shared" si="43"/>
        <v>29</v>
      </c>
      <c r="B98" s="537">
        <f t="shared" si="44"/>
        <v>0</v>
      </c>
      <c r="C98" s="503" t="str">
        <f>IFERROR(VLOOKUP(B98,Liste_J!$C$7:$G$261,5,0),"???")</f>
        <v>???</v>
      </c>
      <c r="D98" s="538" t="str">
        <f>IFERROR(VLOOKUP(B98,Liste_J!$C$7:$F$261,4,0),"???")</f>
        <v>???</v>
      </c>
      <c r="E98" s="503">
        <f t="shared" si="45"/>
        <v>0</v>
      </c>
      <c r="F98" s="539">
        <f t="shared" si="46"/>
        <v>0</v>
      </c>
      <c r="H98" s="536">
        <f t="shared" si="47"/>
        <v>0</v>
      </c>
      <c r="I98" s="503">
        <f t="shared" si="48"/>
        <v>0</v>
      </c>
      <c r="J98" s="503" t="str">
        <f>IFERROR(VLOOKUP(I98,Liste_J!$C$7:$G$261,5,0),"???")</f>
        <v>???</v>
      </c>
      <c r="K98" s="503" t="str">
        <f>IFERROR(VLOOKUP(I98,Liste_J!$C$7:$F$261,4,0),"???")</f>
        <v>???</v>
      </c>
      <c r="L98" s="503">
        <f t="shared" si="49"/>
        <v>0</v>
      </c>
      <c r="M98" s="539">
        <f t="shared" si="50"/>
        <v>0</v>
      </c>
      <c r="N98" s="503"/>
      <c r="O98" s="503"/>
      <c r="P98" s="503"/>
      <c r="Q98" s="503"/>
      <c r="R98" s="503"/>
      <c r="S98" s="503"/>
      <c r="T98" s="503"/>
      <c r="X98" s="445"/>
      <c r="AB98" s="465">
        <f t="shared" si="51"/>
        <v>0</v>
      </c>
      <c r="AC98" s="489">
        <f t="shared" si="52"/>
        <v>0</v>
      </c>
      <c r="AD98" s="489">
        <f t="shared" si="53"/>
        <v>0</v>
      </c>
      <c r="AE98" s="489">
        <f t="shared" si="55"/>
        <v>0</v>
      </c>
      <c r="AF98" s="541">
        <f t="shared" si="55"/>
        <v>0</v>
      </c>
      <c r="AG98" s="529"/>
      <c r="AH98" s="529"/>
    </row>
    <row r="99" spans="1:34" s="291" customFormat="1" ht="15" thickBot="1" x14ac:dyDescent="0.35">
      <c r="A99" s="536">
        <f t="shared" si="43"/>
        <v>0</v>
      </c>
      <c r="B99" s="537">
        <f t="shared" si="44"/>
        <v>0</v>
      </c>
      <c r="C99" s="503" t="str">
        <f>IFERROR(VLOOKUP(B99,Liste_J!$C$7:$G$261,5,0),"???")</f>
        <v>???</v>
      </c>
      <c r="D99" s="538" t="str">
        <f>IFERROR(VLOOKUP(B99,Liste_J!$C$7:$F$261,4,0),"???")</f>
        <v>???</v>
      </c>
      <c r="E99" s="503">
        <f t="shared" si="45"/>
        <v>0</v>
      </c>
      <c r="F99" s="539">
        <f t="shared" si="46"/>
        <v>0</v>
      </c>
      <c r="H99" s="536">
        <f t="shared" si="47"/>
        <v>29</v>
      </c>
      <c r="I99" s="503">
        <f t="shared" si="48"/>
        <v>0</v>
      </c>
      <c r="J99" s="503" t="str">
        <f>IFERROR(VLOOKUP(I99,Liste_J!$C$7:$G$261,5,0),"???")</f>
        <v>???</v>
      </c>
      <c r="K99" s="503" t="str">
        <f>IFERROR(VLOOKUP(I99,Liste_J!$C$7:$F$261,4,0),"???")</f>
        <v>???</v>
      </c>
      <c r="L99" s="503">
        <f t="shared" si="49"/>
        <v>0</v>
      </c>
      <c r="M99" s="539">
        <f t="shared" si="50"/>
        <v>0</v>
      </c>
      <c r="N99" s="503"/>
      <c r="O99" s="503"/>
      <c r="P99" s="503"/>
      <c r="Q99" s="503"/>
      <c r="R99" s="503"/>
      <c r="S99" s="503"/>
      <c r="T99" s="503"/>
      <c r="X99" s="445"/>
      <c r="AB99" s="465">
        <f t="shared" si="51"/>
        <v>0</v>
      </c>
      <c r="AC99" s="489">
        <f t="shared" si="52"/>
        <v>0</v>
      </c>
      <c r="AD99" s="489">
        <f t="shared" si="53"/>
        <v>0</v>
      </c>
      <c r="AE99" s="489">
        <f t="shared" si="55"/>
        <v>0</v>
      </c>
      <c r="AF99" s="541">
        <f t="shared" si="55"/>
        <v>0</v>
      </c>
      <c r="AG99" s="529"/>
      <c r="AH99" s="529"/>
    </row>
    <row r="100" spans="1:34" s="291" customFormat="1" ht="15" thickBot="1" x14ac:dyDescent="0.35">
      <c r="A100" s="536">
        <f t="shared" si="43"/>
        <v>30</v>
      </c>
      <c r="B100" s="537">
        <f t="shared" si="44"/>
        <v>0</v>
      </c>
      <c r="C100" s="503" t="str">
        <f>IFERROR(VLOOKUP(B100,Liste_J!$C$7:$G$261,5,0),"???")</f>
        <v>???</v>
      </c>
      <c r="D100" s="538" t="str">
        <f>IFERROR(VLOOKUP(B100,Liste_J!$C$7:$F$261,4,0),"???")</f>
        <v>???</v>
      </c>
      <c r="E100" s="503">
        <f t="shared" si="45"/>
        <v>0</v>
      </c>
      <c r="F100" s="539">
        <f t="shared" si="46"/>
        <v>0</v>
      </c>
      <c r="H100" s="536">
        <f t="shared" si="47"/>
        <v>0</v>
      </c>
      <c r="I100" s="503">
        <f t="shared" si="48"/>
        <v>0</v>
      </c>
      <c r="J100" s="503" t="str">
        <f>IFERROR(VLOOKUP(I100,Liste_J!$C$7:$G$261,5,0),"???")</f>
        <v>???</v>
      </c>
      <c r="K100" s="503" t="str">
        <f>IFERROR(VLOOKUP(I100,Liste_J!$C$7:$F$261,4,0),"???")</f>
        <v>???</v>
      </c>
      <c r="L100" s="503">
        <f t="shared" si="49"/>
        <v>0</v>
      </c>
      <c r="M100" s="539">
        <f t="shared" si="50"/>
        <v>0</v>
      </c>
      <c r="N100" s="503"/>
      <c r="O100" s="503"/>
      <c r="P100" s="503"/>
      <c r="Q100" s="503"/>
      <c r="R100" s="503"/>
      <c r="S100" s="503"/>
      <c r="T100" s="503"/>
      <c r="X100" s="445"/>
      <c r="AB100" s="465">
        <f t="shared" si="51"/>
        <v>0</v>
      </c>
      <c r="AC100" s="489">
        <f t="shared" si="52"/>
        <v>0</v>
      </c>
      <c r="AD100" s="489">
        <f t="shared" si="53"/>
        <v>0</v>
      </c>
      <c r="AE100" s="489">
        <f t="shared" si="55"/>
        <v>0</v>
      </c>
      <c r="AF100" s="541">
        <f t="shared" si="55"/>
        <v>0</v>
      </c>
      <c r="AG100" s="529"/>
      <c r="AH100" s="529"/>
    </row>
    <row r="101" spans="1:34" s="291" customFormat="1" ht="15" thickBot="1" x14ac:dyDescent="0.35">
      <c r="A101" s="536">
        <f t="shared" si="43"/>
        <v>0</v>
      </c>
      <c r="B101" s="537">
        <f t="shared" si="44"/>
        <v>0</v>
      </c>
      <c r="C101" s="503" t="str">
        <f>IFERROR(VLOOKUP(B101,Liste_J!$C$7:$G$261,5,0),"???")</f>
        <v>???</v>
      </c>
      <c r="D101" s="538" t="str">
        <f>IFERROR(VLOOKUP(B101,Liste_J!$C$7:$F$261,4,0),"???")</f>
        <v>???</v>
      </c>
      <c r="E101" s="503">
        <f t="shared" si="45"/>
        <v>0</v>
      </c>
      <c r="F101" s="539">
        <f t="shared" si="46"/>
        <v>0</v>
      </c>
      <c r="H101" s="536">
        <f t="shared" si="47"/>
        <v>30</v>
      </c>
      <c r="I101" s="503">
        <f t="shared" si="48"/>
        <v>0</v>
      </c>
      <c r="J101" s="503" t="str">
        <f>IFERROR(VLOOKUP(I101,Liste_J!$C$7:$G$261,5,0),"???")</f>
        <v>???</v>
      </c>
      <c r="K101" s="503" t="str">
        <f>IFERROR(VLOOKUP(I101,Liste_J!$C$7:$F$261,4,0),"???")</f>
        <v>???</v>
      </c>
      <c r="L101" s="503">
        <f t="shared" si="49"/>
        <v>0</v>
      </c>
      <c r="M101" s="539">
        <f t="shared" si="50"/>
        <v>0</v>
      </c>
      <c r="N101" s="503"/>
      <c r="O101" s="503"/>
      <c r="P101" s="503"/>
      <c r="Q101" s="503"/>
      <c r="R101" s="503"/>
      <c r="S101" s="503"/>
      <c r="T101" s="503"/>
      <c r="X101" s="445"/>
      <c r="AB101" s="465">
        <f t="shared" si="51"/>
        <v>0</v>
      </c>
      <c r="AC101" s="489">
        <f t="shared" si="52"/>
        <v>0</v>
      </c>
      <c r="AD101" s="489">
        <f t="shared" si="53"/>
        <v>0</v>
      </c>
      <c r="AE101" s="489">
        <f t="shared" si="55"/>
        <v>0</v>
      </c>
      <c r="AF101" s="541">
        <f t="shared" si="55"/>
        <v>0</v>
      </c>
      <c r="AG101" s="529"/>
      <c r="AH101" s="529"/>
    </row>
    <row r="102" spans="1:34" s="291" customFormat="1" ht="15" thickBot="1" x14ac:dyDescent="0.35">
      <c r="A102" s="536">
        <f t="shared" si="43"/>
        <v>31</v>
      </c>
      <c r="B102" s="537">
        <f t="shared" si="44"/>
        <v>0</v>
      </c>
      <c r="C102" s="503" t="str">
        <f>IFERROR(VLOOKUP(B102,Liste_J!$C$7:$G$261,5,0),"???")</f>
        <v>???</v>
      </c>
      <c r="D102" s="538" t="str">
        <f>IFERROR(VLOOKUP(B102,Liste_J!$C$7:$F$261,4,0),"???")</f>
        <v>???</v>
      </c>
      <c r="E102" s="503">
        <f t="shared" si="45"/>
        <v>0</v>
      </c>
      <c r="F102" s="539">
        <f t="shared" si="46"/>
        <v>0</v>
      </c>
      <c r="H102" s="536">
        <f t="shared" si="47"/>
        <v>0</v>
      </c>
      <c r="I102" s="503">
        <f t="shared" si="48"/>
        <v>0</v>
      </c>
      <c r="J102" s="503" t="str">
        <f>IFERROR(VLOOKUP(I102,Liste_J!$C$7:$G$261,5,0),"???")</f>
        <v>???</v>
      </c>
      <c r="K102" s="503" t="str">
        <f>IFERROR(VLOOKUP(I102,Liste_J!$C$7:$F$261,4,0),"???")</f>
        <v>???</v>
      </c>
      <c r="L102" s="503">
        <f t="shared" si="49"/>
        <v>0</v>
      </c>
      <c r="M102" s="539">
        <f t="shared" si="50"/>
        <v>0</v>
      </c>
      <c r="N102" s="503"/>
      <c r="O102" s="503"/>
      <c r="P102" s="503"/>
      <c r="Q102" s="503"/>
      <c r="R102" s="503"/>
      <c r="S102" s="503"/>
      <c r="T102" s="503"/>
      <c r="X102" s="445"/>
      <c r="AB102" s="465">
        <f t="shared" si="51"/>
        <v>0</v>
      </c>
      <c r="AC102" s="489">
        <f t="shared" si="52"/>
        <v>0</v>
      </c>
      <c r="AD102" s="489">
        <f t="shared" si="53"/>
        <v>0</v>
      </c>
      <c r="AE102" s="489">
        <f t="shared" si="55"/>
        <v>0</v>
      </c>
      <c r="AF102" s="541">
        <f t="shared" si="55"/>
        <v>0</v>
      </c>
      <c r="AG102" s="529"/>
      <c r="AH102" s="529"/>
    </row>
    <row r="103" spans="1:34" s="291" customFormat="1" ht="15" thickBot="1" x14ac:dyDescent="0.35">
      <c r="A103" s="536">
        <f t="shared" si="43"/>
        <v>0</v>
      </c>
      <c r="B103" s="537">
        <f t="shared" si="44"/>
        <v>0</v>
      </c>
      <c r="C103" s="503" t="str">
        <f>IFERROR(VLOOKUP(B103,Liste_J!$C$7:$G$261,5,0),"???")</f>
        <v>???</v>
      </c>
      <c r="D103" s="538" t="str">
        <f>IFERROR(VLOOKUP(B103,Liste_J!$C$7:$F$261,4,0),"???")</f>
        <v>???</v>
      </c>
      <c r="E103" s="503">
        <f t="shared" si="45"/>
        <v>0</v>
      </c>
      <c r="F103" s="539">
        <f t="shared" si="46"/>
        <v>0</v>
      </c>
      <c r="H103" s="536">
        <f t="shared" si="47"/>
        <v>31</v>
      </c>
      <c r="I103" s="503">
        <f t="shared" si="48"/>
        <v>0</v>
      </c>
      <c r="J103" s="503" t="str">
        <f>IFERROR(VLOOKUP(I103,Liste_J!$C$7:$G$261,5,0),"???")</f>
        <v>???</v>
      </c>
      <c r="K103" s="503" t="str">
        <f>IFERROR(VLOOKUP(I103,Liste_J!$C$7:$F$261,4,0),"???")</f>
        <v>???</v>
      </c>
      <c r="L103" s="503">
        <f t="shared" si="49"/>
        <v>0</v>
      </c>
      <c r="M103" s="539">
        <f t="shared" si="50"/>
        <v>0</v>
      </c>
      <c r="N103" s="503"/>
      <c r="O103" s="503"/>
      <c r="P103" s="503"/>
      <c r="Q103" s="503"/>
      <c r="R103" s="503"/>
      <c r="S103" s="503"/>
      <c r="T103" s="503"/>
      <c r="X103" s="445"/>
      <c r="AB103" s="465">
        <f t="shared" si="51"/>
        <v>0</v>
      </c>
      <c r="AC103" s="489">
        <f t="shared" si="52"/>
        <v>0</v>
      </c>
      <c r="AD103" s="489">
        <f t="shared" si="53"/>
        <v>0</v>
      </c>
      <c r="AE103" s="489">
        <f t="shared" si="55"/>
        <v>0</v>
      </c>
      <c r="AF103" s="541">
        <f t="shared" si="55"/>
        <v>0</v>
      </c>
      <c r="AG103" s="529"/>
      <c r="AH103" s="529"/>
    </row>
    <row r="104" spans="1:34" s="291" customFormat="1" ht="15" thickBot="1" x14ac:dyDescent="0.35">
      <c r="A104" s="536">
        <f t="shared" si="43"/>
        <v>32</v>
      </c>
      <c r="B104" s="537">
        <f t="shared" si="44"/>
        <v>0</v>
      </c>
      <c r="C104" s="503" t="str">
        <f>IFERROR(VLOOKUP(B104,Liste_J!$C$7:$G$261,5,0),"???")</f>
        <v>???</v>
      </c>
      <c r="D104" s="538" t="str">
        <f>IFERROR(VLOOKUP(B104,Liste_J!$C$7:$F$261,4,0),"???")</f>
        <v>???</v>
      </c>
      <c r="E104" s="503">
        <f t="shared" si="45"/>
        <v>0</v>
      </c>
      <c r="F104" s="539">
        <f t="shared" si="46"/>
        <v>0</v>
      </c>
      <c r="H104" s="536">
        <f t="shared" si="47"/>
        <v>0</v>
      </c>
      <c r="I104" s="503">
        <f t="shared" si="48"/>
        <v>0</v>
      </c>
      <c r="J104" s="503" t="str">
        <f>IFERROR(VLOOKUP(I104,Liste_J!$C$7:$G$261,5,0),"???")</f>
        <v>???</v>
      </c>
      <c r="K104" s="503" t="str">
        <f>IFERROR(VLOOKUP(I104,Liste_J!$C$7:$F$261,4,0),"???")</f>
        <v>???</v>
      </c>
      <c r="L104" s="503">
        <f t="shared" si="49"/>
        <v>0</v>
      </c>
      <c r="M104" s="539">
        <f t="shared" si="50"/>
        <v>0</v>
      </c>
      <c r="N104" s="503"/>
      <c r="O104" s="503"/>
      <c r="P104" s="503"/>
      <c r="Q104" s="503"/>
      <c r="R104" s="503"/>
      <c r="S104" s="503"/>
      <c r="T104" s="503"/>
      <c r="X104" s="445"/>
      <c r="AB104" s="465">
        <f t="shared" si="51"/>
        <v>0</v>
      </c>
      <c r="AC104" s="489">
        <f t="shared" si="52"/>
        <v>0</v>
      </c>
      <c r="AD104" s="489">
        <f t="shared" si="53"/>
        <v>0</v>
      </c>
      <c r="AE104" s="489">
        <f t="shared" si="55"/>
        <v>0</v>
      </c>
      <c r="AF104" s="541">
        <f t="shared" si="55"/>
        <v>0</v>
      </c>
      <c r="AG104" s="529"/>
      <c r="AH104" s="529"/>
    </row>
    <row r="105" spans="1:34" s="291" customFormat="1" ht="15" thickBot="1" x14ac:dyDescent="0.35">
      <c r="A105" s="536">
        <f t="shared" si="43"/>
        <v>0</v>
      </c>
      <c r="B105" s="537">
        <f t="shared" si="44"/>
        <v>0</v>
      </c>
      <c r="C105" s="503" t="str">
        <f>IFERROR(VLOOKUP(B105,Liste_J!$C$7:$G$261,5,0),"???")</f>
        <v>???</v>
      </c>
      <c r="D105" s="538" t="str">
        <f>IFERROR(VLOOKUP(B105,Liste_J!$C$7:$F$261,4,0),"???")</f>
        <v>???</v>
      </c>
      <c r="E105" s="503">
        <f t="shared" si="45"/>
        <v>0</v>
      </c>
      <c r="F105" s="539">
        <f t="shared" si="46"/>
        <v>0</v>
      </c>
      <c r="H105" s="536">
        <f t="shared" si="47"/>
        <v>32</v>
      </c>
      <c r="I105" s="503">
        <f t="shared" si="48"/>
        <v>0</v>
      </c>
      <c r="J105" s="503" t="str">
        <f>IFERROR(VLOOKUP(I105,Liste_J!$C$7:$G$261,5,0),"???")</f>
        <v>???</v>
      </c>
      <c r="K105" s="503" t="str">
        <f>IFERROR(VLOOKUP(I105,Liste_J!$C$7:$F$261,4,0),"???")</f>
        <v>???</v>
      </c>
      <c r="L105" s="503">
        <f t="shared" si="49"/>
        <v>0</v>
      </c>
      <c r="M105" s="539">
        <f t="shared" si="50"/>
        <v>0</v>
      </c>
      <c r="N105" s="503"/>
      <c r="O105" s="503"/>
      <c r="P105" s="503"/>
      <c r="Q105" s="503"/>
      <c r="R105" s="503"/>
      <c r="S105" s="503"/>
      <c r="T105" s="503"/>
      <c r="X105" s="445"/>
      <c r="AB105" s="465">
        <f t="shared" si="51"/>
        <v>0</v>
      </c>
      <c r="AC105" s="489">
        <f t="shared" si="52"/>
        <v>0</v>
      </c>
      <c r="AD105" s="489">
        <f t="shared" si="53"/>
        <v>0</v>
      </c>
      <c r="AE105" s="489">
        <f t="shared" si="55"/>
        <v>0</v>
      </c>
      <c r="AF105" s="541">
        <f t="shared" si="55"/>
        <v>0</v>
      </c>
      <c r="AG105" s="529"/>
      <c r="AH105" s="529"/>
    </row>
    <row r="106" spans="1:34" s="291" customFormat="1" ht="15" thickBot="1" x14ac:dyDescent="0.35">
      <c r="A106" s="536">
        <f t="shared" si="43"/>
        <v>33</v>
      </c>
      <c r="B106" s="537">
        <f t="shared" si="44"/>
        <v>0</v>
      </c>
      <c r="C106" s="503" t="str">
        <f>IFERROR(VLOOKUP(B106,Liste_J!$C$7:$G$261,5,0),"???")</f>
        <v>???</v>
      </c>
      <c r="D106" s="538" t="str">
        <f>IFERROR(VLOOKUP(B106,Liste_J!$C$7:$F$261,4,0),"???")</f>
        <v>???</v>
      </c>
      <c r="E106" s="503">
        <f t="shared" si="45"/>
        <v>0</v>
      </c>
      <c r="F106" s="539">
        <f t="shared" si="46"/>
        <v>0</v>
      </c>
      <c r="H106" s="536">
        <f t="shared" si="47"/>
        <v>0</v>
      </c>
      <c r="I106" s="503">
        <f t="shared" si="48"/>
        <v>0</v>
      </c>
      <c r="J106" s="503" t="str">
        <f>IFERROR(VLOOKUP(I106,Liste_J!$C$7:$G$261,5,0),"???")</f>
        <v>???</v>
      </c>
      <c r="K106" s="503" t="str">
        <f>IFERROR(VLOOKUP(I106,Liste_J!$C$7:$F$261,4,0),"???")</f>
        <v>???</v>
      </c>
      <c r="L106" s="503">
        <f t="shared" si="49"/>
        <v>0</v>
      </c>
      <c r="M106" s="539">
        <f t="shared" si="50"/>
        <v>0</v>
      </c>
      <c r="N106" s="503"/>
      <c r="O106" s="503"/>
      <c r="P106" s="503"/>
      <c r="Q106" s="503"/>
      <c r="R106" s="503"/>
      <c r="S106" s="503"/>
      <c r="T106" s="503"/>
      <c r="X106" s="445"/>
      <c r="AB106" s="465">
        <f t="shared" si="51"/>
        <v>0</v>
      </c>
      <c r="AC106" s="489">
        <f t="shared" si="52"/>
        <v>0</v>
      </c>
      <c r="AD106" s="489">
        <f t="shared" si="53"/>
        <v>0</v>
      </c>
      <c r="AE106" s="489">
        <f t="shared" si="55"/>
        <v>0</v>
      </c>
      <c r="AF106" s="541">
        <f t="shared" si="55"/>
        <v>0</v>
      </c>
      <c r="AG106" s="529"/>
      <c r="AH106" s="529"/>
    </row>
    <row r="107" spans="1:34" s="291" customFormat="1" ht="15" thickBot="1" x14ac:dyDescent="0.35">
      <c r="A107" s="536">
        <f t="shared" ref="A107:A112" si="56">+A190</f>
        <v>0</v>
      </c>
      <c r="B107" s="537">
        <f t="shared" ref="B107:B110" si="57">+C190</f>
        <v>0</v>
      </c>
      <c r="C107" s="503" t="str">
        <f>IFERROR(VLOOKUP(B107,Liste_J!$C$7:$G$261,5,0),"???")</f>
        <v>???</v>
      </c>
      <c r="D107" s="538" t="str">
        <f>IFERROR(VLOOKUP(B107,Liste_J!$C$7:$F$261,4,0),"???")</f>
        <v>???</v>
      </c>
      <c r="E107" s="503">
        <f t="shared" ref="E107:E113" si="58">+D190</f>
        <v>0</v>
      </c>
      <c r="F107" s="539">
        <f t="shared" ref="F107:F113" si="59">+F190</f>
        <v>0</v>
      </c>
      <c r="H107" s="536">
        <f t="shared" ref="H107:H113" si="60">+A289</f>
        <v>33</v>
      </c>
      <c r="I107" s="503">
        <f t="shared" ref="I107:I113" si="61">+C289</f>
        <v>0</v>
      </c>
      <c r="J107" s="503" t="str">
        <f>IFERROR(VLOOKUP(I107,Liste_J!$C$7:$G$261,5,0),"???")</f>
        <v>???</v>
      </c>
      <c r="K107" s="503" t="str">
        <f>IFERROR(VLOOKUP(I107,Liste_J!$C$7:$F$261,4,0),"???")</f>
        <v>???</v>
      </c>
      <c r="L107" s="503">
        <f t="shared" ref="L107:L113" si="62">+D289</f>
        <v>0</v>
      </c>
      <c r="M107" s="539">
        <f t="shared" ref="M107:M113" si="63">+F289</f>
        <v>0</v>
      </c>
      <c r="N107" s="503"/>
      <c r="O107" s="503"/>
      <c r="P107" s="503"/>
      <c r="Q107" s="503"/>
      <c r="R107" s="503"/>
      <c r="S107" s="503"/>
      <c r="T107" s="503"/>
      <c r="X107" s="445"/>
      <c r="AB107" s="465">
        <f t="shared" ref="AB107:AB119" si="64">IF(LEFT($K107,5)=AB$41,1,0)</f>
        <v>0</v>
      </c>
      <c r="AC107" s="489">
        <f t="shared" ref="AC107:AC119" si="65">IF(LEFT($K107,9)=AC$41,1,0)</f>
        <v>0</v>
      </c>
      <c r="AD107" s="489">
        <f t="shared" ref="AD107:AD119" si="66">IF(LEFT($K107,6)=AD$41,1,0)</f>
        <v>0</v>
      </c>
      <c r="AE107" s="489">
        <f t="shared" si="55"/>
        <v>0</v>
      </c>
      <c r="AF107" s="541">
        <f t="shared" si="55"/>
        <v>0</v>
      </c>
      <c r="AG107" s="529"/>
      <c r="AH107" s="529"/>
    </row>
    <row r="108" spans="1:34" s="291" customFormat="1" ht="15" thickBot="1" x14ac:dyDescent="0.35">
      <c r="A108" s="536">
        <f t="shared" si="56"/>
        <v>34</v>
      </c>
      <c r="B108" s="537">
        <f t="shared" si="57"/>
        <v>0</v>
      </c>
      <c r="C108" s="503" t="str">
        <f>IFERROR(VLOOKUP(B108,Liste_J!$C$7:$G$261,5,0),"???")</f>
        <v>???</v>
      </c>
      <c r="D108" s="538" t="str">
        <f>IFERROR(VLOOKUP(B108,Liste_J!$C$7:$F$261,4,0),"???")</f>
        <v>???</v>
      </c>
      <c r="E108" s="503">
        <f t="shared" si="58"/>
        <v>0</v>
      </c>
      <c r="F108" s="539">
        <f t="shared" si="59"/>
        <v>0</v>
      </c>
      <c r="H108" s="536">
        <f t="shared" si="60"/>
        <v>0</v>
      </c>
      <c r="I108" s="503">
        <f t="shared" si="61"/>
        <v>0</v>
      </c>
      <c r="J108" s="503" t="str">
        <f>IFERROR(VLOOKUP(I108,Liste_J!$C$7:$G$261,5,0),"???")</f>
        <v>???</v>
      </c>
      <c r="K108" s="503" t="str">
        <f>IFERROR(VLOOKUP(I108,Liste_J!$C$7:$F$261,4,0),"???")</f>
        <v>???</v>
      </c>
      <c r="L108" s="503">
        <f t="shared" si="62"/>
        <v>0</v>
      </c>
      <c r="M108" s="539">
        <f t="shared" si="63"/>
        <v>0</v>
      </c>
      <c r="N108" s="503"/>
      <c r="O108" s="503"/>
      <c r="P108" s="503"/>
      <c r="Q108" s="503"/>
      <c r="R108" s="503"/>
      <c r="S108" s="503"/>
      <c r="T108" s="503"/>
      <c r="X108" s="445"/>
      <c r="AB108" s="465">
        <f t="shared" si="64"/>
        <v>0</v>
      </c>
      <c r="AC108" s="489">
        <f t="shared" si="65"/>
        <v>0</v>
      </c>
      <c r="AD108" s="489">
        <f t="shared" si="66"/>
        <v>0</v>
      </c>
      <c r="AE108" s="489">
        <f t="shared" si="55"/>
        <v>0</v>
      </c>
      <c r="AF108" s="541">
        <f t="shared" si="55"/>
        <v>0</v>
      </c>
      <c r="AG108" s="529"/>
      <c r="AH108" s="529"/>
    </row>
    <row r="109" spans="1:34" s="291" customFormat="1" ht="15" thickBot="1" x14ac:dyDescent="0.35">
      <c r="A109" s="536">
        <f t="shared" si="56"/>
        <v>0</v>
      </c>
      <c r="B109" s="537">
        <f t="shared" si="57"/>
        <v>0</v>
      </c>
      <c r="C109" s="503" t="str">
        <f>IFERROR(VLOOKUP(B109,Liste_J!$C$7:$G$261,5,0),"???")</f>
        <v>???</v>
      </c>
      <c r="D109" s="538" t="str">
        <f>IFERROR(VLOOKUP(B109,Liste_J!$C$7:$F$261,4,0),"???")</f>
        <v>???</v>
      </c>
      <c r="E109" s="503">
        <f t="shared" si="58"/>
        <v>0</v>
      </c>
      <c r="F109" s="539">
        <f t="shared" si="59"/>
        <v>0</v>
      </c>
      <c r="H109" s="536">
        <f t="shared" si="60"/>
        <v>34</v>
      </c>
      <c r="I109" s="503">
        <f t="shared" si="61"/>
        <v>0</v>
      </c>
      <c r="J109" s="503" t="str">
        <f>IFERROR(VLOOKUP(I109,Liste_J!$C$7:$G$261,5,0),"???")</f>
        <v>???</v>
      </c>
      <c r="K109" s="503" t="str">
        <f>IFERROR(VLOOKUP(I109,Liste_J!$C$7:$F$261,4,0),"???")</f>
        <v>???</v>
      </c>
      <c r="L109" s="503">
        <f t="shared" si="62"/>
        <v>0</v>
      </c>
      <c r="M109" s="539">
        <f t="shared" si="63"/>
        <v>0</v>
      </c>
      <c r="N109" s="503"/>
      <c r="O109" s="503"/>
      <c r="P109" s="503"/>
      <c r="Q109" s="503"/>
      <c r="R109" s="503"/>
      <c r="S109" s="503"/>
      <c r="T109" s="503"/>
      <c r="X109" s="445"/>
      <c r="AB109" s="465">
        <f t="shared" si="64"/>
        <v>0</v>
      </c>
      <c r="AC109" s="489">
        <f t="shared" si="65"/>
        <v>0</v>
      </c>
      <c r="AD109" s="489">
        <f t="shared" si="66"/>
        <v>0</v>
      </c>
      <c r="AE109" s="489">
        <f t="shared" si="55"/>
        <v>0</v>
      </c>
      <c r="AF109" s="541">
        <f t="shared" si="55"/>
        <v>0</v>
      </c>
      <c r="AG109" s="529"/>
      <c r="AH109" s="529"/>
    </row>
    <row r="110" spans="1:34" s="291" customFormat="1" ht="15" thickBot="1" x14ac:dyDescent="0.35">
      <c r="A110" s="536">
        <f t="shared" si="56"/>
        <v>35</v>
      </c>
      <c r="B110" s="537">
        <f t="shared" si="57"/>
        <v>0</v>
      </c>
      <c r="C110" s="503" t="str">
        <f>IFERROR(VLOOKUP(B110,Liste_J!$C$7:$G$261,5,0),"???")</f>
        <v>???</v>
      </c>
      <c r="D110" s="538" t="str">
        <f>IFERROR(VLOOKUP(B110,Liste_J!$C$7:$F$261,4,0),"???")</f>
        <v>???</v>
      </c>
      <c r="E110" s="503">
        <f t="shared" si="58"/>
        <v>0</v>
      </c>
      <c r="F110" s="539">
        <f t="shared" si="59"/>
        <v>0</v>
      </c>
      <c r="H110" s="536">
        <f t="shared" si="60"/>
        <v>0</v>
      </c>
      <c r="I110" s="503">
        <f t="shared" si="61"/>
        <v>0</v>
      </c>
      <c r="J110" s="503" t="str">
        <f>IFERROR(VLOOKUP(I110,Liste_J!$C$7:$G$261,5,0),"???")</f>
        <v>???</v>
      </c>
      <c r="K110" s="503" t="str">
        <f>IFERROR(VLOOKUP(I110,Liste_J!$C$7:$F$261,4,0),"???")</f>
        <v>???</v>
      </c>
      <c r="L110" s="503">
        <f t="shared" si="62"/>
        <v>0</v>
      </c>
      <c r="M110" s="539">
        <f t="shared" si="63"/>
        <v>0</v>
      </c>
      <c r="N110" s="503"/>
      <c r="O110" s="503"/>
      <c r="P110" s="503"/>
      <c r="Q110" s="503"/>
      <c r="R110" s="503"/>
      <c r="S110" s="503"/>
      <c r="T110" s="503"/>
      <c r="X110" s="445"/>
      <c r="AB110" s="465">
        <f t="shared" si="64"/>
        <v>0</v>
      </c>
      <c r="AC110" s="489">
        <f t="shared" si="65"/>
        <v>0</v>
      </c>
      <c r="AD110" s="489">
        <f t="shared" si="66"/>
        <v>0</v>
      </c>
      <c r="AE110" s="489">
        <f t="shared" si="55"/>
        <v>0</v>
      </c>
      <c r="AF110" s="541">
        <f t="shared" si="55"/>
        <v>0</v>
      </c>
      <c r="AG110" s="529"/>
      <c r="AH110" s="529"/>
    </row>
    <row r="111" spans="1:34" s="291" customFormat="1" ht="15" thickBot="1" x14ac:dyDescent="0.35">
      <c r="A111" s="536">
        <f t="shared" si="56"/>
        <v>0</v>
      </c>
      <c r="B111" s="537">
        <f>+C194</f>
        <v>0</v>
      </c>
      <c r="C111" s="503" t="str">
        <f>IFERROR(VLOOKUP(B111,Liste_J!$C$7:$G$261,5,0),"???")</f>
        <v>???</v>
      </c>
      <c r="D111" s="538" t="str">
        <f>IFERROR(VLOOKUP(B111,Liste_J!$C$7:$F$261,4,0),"???")</f>
        <v>???</v>
      </c>
      <c r="E111" s="503">
        <f t="shared" si="58"/>
        <v>0</v>
      </c>
      <c r="F111" s="539">
        <f t="shared" si="59"/>
        <v>0</v>
      </c>
      <c r="H111" s="536">
        <f t="shared" si="60"/>
        <v>35</v>
      </c>
      <c r="I111" s="503">
        <f t="shared" si="61"/>
        <v>0</v>
      </c>
      <c r="J111" s="503" t="str">
        <f>IFERROR(VLOOKUP(I111,Liste_J!$C$7:$G$261,5,0),"???")</f>
        <v>???</v>
      </c>
      <c r="K111" s="503" t="str">
        <f>IFERROR(VLOOKUP(I111,Liste_J!$C$7:$F$261,4,0),"???")</f>
        <v>???</v>
      </c>
      <c r="L111" s="503">
        <f t="shared" si="62"/>
        <v>0</v>
      </c>
      <c r="M111" s="539">
        <f t="shared" si="63"/>
        <v>0</v>
      </c>
      <c r="N111" s="503"/>
      <c r="O111" s="503"/>
      <c r="P111" s="503"/>
      <c r="Q111" s="503"/>
      <c r="R111" s="503"/>
      <c r="S111" s="503"/>
      <c r="T111" s="503"/>
      <c r="X111" s="445"/>
      <c r="AB111" s="465">
        <f t="shared" si="64"/>
        <v>0</v>
      </c>
      <c r="AC111" s="489">
        <f t="shared" si="65"/>
        <v>0</v>
      </c>
      <c r="AD111" s="489">
        <f t="shared" si="66"/>
        <v>0</v>
      </c>
      <c r="AE111" s="489">
        <f t="shared" si="55"/>
        <v>0</v>
      </c>
      <c r="AF111" s="541">
        <f t="shared" si="55"/>
        <v>0</v>
      </c>
      <c r="AG111" s="529"/>
      <c r="AH111" s="529"/>
    </row>
    <row r="112" spans="1:34" s="291" customFormat="1" ht="15" thickBot="1" x14ac:dyDescent="0.35">
      <c r="A112" s="536">
        <f t="shared" si="56"/>
        <v>36</v>
      </c>
      <c r="B112" s="537">
        <f t="shared" ref="B112:B115" si="67">+C195</f>
        <v>0</v>
      </c>
      <c r="C112" s="503" t="str">
        <f>IFERROR(VLOOKUP(B112,Liste_J!$C$7:$G$261,5,0),"???")</f>
        <v>???</v>
      </c>
      <c r="D112" s="538" t="str">
        <f>IFERROR(VLOOKUP(B112,Liste_J!$C$7:$F$261,4,0),"???")</f>
        <v>???</v>
      </c>
      <c r="E112" s="503">
        <f t="shared" si="58"/>
        <v>0</v>
      </c>
      <c r="F112" s="539">
        <f t="shared" si="59"/>
        <v>0</v>
      </c>
      <c r="H112" s="536">
        <f t="shared" si="60"/>
        <v>0</v>
      </c>
      <c r="I112" s="503">
        <f t="shared" si="61"/>
        <v>0</v>
      </c>
      <c r="J112" s="503" t="str">
        <f>IFERROR(VLOOKUP(I112,Liste_J!$C$7:$G$261,5,0),"???")</f>
        <v>???</v>
      </c>
      <c r="K112" s="503" t="str">
        <f>IFERROR(VLOOKUP(I112,Liste_J!$C$7:$F$261,4,0),"???")</f>
        <v>???</v>
      </c>
      <c r="L112" s="503">
        <f t="shared" si="62"/>
        <v>0</v>
      </c>
      <c r="M112" s="539">
        <f t="shared" si="63"/>
        <v>0</v>
      </c>
      <c r="N112" s="503"/>
      <c r="O112" s="503"/>
      <c r="P112" s="503"/>
      <c r="Q112" s="503"/>
      <c r="R112" s="503"/>
      <c r="S112" s="503"/>
      <c r="T112" s="503"/>
      <c r="X112" s="445"/>
      <c r="AB112" s="465">
        <f t="shared" si="64"/>
        <v>0</v>
      </c>
      <c r="AC112" s="489">
        <f t="shared" si="65"/>
        <v>0</v>
      </c>
      <c r="AD112" s="489">
        <f t="shared" si="66"/>
        <v>0</v>
      </c>
      <c r="AE112" s="489">
        <f t="shared" si="55"/>
        <v>0</v>
      </c>
      <c r="AF112" s="541">
        <f t="shared" si="55"/>
        <v>0</v>
      </c>
      <c r="AG112" s="529"/>
      <c r="AH112" s="529"/>
    </row>
    <row r="113" spans="1:34" s="291" customFormat="1" ht="15" thickBot="1" x14ac:dyDescent="0.35">
      <c r="A113" s="542"/>
      <c r="B113" s="537">
        <f t="shared" si="67"/>
        <v>0</v>
      </c>
      <c r="C113" s="503" t="str">
        <f>IFERROR(VLOOKUP(B113,Liste_J!$C$7:$G$261,5,0),"???")</f>
        <v>???</v>
      </c>
      <c r="D113" s="538" t="str">
        <f>IFERROR(VLOOKUP(B113,Liste_J!$C$7:$F$261,4,0),"???")</f>
        <v>???</v>
      </c>
      <c r="E113" s="503">
        <f t="shared" si="58"/>
        <v>0</v>
      </c>
      <c r="F113" s="539">
        <f t="shared" si="59"/>
        <v>0</v>
      </c>
      <c r="H113" s="536">
        <f t="shared" si="60"/>
        <v>36</v>
      </c>
      <c r="I113" s="503">
        <f t="shared" si="61"/>
        <v>0</v>
      </c>
      <c r="J113" s="503" t="str">
        <f>IFERROR(VLOOKUP(I113,Liste_J!$C$7:$G$261,5,0),"???")</f>
        <v>???</v>
      </c>
      <c r="K113" s="503" t="str">
        <f>IFERROR(VLOOKUP(I113,Liste_J!$C$7:$F$261,4,0),"???")</f>
        <v>???</v>
      </c>
      <c r="L113" s="503">
        <f t="shared" si="62"/>
        <v>0</v>
      </c>
      <c r="M113" s="539">
        <f t="shared" si="63"/>
        <v>0</v>
      </c>
      <c r="N113" s="503"/>
      <c r="O113" s="503"/>
      <c r="P113" s="503"/>
      <c r="Q113" s="503"/>
      <c r="R113" s="503"/>
      <c r="S113" s="503"/>
      <c r="T113" s="503"/>
      <c r="X113" s="445"/>
      <c r="AB113" s="465">
        <f t="shared" si="64"/>
        <v>0</v>
      </c>
      <c r="AC113" s="489">
        <f t="shared" si="65"/>
        <v>0</v>
      </c>
      <c r="AD113" s="489">
        <f t="shared" si="66"/>
        <v>0</v>
      </c>
      <c r="AE113" s="489">
        <f t="shared" si="55"/>
        <v>0</v>
      </c>
      <c r="AF113" s="541">
        <f t="shared" si="55"/>
        <v>0</v>
      </c>
      <c r="AG113" s="529"/>
      <c r="AH113" s="529"/>
    </row>
    <row r="114" spans="1:34" s="291" customFormat="1" ht="15" thickBot="1" x14ac:dyDescent="0.35">
      <c r="A114" s="542"/>
      <c r="B114" s="537">
        <f t="shared" si="67"/>
        <v>0</v>
      </c>
      <c r="D114" s="443"/>
      <c r="E114" s="444"/>
      <c r="F114" s="543"/>
      <c r="H114" s="536"/>
      <c r="I114" s="503"/>
      <c r="J114" s="503"/>
      <c r="K114" s="503"/>
      <c r="L114" s="503"/>
      <c r="M114" s="539"/>
      <c r="N114" s="503"/>
      <c r="O114" s="503"/>
      <c r="P114" s="503"/>
      <c r="Q114" s="503"/>
      <c r="R114" s="503"/>
      <c r="S114" s="503"/>
      <c r="T114" s="503"/>
      <c r="X114" s="445"/>
      <c r="AB114" s="465">
        <f t="shared" si="64"/>
        <v>0</v>
      </c>
      <c r="AC114" s="489">
        <f t="shared" si="65"/>
        <v>0</v>
      </c>
      <c r="AD114" s="489">
        <f t="shared" si="66"/>
        <v>0</v>
      </c>
      <c r="AE114" s="489">
        <f t="shared" si="55"/>
        <v>0</v>
      </c>
      <c r="AF114" s="541">
        <f t="shared" si="55"/>
        <v>0</v>
      </c>
      <c r="AG114" s="529"/>
      <c r="AH114" s="529"/>
    </row>
    <row r="115" spans="1:34" s="291" customFormat="1" ht="15" thickBot="1" x14ac:dyDescent="0.35">
      <c r="A115" s="542"/>
      <c r="B115" s="537">
        <f t="shared" si="67"/>
        <v>0</v>
      </c>
      <c r="D115" s="443"/>
      <c r="E115" s="444"/>
      <c r="F115" s="543"/>
      <c r="H115" s="536"/>
      <c r="I115" s="503"/>
      <c r="J115" s="503"/>
      <c r="K115" s="503"/>
      <c r="L115" s="503"/>
      <c r="M115" s="539"/>
      <c r="N115" s="503"/>
      <c r="O115" s="503"/>
      <c r="P115" s="503"/>
      <c r="Q115" s="503"/>
      <c r="R115" s="503"/>
      <c r="S115" s="503"/>
      <c r="T115" s="503"/>
      <c r="X115" s="445"/>
      <c r="AB115" s="465">
        <f t="shared" si="64"/>
        <v>0</v>
      </c>
      <c r="AC115" s="489">
        <f t="shared" si="65"/>
        <v>0</v>
      </c>
      <c r="AD115" s="489">
        <f t="shared" si="66"/>
        <v>0</v>
      </c>
      <c r="AE115" s="489">
        <f t="shared" si="55"/>
        <v>0</v>
      </c>
      <c r="AF115" s="541">
        <f t="shared" si="55"/>
        <v>0</v>
      </c>
      <c r="AG115" s="529"/>
      <c r="AH115" s="529"/>
    </row>
    <row r="116" spans="1:34" s="291" customFormat="1" ht="15" thickBot="1" x14ac:dyDescent="0.35">
      <c r="A116" s="542"/>
      <c r="B116" s="442"/>
      <c r="D116" s="443"/>
      <c r="E116" s="444"/>
      <c r="F116" s="543"/>
      <c r="H116" s="536"/>
      <c r="I116" s="503"/>
      <c r="J116" s="503"/>
      <c r="K116" s="503"/>
      <c r="L116" s="503"/>
      <c r="M116" s="539"/>
      <c r="N116" s="503"/>
      <c r="O116" s="503"/>
      <c r="P116" s="503"/>
      <c r="Q116" s="503"/>
      <c r="R116" s="503"/>
      <c r="S116" s="503"/>
      <c r="T116" s="503"/>
      <c r="X116" s="445"/>
      <c r="AB116" s="465">
        <f t="shared" si="64"/>
        <v>0</v>
      </c>
      <c r="AC116" s="489">
        <f t="shared" si="65"/>
        <v>0</v>
      </c>
      <c r="AD116" s="489">
        <f t="shared" si="66"/>
        <v>0</v>
      </c>
      <c r="AE116" s="489">
        <f t="shared" si="55"/>
        <v>0</v>
      </c>
      <c r="AF116" s="541">
        <f t="shared" si="55"/>
        <v>0</v>
      </c>
      <c r="AG116" s="529"/>
      <c r="AH116" s="529"/>
    </row>
    <row r="117" spans="1:34" s="291" customFormat="1" ht="15" thickBot="1" x14ac:dyDescent="0.35">
      <c r="A117" s="542"/>
      <c r="B117" s="442"/>
      <c r="D117" s="443"/>
      <c r="E117" s="444"/>
      <c r="F117" s="543"/>
      <c r="H117" s="536"/>
      <c r="I117" s="503"/>
      <c r="J117" s="503"/>
      <c r="K117" s="503"/>
      <c r="L117" s="503"/>
      <c r="M117" s="539"/>
      <c r="N117" s="503"/>
      <c r="O117" s="503"/>
      <c r="P117" s="503"/>
      <c r="Q117" s="503"/>
      <c r="R117" s="503"/>
      <c r="S117" s="503"/>
      <c r="T117" s="503"/>
      <c r="X117" s="445"/>
      <c r="AB117" s="465">
        <f t="shared" si="64"/>
        <v>0</v>
      </c>
      <c r="AC117" s="489">
        <f t="shared" si="65"/>
        <v>0</v>
      </c>
      <c r="AD117" s="489">
        <f t="shared" si="66"/>
        <v>0</v>
      </c>
      <c r="AE117" s="489">
        <f t="shared" si="55"/>
        <v>0</v>
      </c>
      <c r="AF117" s="541">
        <f t="shared" si="55"/>
        <v>0</v>
      </c>
      <c r="AG117" s="529"/>
      <c r="AH117" s="529"/>
    </row>
    <row r="118" spans="1:34" s="291" customFormat="1" ht="15" thickBot="1" x14ac:dyDescent="0.35">
      <c r="A118" s="542"/>
      <c r="B118" s="442"/>
      <c r="D118" s="443"/>
      <c r="E118" s="444"/>
      <c r="F118" s="543"/>
      <c r="H118" s="536"/>
      <c r="I118" s="503"/>
      <c r="J118" s="503"/>
      <c r="K118" s="503"/>
      <c r="L118" s="503"/>
      <c r="M118" s="539"/>
      <c r="N118" s="503"/>
      <c r="O118" s="503"/>
      <c r="P118" s="503"/>
      <c r="Q118" s="503"/>
      <c r="R118" s="503"/>
      <c r="S118" s="503"/>
      <c r="T118" s="503"/>
      <c r="X118" s="445"/>
      <c r="AB118" s="465">
        <f t="shared" si="64"/>
        <v>0</v>
      </c>
      <c r="AC118" s="489">
        <f t="shared" si="65"/>
        <v>0</v>
      </c>
      <c r="AD118" s="489">
        <f t="shared" si="66"/>
        <v>0</v>
      </c>
      <c r="AE118" s="489">
        <f t="shared" si="55"/>
        <v>0</v>
      </c>
      <c r="AF118" s="541">
        <f t="shared" si="55"/>
        <v>0</v>
      </c>
      <c r="AG118" s="529"/>
      <c r="AH118" s="529"/>
    </row>
    <row r="119" spans="1:34" s="291" customFormat="1" ht="15" thickBot="1" x14ac:dyDescent="0.35">
      <c r="A119" s="544"/>
      <c r="B119" s="545"/>
      <c r="C119" s="546"/>
      <c r="D119" s="547"/>
      <c r="E119" s="548"/>
      <c r="F119" s="549"/>
      <c r="H119" s="550"/>
      <c r="I119" s="551"/>
      <c r="J119" s="551"/>
      <c r="K119" s="551"/>
      <c r="L119" s="551"/>
      <c r="M119" s="552"/>
      <c r="N119" s="503"/>
      <c r="O119" s="503"/>
      <c r="P119" s="503"/>
      <c r="Q119" s="503"/>
      <c r="R119" s="503"/>
      <c r="S119" s="503"/>
      <c r="T119" s="503"/>
      <c r="X119" s="445"/>
      <c r="AB119" s="465">
        <f t="shared" si="64"/>
        <v>0</v>
      </c>
      <c r="AC119" s="489">
        <f t="shared" si="65"/>
        <v>0</v>
      </c>
      <c r="AD119" s="489">
        <f t="shared" si="66"/>
        <v>0</v>
      </c>
      <c r="AE119" s="489">
        <f t="shared" si="55"/>
        <v>0</v>
      </c>
      <c r="AF119" s="541">
        <f t="shared" si="55"/>
        <v>0</v>
      </c>
      <c r="AG119" s="529"/>
      <c r="AH119" s="529"/>
    </row>
    <row r="120" spans="1:34" s="291" customFormat="1" ht="15" thickBot="1" x14ac:dyDescent="0.35">
      <c r="B120" s="442"/>
      <c r="D120" s="443"/>
      <c r="E120" s="444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X120" s="445"/>
      <c r="AB120" s="553">
        <f t="shared" ref="AB120" si="68">IF(LEFT($K120,5)=AB$41,1,0)</f>
        <v>0</v>
      </c>
      <c r="AC120" s="489">
        <f t="shared" ref="AC120" si="69">IF(LEFT($K120,9)=AC$41,1,0)</f>
        <v>0</v>
      </c>
      <c r="AD120" s="489">
        <f t="shared" ref="AD120" si="70">IF(LEFT($K120,6)=AD$41,1,0)</f>
        <v>0</v>
      </c>
      <c r="AE120" s="489">
        <f t="shared" ref="AE120:AF120" si="71">IF(LEFT($K120,9)=AE$41,1,0)</f>
        <v>0</v>
      </c>
      <c r="AF120" s="541">
        <f t="shared" si="71"/>
        <v>0</v>
      </c>
      <c r="AG120" s="529"/>
      <c r="AH120" s="529"/>
    </row>
    <row r="121" spans="1:34" s="291" customFormat="1" ht="15" thickBot="1" x14ac:dyDescent="0.35">
      <c r="B121" s="442"/>
      <c r="D121" s="443"/>
      <c r="E121" s="444"/>
      <c r="H121" s="503"/>
      <c r="X121" s="445"/>
      <c r="Z121" s="291">
        <f>SUM(AB121:AF121)</f>
        <v>0</v>
      </c>
      <c r="AB121" s="486">
        <f>IFERROR(SUM(AB42:AB120),"")</f>
        <v>0</v>
      </c>
      <c r="AC121" s="487">
        <f t="shared" ref="AC121:AF121" si="72">IFERROR(SUM(AC42:AC120),"")</f>
        <v>0</v>
      </c>
      <c r="AD121" s="487">
        <f t="shared" si="72"/>
        <v>0</v>
      </c>
      <c r="AE121" s="487">
        <f t="shared" si="72"/>
        <v>0</v>
      </c>
      <c r="AF121" s="535">
        <f t="shared" si="72"/>
        <v>0</v>
      </c>
    </row>
    <row r="122" spans="1:34" s="291" customFormat="1" ht="13.8" thickBot="1" x14ac:dyDescent="0.3">
      <c r="B122" s="442"/>
      <c r="D122" s="443"/>
      <c r="E122" s="444"/>
      <c r="H122" s="554"/>
      <c r="X122" s="445"/>
    </row>
    <row r="123" spans="1:34" s="557" customFormat="1" ht="21.6" thickBot="1" x14ac:dyDescent="0.45">
      <c r="A123" s="555" t="s">
        <v>115</v>
      </c>
      <c r="B123" s="556"/>
      <c r="D123" s="558"/>
      <c r="E123" s="559"/>
      <c r="H123" s="560"/>
      <c r="X123" s="561"/>
    </row>
    <row r="124" spans="1:34" s="528" customFormat="1" x14ac:dyDescent="0.25">
      <c r="A124" s="528" t="s">
        <v>30</v>
      </c>
      <c r="B124" s="562" t="s">
        <v>76</v>
      </c>
      <c r="C124" s="528" t="s">
        <v>31</v>
      </c>
      <c r="D124" s="562" t="s">
        <v>26</v>
      </c>
      <c r="E124" s="528" t="s">
        <v>77</v>
      </c>
      <c r="F124" s="528" t="s">
        <v>78</v>
      </c>
      <c r="G124" s="528" t="s">
        <v>79</v>
      </c>
      <c r="X124" s="563"/>
    </row>
    <row r="125" spans="1:34" s="291" customFormat="1" outlineLevel="1" x14ac:dyDescent="0.25">
      <c r="A125" s="291">
        <v>1</v>
      </c>
      <c r="B125" s="442"/>
      <c r="D125" s="443"/>
      <c r="E125" s="444"/>
      <c r="H125" s="529"/>
      <c r="J125" s="564"/>
      <c r="K125" s="529"/>
      <c r="X125" s="445"/>
    </row>
    <row r="126" spans="1:34" s="291" customFormat="1" outlineLevel="1" x14ac:dyDescent="0.25">
      <c r="B126" s="442"/>
      <c r="D126" s="443"/>
      <c r="E126" s="444"/>
      <c r="H126" s="529"/>
      <c r="J126" s="564"/>
      <c r="K126" s="529"/>
      <c r="X126" s="445"/>
    </row>
    <row r="127" spans="1:34" s="291" customFormat="1" outlineLevel="1" x14ac:dyDescent="0.25">
      <c r="A127" s="291">
        <v>2</v>
      </c>
      <c r="B127" s="442"/>
      <c r="D127" s="443"/>
      <c r="E127" s="444"/>
      <c r="H127" s="529"/>
      <c r="J127" s="564"/>
      <c r="K127" s="529"/>
      <c r="X127" s="445"/>
    </row>
    <row r="128" spans="1:34" s="291" customFormat="1" outlineLevel="1" x14ac:dyDescent="0.25">
      <c r="B128" s="442"/>
      <c r="D128" s="443"/>
      <c r="E128" s="444"/>
      <c r="H128" s="529"/>
      <c r="J128" s="564"/>
      <c r="K128" s="529"/>
      <c r="X128" s="445"/>
    </row>
    <row r="129" spans="1:24" s="291" customFormat="1" outlineLevel="1" x14ac:dyDescent="0.25">
      <c r="A129" s="291">
        <v>3</v>
      </c>
      <c r="B129" s="442"/>
      <c r="D129" s="443"/>
      <c r="E129" s="444"/>
      <c r="H129" s="529"/>
      <c r="J129" s="564"/>
      <c r="K129" s="529"/>
      <c r="X129" s="445"/>
    </row>
    <row r="130" spans="1:24" s="291" customFormat="1" outlineLevel="1" x14ac:dyDescent="0.25">
      <c r="B130" s="442"/>
      <c r="D130" s="443"/>
      <c r="E130" s="444"/>
      <c r="H130" s="529"/>
      <c r="J130" s="564"/>
      <c r="K130" s="529"/>
      <c r="X130" s="445"/>
    </row>
    <row r="131" spans="1:24" s="291" customFormat="1" ht="12" customHeight="1" outlineLevel="1" x14ac:dyDescent="0.25">
      <c r="A131" s="291">
        <v>4</v>
      </c>
      <c r="B131" s="442"/>
      <c r="D131" s="443"/>
      <c r="E131" s="444"/>
      <c r="H131" s="529"/>
      <c r="J131" s="564"/>
      <c r="K131" s="529"/>
      <c r="X131" s="445"/>
    </row>
    <row r="132" spans="1:24" s="291" customFormat="1" outlineLevel="1" x14ac:dyDescent="0.25">
      <c r="B132" s="442"/>
      <c r="D132" s="443"/>
      <c r="E132" s="444"/>
      <c r="H132" s="529"/>
      <c r="J132" s="564"/>
      <c r="K132" s="529"/>
      <c r="X132" s="445"/>
    </row>
    <row r="133" spans="1:24" s="291" customFormat="1" outlineLevel="1" x14ac:dyDescent="0.25">
      <c r="A133" s="291">
        <v>5</v>
      </c>
      <c r="B133" s="442"/>
      <c r="D133" s="443"/>
      <c r="E133" s="444"/>
      <c r="H133" s="529"/>
      <c r="J133" s="564"/>
      <c r="K133" s="529"/>
      <c r="X133" s="445"/>
    </row>
    <row r="134" spans="1:24" s="291" customFormat="1" outlineLevel="1" x14ac:dyDescent="0.25">
      <c r="B134" s="442"/>
      <c r="D134" s="443"/>
      <c r="E134" s="444"/>
      <c r="H134" s="529"/>
      <c r="J134" s="564"/>
      <c r="K134" s="529"/>
      <c r="X134" s="445"/>
    </row>
    <row r="135" spans="1:24" s="291" customFormat="1" outlineLevel="1" x14ac:dyDescent="0.25">
      <c r="A135" s="291">
        <v>6</v>
      </c>
      <c r="B135" s="442"/>
      <c r="D135" s="443"/>
      <c r="E135" s="444"/>
      <c r="H135" s="529"/>
      <c r="J135" s="564"/>
      <c r="K135" s="529"/>
      <c r="X135" s="445"/>
    </row>
    <row r="136" spans="1:24" s="291" customFormat="1" outlineLevel="1" x14ac:dyDescent="0.25">
      <c r="B136" s="442"/>
      <c r="D136" s="443"/>
      <c r="E136" s="444"/>
      <c r="H136" s="529"/>
      <c r="J136" s="564"/>
      <c r="K136" s="529"/>
      <c r="X136" s="445"/>
    </row>
    <row r="137" spans="1:24" s="291" customFormat="1" outlineLevel="1" x14ac:dyDescent="0.25">
      <c r="A137" s="291">
        <v>7</v>
      </c>
      <c r="B137" s="442"/>
      <c r="D137" s="443"/>
      <c r="E137" s="444"/>
      <c r="H137" s="529"/>
      <c r="J137" s="564"/>
      <c r="K137" s="529"/>
      <c r="X137" s="445"/>
    </row>
    <row r="138" spans="1:24" s="291" customFormat="1" outlineLevel="1" x14ac:dyDescent="0.25">
      <c r="B138" s="442"/>
      <c r="D138" s="443"/>
      <c r="E138" s="444"/>
      <c r="H138" s="529"/>
      <c r="J138" s="564"/>
      <c r="K138" s="529"/>
      <c r="X138" s="445"/>
    </row>
    <row r="139" spans="1:24" s="291" customFormat="1" outlineLevel="1" x14ac:dyDescent="0.25">
      <c r="A139" s="291">
        <v>8</v>
      </c>
      <c r="B139" s="442"/>
      <c r="D139" s="443"/>
      <c r="E139" s="444"/>
      <c r="H139" s="529"/>
      <c r="J139" s="564"/>
      <c r="K139" s="529"/>
      <c r="X139" s="445"/>
    </row>
    <row r="140" spans="1:24" s="291" customFormat="1" outlineLevel="1" x14ac:dyDescent="0.25">
      <c r="B140" s="442"/>
      <c r="D140" s="443"/>
      <c r="E140" s="444"/>
      <c r="H140" s="529"/>
      <c r="J140" s="564"/>
      <c r="K140" s="529"/>
      <c r="X140" s="445"/>
    </row>
    <row r="141" spans="1:24" s="291" customFormat="1" outlineLevel="1" x14ac:dyDescent="0.25">
      <c r="A141" s="291">
        <v>9</v>
      </c>
      <c r="B141" s="442"/>
      <c r="D141" s="443"/>
      <c r="E141" s="444"/>
      <c r="H141" s="529"/>
      <c r="J141" s="564"/>
      <c r="K141" s="529"/>
      <c r="X141" s="445"/>
    </row>
    <row r="142" spans="1:24" s="291" customFormat="1" outlineLevel="1" x14ac:dyDescent="0.25">
      <c r="B142" s="442"/>
      <c r="D142" s="443"/>
      <c r="E142" s="444"/>
      <c r="H142" s="529"/>
      <c r="J142" s="564"/>
      <c r="K142" s="529"/>
      <c r="X142" s="445"/>
    </row>
    <row r="143" spans="1:24" s="291" customFormat="1" outlineLevel="1" x14ac:dyDescent="0.25">
      <c r="A143" s="291">
        <v>10</v>
      </c>
      <c r="B143" s="442"/>
      <c r="D143" s="443"/>
      <c r="E143" s="444"/>
      <c r="H143" s="529"/>
      <c r="J143" s="564"/>
      <c r="K143" s="529"/>
      <c r="X143" s="445"/>
    </row>
    <row r="144" spans="1:24" s="291" customFormat="1" outlineLevel="1" x14ac:dyDescent="0.25">
      <c r="B144" s="442"/>
      <c r="D144" s="443"/>
      <c r="E144" s="444"/>
      <c r="H144" s="529"/>
      <c r="J144" s="564"/>
      <c r="K144" s="529"/>
      <c r="X144" s="445"/>
    </row>
    <row r="145" spans="1:24" s="291" customFormat="1" outlineLevel="1" x14ac:dyDescent="0.25">
      <c r="A145" s="291">
        <v>11</v>
      </c>
      <c r="B145" s="442"/>
      <c r="D145" s="443"/>
      <c r="E145" s="444"/>
      <c r="H145" s="529"/>
      <c r="J145" s="564"/>
      <c r="K145" s="529"/>
      <c r="X145" s="445"/>
    </row>
    <row r="146" spans="1:24" s="291" customFormat="1" outlineLevel="1" x14ac:dyDescent="0.25">
      <c r="B146" s="442"/>
      <c r="D146" s="443"/>
      <c r="E146" s="444"/>
      <c r="H146" s="529"/>
      <c r="J146" s="564"/>
      <c r="K146" s="529"/>
      <c r="X146" s="445"/>
    </row>
    <row r="147" spans="1:24" s="291" customFormat="1" outlineLevel="1" x14ac:dyDescent="0.25">
      <c r="A147" s="291">
        <v>12</v>
      </c>
      <c r="B147" s="442"/>
      <c r="D147" s="443"/>
      <c r="E147" s="444"/>
      <c r="H147" s="529"/>
      <c r="J147" s="564"/>
      <c r="K147" s="529"/>
      <c r="X147" s="445"/>
    </row>
    <row r="148" spans="1:24" s="291" customFormat="1" outlineLevel="1" x14ac:dyDescent="0.25">
      <c r="B148" s="442"/>
      <c r="D148" s="443"/>
      <c r="E148" s="444"/>
      <c r="H148" s="529"/>
      <c r="J148" s="564"/>
      <c r="K148" s="529"/>
      <c r="X148" s="445"/>
    </row>
    <row r="149" spans="1:24" s="291" customFormat="1" outlineLevel="1" x14ac:dyDescent="0.25">
      <c r="A149" s="291">
        <v>13</v>
      </c>
      <c r="B149" s="442"/>
      <c r="D149" s="443"/>
      <c r="E149" s="444"/>
      <c r="H149" s="529"/>
      <c r="J149" s="564"/>
      <c r="K149" s="529"/>
      <c r="X149" s="445"/>
    </row>
    <row r="150" spans="1:24" s="291" customFormat="1" outlineLevel="1" x14ac:dyDescent="0.25">
      <c r="B150" s="442"/>
      <c r="D150" s="443"/>
      <c r="E150" s="444"/>
      <c r="H150" s="529"/>
      <c r="J150" s="564"/>
      <c r="K150" s="529"/>
      <c r="X150" s="445"/>
    </row>
    <row r="151" spans="1:24" s="291" customFormat="1" outlineLevel="1" x14ac:dyDescent="0.25">
      <c r="A151" s="291">
        <v>14</v>
      </c>
      <c r="B151" s="442"/>
      <c r="D151" s="443"/>
      <c r="E151" s="444"/>
      <c r="H151" s="529"/>
      <c r="J151" s="564"/>
      <c r="K151" s="529"/>
      <c r="X151" s="445"/>
    </row>
    <row r="152" spans="1:24" s="291" customFormat="1" outlineLevel="1" x14ac:dyDescent="0.25">
      <c r="B152" s="442"/>
      <c r="D152" s="443"/>
      <c r="E152" s="444"/>
      <c r="H152" s="529"/>
      <c r="J152" s="564"/>
      <c r="K152" s="529"/>
      <c r="X152" s="445"/>
    </row>
    <row r="153" spans="1:24" s="291" customFormat="1" outlineLevel="1" x14ac:dyDescent="0.25">
      <c r="A153" s="291">
        <v>15</v>
      </c>
      <c r="B153" s="442"/>
      <c r="D153" s="443"/>
      <c r="E153" s="444"/>
      <c r="H153" s="529"/>
      <c r="J153" s="564"/>
      <c r="K153" s="529"/>
      <c r="X153" s="445"/>
    </row>
    <row r="154" spans="1:24" s="291" customFormat="1" outlineLevel="1" x14ac:dyDescent="0.25">
      <c r="B154" s="442"/>
      <c r="D154" s="443"/>
      <c r="E154" s="444"/>
      <c r="H154" s="529"/>
      <c r="J154" s="564"/>
      <c r="K154" s="529"/>
      <c r="X154" s="445"/>
    </row>
    <row r="155" spans="1:24" s="291" customFormat="1" outlineLevel="1" x14ac:dyDescent="0.25">
      <c r="A155" s="291">
        <v>16</v>
      </c>
      <c r="B155" s="442"/>
      <c r="D155" s="443"/>
      <c r="E155" s="444"/>
      <c r="H155" s="529"/>
      <c r="J155" s="564"/>
      <c r="K155" s="529"/>
      <c r="X155" s="445"/>
    </row>
    <row r="156" spans="1:24" s="291" customFormat="1" outlineLevel="1" x14ac:dyDescent="0.25">
      <c r="B156" s="442"/>
      <c r="D156" s="443"/>
      <c r="E156" s="444"/>
      <c r="H156" s="529"/>
      <c r="J156" s="564"/>
      <c r="K156" s="529"/>
      <c r="X156" s="445"/>
    </row>
    <row r="157" spans="1:24" s="291" customFormat="1" outlineLevel="1" x14ac:dyDescent="0.25">
      <c r="A157" s="291">
        <v>17</v>
      </c>
      <c r="B157" s="442"/>
      <c r="D157" s="443"/>
      <c r="E157" s="444"/>
      <c r="H157" s="529"/>
      <c r="J157" s="564"/>
      <c r="K157" s="529"/>
      <c r="X157" s="445"/>
    </row>
    <row r="158" spans="1:24" s="291" customFormat="1" outlineLevel="1" x14ac:dyDescent="0.25">
      <c r="B158" s="442"/>
      <c r="D158" s="443"/>
      <c r="E158" s="444"/>
      <c r="H158" s="529"/>
      <c r="J158" s="564"/>
      <c r="K158" s="529"/>
      <c r="X158" s="445"/>
    </row>
    <row r="159" spans="1:24" s="291" customFormat="1" outlineLevel="1" x14ac:dyDescent="0.25">
      <c r="A159" s="291">
        <v>18</v>
      </c>
      <c r="B159" s="442"/>
      <c r="D159" s="443"/>
      <c r="E159" s="444"/>
      <c r="H159" s="529"/>
      <c r="J159" s="564"/>
      <c r="K159" s="529"/>
      <c r="X159" s="445"/>
    </row>
    <row r="160" spans="1:24" s="291" customFormat="1" outlineLevel="1" x14ac:dyDescent="0.25">
      <c r="B160" s="442"/>
      <c r="D160" s="443"/>
      <c r="E160" s="444"/>
      <c r="H160" s="529"/>
      <c r="K160" s="529"/>
      <c r="X160" s="445"/>
    </row>
    <row r="161" spans="1:24" s="291" customFormat="1" outlineLevel="1" x14ac:dyDescent="0.25">
      <c r="A161" s="291">
        <v>19</v>
      </c>
      <c r="B161" s="442"/>
      <c r="D161" s="443"/>
      <c r="E161" s="444"/>
      <c r="H161" s="529"/>
      <c r="K161" s="529"/>
      <c r="X161" s="445"/>
    </row>
    <row r="162" spans="1:24" s="291" customFormat="1" outlineLevel="1" x14ac:dyDescent="0.25">
      <c r="B162" s="442"/>
      <c r="D162" s="443"/>
      <c r="E162" s="444"/>
      <c r="H162" s="529"/>
      <c r="K162" s="529"/>
      <c r="X162" s="445"/>
    </row>
    <row r="163" spans="1:24" s="291" customFormat="1" outlineLevel="1" x14ac:dyDescent="0.25">
      <c r="A163" s="291">
        <v>20</v>
      </c>
      <c r="B163" s="442"/>
      <c r="D163" s="443"/>
      <c r="E163" s="444"/>
      <c r="H163" s="529"/>
      <c r="K163" s="529"/>
      <c r="X163" s="445"/>
    </row>
    <row r="164" spans="1:24" s="291" customFormat="1" outlineLevel="1" x14ac:dyDescent="0.25">
      <c r="B164" s="442"/>
      <c r="D164" s="443"/>
      <c r="E164" s="444"/>
      <c r="H164" s="529"/>
      <c r="K164" s="529"/>
      <c r="X164" s="445"/>
    </row>
    <row r="165" spans="1:24" s="291" customFormat="1" outlineLevel="1" x14ac:dyDescent="0.25">
      <c r="A165" s="291">
        <v>21</v>
      </c>
      <c r="B165" s="442"/>
      <c r="D165" s="443"/>
      <c r="E165" s="444"/>
      <c r="H165" s="529"/>
      <c r="K165" s="529"/>
      <c r="X165" s="445"/>
    </row>
    <row r="166" spans="1:24" s="291" customFormat="1" outlineLevel="1" x14ac:dyDescent="0.25">
      <c r="B166" s="442"/>
      <c r="D166" s="443"/>
      <c r="E166" s="444"/>
      <c r="H166" s="529"/>
      <c r="K166" s="529"/>
      <c r="X166" s="445"/>
    </row>
    <row r="167" spans="1:24" s="291" customFormat="1" outlineLevel="1" x14ac:dyDescent="0.25">
      <c r="A167" s="291">
        <v>22</v>
      </c>
      <c r="B167" s="442"/>
      <c r="D167" s="443"/>
      <c r="E167" s="444"/>
      <c r="H167" s="529"/>
      <c r="K167" s="529"/>
      <c r="X167" s="445"/>
    </row>
    <row r="168" spans="1:24" s="291" customFormat="1" outlineLevel="1" x14ac:dyDescent="0.25">
      <c r="B168" s="442"/>
      <c r="D168" s="443"/>
      <c r="E168" s="444"/>
      <c r="H168" s="529"/>
      <c r="K168" s="529"/>
      <c r="X168" s="445"/>
    </row>
    <row r="169" spans="1:24" s="291" customFormat="1" outlineLevel="1" x14ac:dyDescent="0.25">
      <c r="A169" s="291">
        <v>23</v>
      </c>
      <c r="B169" s="442"/>
      <c r="D169" s="443"/>
      <c r="E169" s="444"/>
      <c r="H169" s="529"/>
      <c r="K169" s="529"/>
      <c r="X169" s="445"/>
    </row>
    <row r="170" spans="1:24" s="291" customFormat="1" outlineLevel="1" x14ac:dyDescent="0.25">
      <c r="B170" s="442"/>
      <c r="D170" s="443"/>
      <c r="E170" s="444"/>
      <c r="H170" s="529"/>
      <c r="K170" s="529"/>
      <c r="X170" s="445"/>
    </row>
    <row r="171" spans="1:24" s="291" customFormat="1" outlineLevel="1" x14ac:dyDescent="0.25">
      <c r="A171" s="291">
        <v>24</v>
      </c>
      <c r="B171" s="442"/>
      <c r="D171" s="443"/>
      <c r="E171" s="444"/>
      <c r="H171" s="529"/>
      <c r="K171" s="529"/>
      <c r="X171" s="445"/>
    </row>
    <row r="172" spans="1:24" s="291" customFormat="1" outlineLevel="1" x14ac:dyDescent="0.25">
      <c r="B172" s="442"/>
      <c r="D172" s="443"/>
      <c r="E172" s="444"/>
      <c r="H172" s="529"/>
      <c r="K172" s="529"/>
      <c r="X172" s="445"/>
    </row>
    <row r="173" spans="1:24" s="291" customFormat="1" outlineLevel="1" x14ac:dyDescent="0.25">
      <c r="A173" s="291">
        <v>25</v>
      </c>
      <c r="B173" s="442"/>
      <c r="D173" s="443"/>
      <c r="E173" s="444"/>
      <c r="H173" s="529"/>
      <c r="K173" s="529"/>
      <c r="X173" s="445"/>
    </row>
    <row r="174" spans="1:24" s="291" customFormat="1" outlineLevel="1" x14ac:dyDescent="0.25">
      <c r="B174" s="442"/>
      <c r="D174" s="443"/>
      <c r="E174" s="444"/>
      <c r="H174" s="529"/>
      <c r="K174" s="529"/>
      <c r="X174" s="445"/>
    </row>
    <row r="175" spans="1:24" s="291" customFormat="1" outlineLevel="1" x14ac:dyDescent="0.25">
      <c r="A175" s="291">
        <v>26</v>
      </c>
      <c r="B175" s="442"/>
      <c r="D175" s="443"/>
      <c r="E175" s="444"/>
      <c r="H175" s="529"/>
      <c r="K175" s="529"/>
      <c r="X175" s="445"/>
    </row>
    <row r="176" spans="1:24" s="291" customFormat="1" outlineLevel="1" x14ac:dyDescent="0.25">
      <c r="B176" s="442"/>
      <c r="D176" s="443"/>
      <c r="E176" s="444"/>
      <c r="H176" s="529"/>
      <c r="K176" s="529"/>
      <c r="X176" s="445"/>
    </row>
    <row r="177" spans="1:24" s="291" customFormat="1" outlineLevel="1" x14ac:dyDescent="0.25">
      <c r="A177" s="291">
        <v>27</v>
      </c>
      <c r="B177" s="442"/>
      <c r="D177" s="443"/>
      <c r="E177" s="444"/>
      <c r="H177" s="529"/>
      <c r="K177" s="529"/>
      <c r="X177" s="445"/>
    </row>
    <row r="178" spans="1:24" s="291" customFormat="1" outlineLevel="1" x14ac:dyDescent="0.25">
      <c r="B178" s="442"/>
      <c r="D178" s="443"/>
      <c r="E178" s="444"/>
      <c r="H178" s="529"/>
      <c r="K178" s="529"/>
      <c r="X178" s="445"/>
    </row>
    <row r="179" spans="1:24" s="291" customFormat="1" outlineLevel="1" x14ac:dyDescent="0.25">
      <c r="A179" s="291">
        <v>28</v>
      </c>
      <c r="B179" s="442"/>
      <c r="D179" s="443"/>
      <c r="E179" s="444"/>
      <c r="H179" s="529"/>
      <c r="K179" s="529"/>
      <c r="X179" s="445"/>
    </row>
    <row r="180" spans="1:24" s="291" customFormat="1" outlineLevel="1" x14ac:dyDescent="0.25">
      <c r="B180" s="442"/>
      <c r="D180" s="443"/>
      <c r="E180" s="444"/>
      <c r="H180" s="529"/>
      <c r="K180" s="529"/>
      <c r="X180" s="445"/>
    </row>
    <row r="181" spans="1:24" s="291" customFormat="1" outlineLevel="1" x14ac:dyDescent="0.25">
      <c r="A181" s="291">
        <v>29</v>
      </c>
      <c r="B181" s="442"/>
      <c r="D181" s="443"/>
      <c r="E181" s="444"/>
      <c r="H181" s="529"/>
      <c r="K181" s="529"/>
      <c r="X181" s="445"/>
    </row>
    <row r="182" spans="1:24" s="291" customFormat="1" outlineLevel="1" x14ac:dyDescent="0.25">
      <c r="B182" s="442"/>
      <c r="D182" s="443"/>
      <c r="E182" s="444"/>
      <c r="H182" s="529"/>
      <c r="K182" s="529"/>
      <c r="X182" s="445"/>
    </row>
    <row r="183" spans="1:24" s="291" customFormat="1" outlineLevel="1" x14ac:dyDescent="0.25">
      <c r="A183" s="291">
        <v>30</v>
      </c>
      <c r="B183" s="442"/>
      <c r="D183" s="443"/>
      <c r="E183" s="444"/>
      <c r="H183" s="529"/>
      <c r="K183" s="529"/>
      <c r="X183" s="445"/>
    </row>
    <row r="184" spans="1:24" s="291" customFormat="1" outlineLevel="1" x14ac:dyDescent="0.25">
      <c r="B184" s="442"/>
      <c r="D184" s="443"/>
      <c r="E184" s="444"/>
      <c r="H184" s="529"/>
      <c r="K184" s="529"/>
      <c r="X184" s="445"/>
    </row>
    <row r="185" spans="1:24" s="291" customFormat="1" outlineLevel="1" x14ac:dyDescent="0.25">
      <c r="A185" s="291">
        <v>31</v>
      </c>
      <c r="B185" s="442"/>
      <c r="D185" s="443"/>
      <c r="E185" s="444"/>
      <c r="H185" s="529"/>
      <c r="K185" s="529"/>
      <c r="X185" s="445"/>
    </row>
    <row r="186" spans="1:24" s="291" customFormat="1" outlineLevel="1" x14ac:dyDescent="0.25">
      <c r="B186" s="442"/>
      <c r="D186" s="443"/>
      <c r="E186" s="444"/>
      <c r="H186" s="529"/>
      <c r="K186" s="529"/>
      <c r="X186" s="445"/>
    </row>
    <row r="187" spans="1:24" s="291" customFormat="1" outlineLevel="1" x14ac:dyDescent="0.25">
      <c r="A187" s="291">
        <v>32</v>
      </c>
      <c r="B187" s="442"/>
      <c r="D187" s="443"/>
      <c r="E187" s="444"/>
      <c r="H187" s="529"/>
      <c r="K187" s="529"/>
      <c r="X187" s="445"/>
    </row>
    <row r="188" spans="1:24" s="291" customFormat="1" outlineLevel="1" x14ac:dyDescent="0.25">
      <c r="B188" s="442"/>
      <c r="D188" s="443"/>
      <c r="E188" s="444"/>
      <c r="H188" s="529"/>
      <c r="X188" s="445"/>
    </row>
    <row r="189" spans="1:24" s="291" customFormat="1" outlineLevel="1" x14ac:dyDescent="0.25">
      <c r="A189" s="291">
        <v>33</v>
      </c>
      <c r="B189" s="442"/>
      <c r="D189" s="443"/>
      <c r="E189" s="444"/>
      <c r="H189" s="529"/>
      <c r="X189" s="445"/>
    </row>
    <row r="190" spans="1:24" s="291" customFormat="1" outlineLevel="1" x14ac:dyDescent="0.25">
      <c r="B190" s="442"/>
      <c r="D190" s="443"/>
      <c r="E190" s="444"/>
      <c r="H190" s="529"/>
      <c r="X190" s="445"/>
    </row>
    <row r="191" spans="1:24" s="291" customFormat="1" outlineLevel="1" x14ac:dyDescent="0.25">
      <c r="A191" s="291">
        <v>34</v>
      </c>
      <c r="B191" s="442"/>
      <c r="D191" s="443"/>
      <c r="E191" s="444"/>
      <c r="H191" s="529"/>
      <c r="X191" s="445"/>
    </row>
    <row r="192" spans="1:24" s="291" customFormat="1" outlineLevel="1" x14ac:dyDescent="0.25">
      <c r="B192" s="442"/>
      <c r="D192" s="443"/>
      <c r="E192" s="444"/>
      <c r="H192" s="529"/>
      <c r="X192" s="445"/>
    </row>
    <row r="193" spans="1:24" s="291" customFormat="1" outlineLevel="1" x14ac:dyDescent="0.25">
      <c r="A193" s="291">
        <v>35</v>
      </c>
      <c r="B193" s="442"/>
      <c r="D193" s="443"/>
      <c r="E193" s="444"/>
      <c r="H193" s="529"/>
      <c r="X193" s="445"/>
    </row>
    <row r="194" spans="1:24" s="291" customFormat="1" outlineLevel="1" x14ac:dyDescent="0.25">
      <c r="B194" s="442"/>
      <c r="D194" s="443"/>
      <c r="E194" s="444"/>
      <c r="H194" s="529"/>
      <c r="X194" s="445"/>
    </row>
    <row r="195" spans="1:24" s="291" customFormat="1" outlineLevel="1" x14ac:dyDescent="0.25">
      <c r="A195" s="291">
        <v>36</v>
      </c>
      <c r="B195" s="442"/>
      <c r="D195" s="443"/>
      <c r="E195" s="444"/>
      <c r="H195" s="529"/>
      <c r="K195" s="529"/>
      <c r="X195" s="445"/>
    </row>
    <row r="196" spans="1:24" s="291" customFormat="1" outlineLevel="1" x14ac:dyDescent="0.25">
      <c r="B196" s="442"/>
      <c r="D196" s="443"/>
      <c r="E196" s="444"/>
      <c r="H196" s="529"/>
      <c r="K196" s="529"/>
      <c r="X196" s="445"/>
    </row>
    <row r="197" spans="1:24" s="291" customFormat="1" outlineLevel="1" x14ac:dyDescent="0.25">
      <c r="A197" s="291">
        <v>37</v>
      </c>
      <c r="B197" s="442"/>
      <c r="D197" s="443"/>
      <c r="E197" s="444"/>
      <c r="H197" s="529"/>
      <c r="K197" s="529"/>
      <c r="X197" s="445"/>
    </row>
    <row r="198" spans="1:24" s="291" customFormat="1" outlineLevel="1" x14ac:dyDescent="0.25">
      <c r="B198" s="442"/>
      <c r="D198" s="443"/>
      <c r="E198" s="444"/>
      <c r="H198" s="529"/>
      <c r="K198" s="529"/>
      <c r="X198" s="445"/>
    </row>
    <row r="199" spans="1:24" s="291" customFormat="1" outlineLevel="1" x14ac:dyDescent="0.25">
      <c r="A199" s="291">
        <v>38</v>
      </c>
      <c r="B199" s="442"/>
      <c r="D199" s="443"/>
      <c r="E199" s="444"/>
      <c r="H199" s="529"/>
      <c r="K199" s="529"/>
      <c r="X199" s="445"/>
    </row>
    <row r="200" spans="1:24" s="291" customFormat="1" outlineLevel="1" x14ac:dyDescent="0.25">
      <c r="B200" s="442"/>
      <c r="D200" s="443"/>
      <c r="E200" s="444"/>
      <c r="H200" s="529"/>
      <c r="K200" s="529"/>
      <c r="X200" s="445"/>
    </row>
    <row r="201" spans="1:24" s="291" customFormat="1" outlineLevel="1" x14ac:dyDescent="0.25">
      <c r="A201" s="291">
        <v>39</v>
      </c>
      <c r="B201" s="442"/>
      <c r="D201" s="443"/>
      <c r="E201" s="444"/>
      <c r="H201" s="529"/>
      <c r="K201" s="529"/>
      <c r="X201" s="445"/>
    </row>
    <row r="202" spans="1:24" s="291" customFormat="1" outlineLevel="1" x14ac:dyDescent="0.25">
      <c r="B202" s="442"/>
      <c r="D202" s="443"/>
      <c r="E202" s="444"/>
      <c r="H202" s="529"/>
      <c r="K202" s="529"/>
      <c r="X202" s="445"/>
    </row>
    <row r="203" spans="1:24" s="291" customFormat="1" outlineLevel="1" x14ac:dyDescent="0.25">
      <c r="B203" s="442"/>
      <c r="D203" s="443"/>
      <c r="E203" s="444"/>
      <c r="H203" s="529"/>
      <c r="K203" s="529"/>
      <c r="X203" s="445"/>
    </row>
    <row r="204" spans="1:24" s="291" customFormat="1" outlineLevel="1" x14ac:dyDescent="0.25">
      <c r="B204" s="442"/>
      <c r="D204" s="443"/>
      <c r="E204" s="444"/>
      <c r="H204" s="529"/>
      <c r="K204" s="529"/>
      <c r="X204" s="445"/>
    </row>
    <row r="205" spans="1:24" s="291" customFormat="1" outlineLevel="1" x14ac:dyDescent="0.25">
      <c r="B205" s="442"/>
      <c r="D205" s="443"/>
      <c r="E205" s="444"/>
      <c r="H205" s="529"/>
      <c r="K205" s="529"/>
      <c r="X205" s="445"/>
    </row>
    <row r="206" spans="1:24" s="291" customFormat="1" outlineLevel="1" x14ac:dyDescent="0.25">
      <c r="B206" s="442"/>
      <c r="D206" s="443"/>
      <c r="E206" s="444"/>
      <c r="H206" s="529"/>
      <c r="K206" s="529"/>
      <c r="X206" s="445"/>
    </row>
    <row r="207" spans="1:24" s="291" customFormat="1" outlineLevel="1" x14ac:dyDescent="0.25">
      <c r="B207" s="442"/>
      <c r="D207" s="443"/>
      <c r="E207" s="444"/>
      <c r="H207" s="529"/>
      <c r="K207" s="529"/>
      <c r="X207" s="445"/>
    </row>
    <row r="208" spans="1:24" s="291" customFormat="1" outlineLevel="1" x14ac:dyDescent="0.25">
      <c r="B208" s="442"/>
      <c r="D208" s="443"/>
      <c r="E208" s="444"/>
      <c r="H208" s="529"/>
      <c r="K208" s="529"/>
      <c r="X208" s="445"/>
    </row>
    <row r="209" spans="1:24" s="291" customFormat="1" outlineLevel="1" x14ac:dyDescent="0.25">
      <c r="B209" s="442"/>
      <c r="D209" s="443"/>
      <c r="E209" s="444"/>
      <c r="H209" s="529"/>
      <c r="K209" s="529"/>
      <c r="X209" s="445"/>
    </row>
    <row r="210" spans="1:24" s="291" customFormat="1" outlineLevel="1" x14ac:dyDescent="0.25">
      <c r="B210" s="442"/>
      <c r="D210" s="443"/>
      <c r="E210" s="444"/>
      <c r="H210" s="529"/>
      <c r="K210" s="529"/>
      <c r="X210" s="445"/>
    </row>
    <row r="211" spans="1:24" s="291" customFormat="1" outlineLevel="1" x14ac:dyDescent="0.25">
      <c r="B211" s="442"/>
      <c r="D211" s="443"/>
      <c r="E211" s="444"/>
      <c r="H211" s="529"/>
      <c r="K211" s="529"/>
      <c r="X211" s="445"/>
    </row>
    <row r="212" spans="1:24" s="291" customFormat="1" outlineLevel="1" x14ac:dyDescent="0.25">
      <c r="B212" s="442"/>
      <c r="D212" s="443"/>
      <c r="E212" s="444"/>
      <c r="H212" s="529"/>
      <c r="K212" s="529"/>
      <c r="X212" s="445"/>
    </row>
    <row r="213" spans="1:24" s="291" customFormat="1" outlineLevel="1" x14ac:dyDescent="0.25">
      <c r="B213" s="442"/>
      <c r="D213" s="443"/>
      <c r="E213" s="444"/>
      <c r="H213" s="529"/>
      <c r="K213" s="529"/>
      <c r="X213" s="445"/>
    </row>
    <row r="214" spans="1:24" s="291" customFormat="1" outlineLevel="1" x14ac:dyDescent="0.25">
      <c r="B214" s="442"/>
      <c r="D214" s="443"/>
      <c r="E214" s="444"/>
      <c r="H214" s="529"/>
      <c r="K214" s="529"/>
      <c r="X214" s="445"/>
    </row>
    <row r="215" spans="1:24" s="291" customFormat="1" outlineLevel="1" x14ac:dyDescent="0.25">
      <c r="B215" s="442"/>
      <c r="D215" s="443"/>
      <c r="E215" s="444"/>
      <c r="H215" s="529"/>
      <c r="K215" s="529"/>
      <c r="X215" s="445"/>
    </row>
    <row r="216" spans="1:24" s="291" customFormat="1" outlineLevel="1" x14ac:dyDescent="0.25">
      <c r="B216" s="442"/>
      <c r="D216" s="443"/>
      <c r="E216" s="444"/>
      <c r="H216" s="529"/>
      <c r="K216" s="529"/>
      <c r="X216" s="445"/>
    </row>
    <row r="217" spans="1:24" s="291" customFormat="1" outlineLevel="1" x14ac:dyDescent="0.25">
      <c r="B217" s="442"/>
      <c r="D217" s="443"/>
      <c r="E217" s="444"/>
      <c r="H217" s="529"/>
      <c r="K217" s="529"/>
      <c r="X217" s="445"/>
    </row>
    <row r="218" spans="1:24" s="291" customFormat="1" outlineLevel="1" x14ac:dyDescent="0.25">
      <c r="B218" s="442"/>
      <c r="D218" s="443"/>
      <c r="E218" s="444"/>
      <c r="H218" s="529"/>
      <c r="K218" s="529"/>
      <c r="X218" s="445"/>
    </row>
    <row r="219" spans="1:24" s="291" customFormat="1" outlineLevel="1" x14ac:dyDescent="0.25">
      <c r="B219" s="442"/>
      <c r="D219" s="443"/>
      <c r="E219" s="444"/>
      <c r="H219" s="529"/>
      <c r="K219" s="529"/>
      <c r="X219" s="445"/>
    </row>
    <row r="220" spans="1:24" s="291" customFormat="1" outlineLevel="1" x14ac:dyDescent="0.25">
      <c r="B220" s="442"/>
      <c r="D220" s="443"/>
      <c r="E220" s="444"/>
      <c r="H220" s="529"/>
      <c r="K220" s="529"/>
      <c r="X220" s="445"/>
    </row>
    <row r="221" spans="1:24" s="291" customFormat="1" ht="13.8" outlineLevel="1" thickBot="1" x14ac:dyDescent="0.3">
      <c r="B221" s="442"/>
      <c r="D221" s="443"/>
      <c r="E221" s="444"/>
      <c r="K221" s="529"/>
      <c r="X221" s="445"/>
    </row>
    <row r="222" spans="1:24" s="557" customFormat="1" ht="21.6" thickBot="1" x14ac:dyDescent="0.45">
      <c r="A222" s="555" t="s">
        <v>91</v>
      </c>
      <c r="B222" s="556"/>
      <c r="D222" s="558"/>
      <c r="E222" s="559"/>
      <c r="H222" s="560"/>
      <c r="X222" s="561"/>
    </row>
    <row r="223" spans="1:24" s="528" customFormat="1" x14ac:dyDescent="0.25">
      <c r="A223" s="528" t="s">
        <v>30</v>
      </c>
      <c r="B223" s="562" t="s">
        <v>76</v>
      </c>
      <c r="C223" s="528" t="s">
        <v>31</v>
      </c>
      <c r="D223" s="562" t="s">
        <v>26</v>
      </c>
      <c r="E223" s="528" t="s">
        <v>77</v>
      </c>
      <c r="F223" s="528" t="s">
        <v>78</v>
      </c>
      <c r="X223" s="563"/>
    </row>
    <row r="224" spans="1:24" s="291" customFormat="1" ht="13.5" customHeight="1" outlineLevel="1" x14ac:dyDescent="0.25">
      <c r="A224" s="291">
        <v>1</v>
      </c>
      <c r="B224" s="442"/>
      <c r="D224" s="443"/>
      <c r="E224" s="444"/>
      <c r="H224" s="529"/>
      <c r="K224" s="529"/>
      <c r="X224" s="445"/>
    </row>
    <row r="225" spans="1:24" s="291" customFormat="1" ht="13.5" customHeight="1" outlineLevel="1" x14ac:dyDescent="0.25">
      <c r="A225" s="291">
        <v>1</v>
      </c>
      <c r="B225" s="442"/>
      <c r="D225" s="443"/>
      <c r="E225" s="444"/>
      <c r="H225" s="529"/>
      <c r="K225" s="529"/>
      <c r="X225" s="445"/>
    </row>
    <row r="226" spans="1:24" s="291" customFormat="1" ht="13.5" customHeight="1" outlineLevel="1" x14ac:dyDescent="0.25">
      <c r="B226" s="442"/>
      <c r="D226" s="443"/>
      <c r="E226" s="444"/>
      <c r="K226" s="529"/>
      <c r="X226" s="445"/>
    </row>
    <row r="227" spans="1:24" s="291" customFormat="1" ht="13.5" customHeight="1" outlineLevel="1" x14ac:dyDescent="0.25">
      <c r="A227" s="291">
        <v>2</v>
      </c>
      <c r="B227" s="442"/>
      <c r="D227" s="443"/>
      <c r="E227" s="444"/>
      <c r="H227" s="529"/>
      <c r="K227" s="529"/>
      <c r="X227" s="445"/>
    </row>
    <row r="228" spans="1:24" s="291" customFormat="1" ht="13.5" customHeight="1" outlineLevel="1" x14ac:dyDescent="0.25">
      <c r="B228" s="442"/>
      <c r="D228" s="443"/>
      <c r="E228" s="444"/>
      <c r="H228" s="529"/>
      <c r="I228" s="565"/>
      <c r="K228" s="529"/>
      <c r="X228" s="445"/>
    </row>
    <row r="229" spans="1:24" s="291" customFormat="1" ht="13.5" customHeight="1" outlineLevel="1" x14ac:dyDescent="0.25">
      <c r="A229" s="291">
        <v>3</v>
      </c>
      <c r="B229" s="442"/>
      <c r="D229" s="443"/>
      <c r="E229" s="444"/>
      <c r="H229" s="529"/>
      <c r="K229" s="529"/>
      <c r="X229" s="445"/>
    </row>
    <row r="230" spans="1:24" s="291" customFormat="1" ht="13.5" customHeight="1" outlineLevel="1" x14ac:dyDescent="0.25">
      <c r="B230" s="442"/>
      <c r="D230" s="443"/>
      <c r="E230" s="444"/>
      <c r="H230" s="529"/>
      <c r="K230" s="529"/>
      <c r="X230" s="445"/>
    </row>
    <row r="231" spans="1:24" s="291" customFormat="1" ht="13.5" customHeight="1" outlineLevel="1" x14ac:dyDescent="0.25">
      <c r="A231" s="291">
        <v>4</v>
      </c>
      <c r="B231" s="442"/>
      <c r="D231" s="443"/>
      <c r="E231" s="444"/>
      <c r="H231" s="529"/>
      <c r="K231" s="529"/>
      <c r="X231" s="445"/>
    </row>
    <row r="232" spans="1:24" s="291" customFormat="1" ht="13.5" customHeight="1" outlineLevel="1" x14ac:dyDescent="0.25">
      <c r="B232" s="442"/>
      <c r="D232" s="443"/>
      <c r="E232" s="444"/>
      <c r="H232" s="529"/>
      <c r="K232" s="529"/>
      <c r="X232" s="445"/>
    </row>
    <row r="233" spans="1:24" s="291" customFormat="1" ht="13.5" customHeight="1" outlineLevel="1" x14ac:dyDescent="0.25">
      <c r="A233" s="291">
        <v>5</v>
      </c>
      <c r="B233" s="442"/>
      <c r="D233" s="443"/>
      <c r="E233" s="444"/>
      <c r="H233" s="529"/>
      <c r="K233" s="529"/>
      <c r="X233" s="445"/>
    </row>
    <row r="234" spans="1:24" s="291" customFormat="1" ht="13.5" customHeight="1" outlineLevel="1" x14ac:dyDescent="0.25">
      <c r="B234" s="442"/>
      <c r="D234" s="443"/>
      <c r="E234" s="444"/>
      <c r="H234" s="529"/>
      <c r="K234" s="529"/>
      <c r="X234" s="445"/>
    </row>
    <row r="235" spans="1:24" s="291" customFormat="1" ht="13.5" customHeight="1" outlineLevel="1" x14ac:dyDescent="0.25">
      <c r="A235" s="291">
        <v>6</v>
      </c>
      <c r="B235" s="442"/>
      <c r="D235" s="443"/>
      <c r="E235" s="444"/>
      <c r="H235" s="529"/>
      <c r="K235" s="529"/>
      <c r="X235" s="445"/>
    </row>
    <row r="236" spans="1:24" s="291" customFormat="1" ht="13.5" customHeight="1" outlineLevel="1" x14ac:dyDescent="0.25">
      <c r="B236" s="442"/>
      <c r="D236" s="443"/>
      <c r="E236" s="444"/>
      <c r="H236" s="529"/>
      <c r="K236" s="529"/>
      <c r="X236" s="445"/>
    </row>
    <row r="237" spans="1:24" s="291" customFormat="1" ht="13.5" customHeight="1" outlineLevel="1" x14ac:dyDescent="0.25">
      <c r="A237" s="291">
        <v>7</v>
      </c>
      <c r="B237" s="442"/>
      <c r="D237" s="443"/>
      <c r="E237" s="444"/>
      <c r="H237" s="529"/>
      <c r="K237" s="529"/>
      <c r="X237" s="445"/>
    </row>
    <row r="238" spans="1:24" s="291" customFormat="1" ht="13.5" customHeight="1" outlineLevel="1" x14ac:dyDescent="0.25">
      <c r="B238" s="442"/>
      <c r="D238" s="443"/>
      <c r="E238" s="444"/>
      <c r="H238" s="529"/>
      <c r="K238" s="529"/>
      <c r="X238" s="445"/>
    </row>
    <row r="239" spans="1:24" s="291" customFormat="1" ht="13.5" customHeight="1" outlineLevel="1" x14ac:dyDescent="0.25">
      <c r="A239" s="291">
        <v>8</v>
      </c>
      <c r="B239" s="442"/>
      <c r="D239" s="443"/>
      <c r="E239" s="444"/>
      <c r="H239" s="529"/>
      <c r="K239" s="529"/>
      <c r="X239" s="445"/>
    </row>
    <row r="240" spans="1:24" s="291" customFormat="1" ht="13.5" customHeight="1" outlineLevel="1" x14ac:dyDescent="0.25">
      <c r="B240" s="442"/>
      <c r="D240" s="443"/>
      <c r="E240" s="444"/>
      <c r="H240" s="529"/>
      <c r="K240" s="529"/>
      <c r="X240" s="445"/>
    </row>
    <row r="241" spans="1:24" s="291" customFormat="1" ht="13.5" customHeight="1" outlineLevel="1" x14ac:dyDescent="0.25">
      <c r="A241" s="291">
        <v>9</v>
      </c>
      <c r="B241" s="442"/>
      <c r="D241" s="443"/>
      <c r="E241" s="444"/>
      <c r="H241" s="529"/>
      <c r="K241" s="529"/>
      <c r="X241" s="445"/>
    </row>
    <row r="242" spans="1:24" s="291" customFormat="1" ht="13.5" customHeight="1" outlineLevel="1" x14ac:dyDescent="0.25">
      <c r="B242" s="442"/>
      <c r="D242" s="443"/>
      <c r="E242" s="444"/>
      <c r="K242" s="529"/>
      <c r="X242" s="445"/>
    </row>
    <row r="243" spans="1:24" s="291" customFormat="1" ht="13.5" customHeight="1" outlineLevel="1" x14ac:dyDescent="0.25">
      <c r="A243" s="291">
        <v>10</v>
      </c>
      <c r="B243" s="442"/>
      <c r="D243" s="443"/>
      <c r="E243" s="444"/>
      <c r="H243" s="529"/>
      <c r="K243" s="529"/>
      <c r="X243" s="445"/>
    </row>
    <row r="244" spans="1:24" s="291" customFormat="1" ht="13.5" customHeight="1" outlineLevel="1" x14ac:dyDescent="0.25">
      <c r="B244" s="442"/>
      <c r="D244" s="443"/>
      <c r="E244" s="444"/>
      <c r="H244" s="529"/>
      <c r="K244" s="529"/>
      <c r="X244" s="445"/>
    </row>
    <row r="245" spans="1:24" s="291" customFormat="1" ht="13.5" customHeight="1" outlineLevel="1" x14ac:dyDescent="0.25">
      <c r="A245" s="291">
        <v>11</v>
      </c>
      <c r="B245" s="442"/>
      <c r="D245" s="443"/>
      <c r="E245" s="444"/>
      <c r="H245" s="529"/>
      <c r="K245" s="529"/>
      <c r="X245" s="445"/>
    </row>
    <row r="246" spans="1:24" s="291" customFormat="1" ht="13.5" customHeight="1" outlineLevel="1" x14ac:dyDescent="0.25">
      <c r="B246" s="442"/>
      <c r="D246" s="443"/>
      <c r="E246" s="444"/>
      <c r="H246" s="529"/>
      <c r="K246" s="529"/>
      <c r="X246" s="445"/>
    </row>
    <row r="247" spans="1:24" s="291" customFormat="1" ht="13.5" customHeight="1" outlineLevel="1" x14ac:dyDescent="0.25">
      <c r="A247" s="291">
        <v>12</v>
      </c>
      <c r="B247" s="442"/>
      <c r="D247" s="443"/>
      <c r="E247" s="444"/>
      <c r="H247" s="529"/>
      <c r="K247" s="529"/>
      <c r="X247" s="445"/>
    </row>
    <row r="248" spans="1:24" s="291" customFormat="1" ht="13.5" customHeight="1" outlineLevel="1" x14ac:dyDescent="0.25">
      <c r="B248" s="442"/>
      <c r="D248" s="443"/>
      <c r="E248" s="444"/>
      <c r="H248" s="529"/>
      <c r="K248" s="529"/>
      <c r="X248" s="445"/>
    </row>
    <row r="249" spans="1:24" s="291" customFormat="1" ht="13.5" customHeight="1" outlineLevel="1" x14ac:dyDescent="0.25">
      <c r="A249" s="291">
        <v>13</v>
      </c>
      <c r="B249" s="442"/>
      <c r="D249" s="443"/>
      <c r="E249" s="444"/>
      <c r="H249" s="529"/>
      <c r="K249" s="529"/>
      <c r="X249" s="445"/>
    </row>
    <row r="250" spans="1:24" s="291" customFormat="1" ht="13.5" customHeight="1" outlineLevel="1" x14ac:dyDescent="0.25">
      <c r="B250" s="442"/>
      <c r="D250" s="443"/>
      <c r="E250" s="444"/>
      <c r="H250" s="529"/>
      <c r="K250" s="529"/>
      <c r="X250" s="445"/>
    </row>
    <row r="251" spans="1:24" s="291" customFormat="1" ht="13.5" customHeight="1" outlineLevel="1" x14ac:dyDescent="0.25">
      <c r="A251" s="291">
        <v>14</v>
      </c>
      <c r="B251" s="442"/>
      <c r="D251" s="443"/>
      <c r="E251" s="444"/>
      <c r="H251" s="529"/>
      <c r="K251" s="529"/>
      <c r="X251" s="445"/>
    </row>
    <row r="252" spans="1:24" s="291" customFormat="1" ht="13.5" customHeight="1" outlineLevel="1" x14ac:dyDescent="0.25">
      <c r="B252" s="442"/>
      <c r="D252" s="443"/>
      <c r="E252" s="444"/>
      <c r="H252" s="529"/>
      <c r="K252" s="529"/>
      <c r="X252" s="445"/>
    </row>
    <row r="253" spans="1:24" s="291" customFormat="1" ht="13.5" customHeight="1" outlineLevel="1" x14ac:dyDescent="0.25">
      <c r="A253" s="291">
        <v>15</v>
      </c>
      <c r="B253" s="442"/>
      <c r="D253" s="443"/>
      <c r="E253" s="444"/>
      <c r="H253" s="529"/>
      <c r="K253" s="529"/>
      <c r="X253" s="445"/>
    </row>
    <row r="254" spans="1:24" s="291" customFormat="1" ht="13.5" customHeight="1" outlineLevel="1" x14ac:dyDescent="0.25">
      <c r="B254" s="442"/>
      <c r="D254" s="443"/>
      <c r="E254" s="444"/>
      <c r="H254" s="529"/>
      <c r="K254" s="529"/>
      <c r="X254" s="445"/>
    </row>
    <row r="255" spans="1:24" s="291" customFormat="1" ht="13.5" customHeight="1" outlineLevel="1" x14ac:dyDescent="0.25">
      <c r="A255" s="291">
        <v>16</v>
      </c>
      <c r="B255" s="442"/>
      <c r="D255" s="443"/>
      <c r="E255" s="444"/>
      <c r="H255" s="529"/>
      <c r="K255" s="529"/>
      <c r="X255" s="445"/>
    </row>
    <row r="256" spans="1:24" s="291" customFormat="1" ht="13.5" customHeight="1" outlineLevel="1" x14ac:dyDescent="0.25">
      <c r="B256" s="442"/>
      <c r="D256" s="443"/>
      <c r="E256" s="444"/>
      <c r="H256" s="529"/>
      <c r="K256" s="529"/>
      <c r="X256" s="445"/>
    </row>
    <row r="257" spans="1:24" s="291" customFormat="1" ht="13.5" customHeight="1" outlineLevel="1" x14ac:dyDescent="0.25">
      <c r="A257" s="291">
        <v>17</v>
      </c>
      <c r="B257" s="442"/>
      <c r="D257" s="443"/>
      <c r="E257" s="444"/>
      <c r="H257" s="529"/>
      <c r="K257" s="529"/>
      <c r="X257" s="445"/>
    </row>
    <row r="258" spans="1:24" s="291" customFormat="1" ht="13.5" customHeight="1" outlineLevel="1" x14ac:dyDescent="0.25">
      <c r="B258" s="442"/>
      <c r="D258" s="443"/>
      <c r="E258" s="444"/>
      <c r="H258" s="529"/>
      <c r="K258" s="529"/>
      <c r="X258" s="445"/>
    </row>
    <row r="259" spans="1:24" s="291" customFormat="1" ht="13.5" customHeight="1" outlineLevel="1" x14ac:dyDescent="0.25">
      <c r="A259" s="291">
        <v>18</v>
      </c>
      <c r="B259" s="442"/>
      <c r="D259" s="443"/>
      <c r="E259" s="444"/>
      <c r="H259" s="529"/>
      <c r="K259" s="529"/>
      <c r="X259" s="445"/>
    </row>
    <row r="260" spans="1:24" s="291" customFormat="1" ht="13.5" customHeight="1" outlineLevel="1" x14ac:dyDescent="0.25">
      <c r="B260" s="442"/>
      <c r="D260" s="443"/>
      <c r="E260" s="444"/>
      <c r="H260" s="529"/>
      <c r="K260" s="529"/>
      <c r="X260" s="445"/>
    </row>
    <row r="261" spans="1:24" s="291" customFormat="1" ht="13.5" customHeight="1" outlineLevel="1" x14ac:dyDescent="0.25">
      <c r="A261" s="291">
        <v>19</v>
      </c>
      <c r="B261" s="442"/>
      <c r="D261" s="443"/>
      <c r="E261" s="444"/>
      <c r="H261" s="529"/>
      <c r="K261" s="529"/>
      <c r="X261" s="445"/>
    </row>
    <row r="262" spans="1:24" s="291" customFormat="1" ht="13.5" customHeight="1" outlineLevel="1" x14ac:dyDescent="0.25">
      <c r="B262" s="442"/>
      <c r="D262" s="443"/>
      <c r="E262" s="444"/>
      <c r="H262" s="529"/>
      <c r="K262" s="529"/>
      <c r="X262" s="445"/>
    </row>
    <row r="263" spans="1:24" s="291" customFormat="1" ht="13.5" customHeight="1" outlineLevel="1" x14ac:dyDescent="0.25">
      <c r="A263" s="291">
        <v>20</v>
      </c>
      <c r="B263" s="442"/>
      <c r="D263" s="443"/>
      <c r="E263" s="444"/>
      <c r="H263" s="529"/>
      <c r="K263" s="529"/>
      <c r="X263" s="445"/>
    </row>
    <row r="264" spans="1:24" s="291" customFormat="1" ht="13.5" customHeight="1" outlineLevel="1" x14ac:dyDescent="0.25">
      <c r="B264" s="442"/>
      <c r="D264" s="443"/>
      <c r="E264" s="444"/>
      <c r="H264" s="529"/>
      <c r="K264" s="529"/>
      <c r="X264" s="445"/>
    </row>
    <row r="265" spans="1:24" s="291" customFormat="1" ht="13.5" customHeight="1" outlineLevel="1" x14ac:dyDescent="0.25">
      <c r="A265" s="291">
        <v>21</v>
      </c>
      <c r="B265" s="442"/>
      <c r="D265" s="443"/>
      <c r="E265" s="444"/>
      <c r="H265" s="529"/>
      <c r="K265" s="529"/>
      <c r="X265" s="445"/>
    </row>
    <row r="266" spans="1:24" s="291" customFormat="1" ht="13.5" customHeight="1" outlineLevel="1" x14ac:dyDescent="0.25">
      <c r="B266" s="442"/>
      <c r="D266" s="443"/>
      <c r="E266" s="444"/>
      <c r="H266" s="529"/>
      <c r="K266" s="529"/>
      <c r="X266" s="445"/>
    </row>
    <row r="267" spans="1:24" s="291" customFormat="1" ht="13.5" customHeight="1" outlineLevel="1" x14ac:dyDescent="0.25">
      <c r="A267" s="291">
        <v>22</v>
      </c>
      <c r="B267" s="442"/>
      <c r="D267" s="443"/>
      <c r="E267" s="444"/>
      <c r="H267" s="529"/>
      <c r="K267" s="529"/>
      <c r="X267" s="445"/>
    </row>
    <row r="268" spans="1:24" s="291" customFormat="1" ht="13.5" customHeight="1" outlineLevel="1" x14ac:dyDescent="0.25">
      <c r="B268" s="442"/>
      <c r="D268" s="443"/>
      <c r="E268" s="444"/>
      <c r="H268" s="529"/>
      <c r="K268" s="529"/>
      <c r="X268" s="445"/>
    </row>
    <row r="269" spans="1:24" s="291" customFormat="1" ht="13.5" customHeight="1" outlineLevel="1" x14ac:dyDescent="0.25">
      <c r="A269" s="291">
        <v>23</v>
      </c>
      <c r="B269" s="442"/>
      <c r="D269" s="443"/>
      <c r="E269" s="444"/>
      <c r="H269" s="529"/>
      <c r="K269" s="529"/>
      <c r="X269" s="445"/>
    </row>
    <row r="270" spans="1:24" s="291" customFormat="1" ht="13.5" customHeight="1" outlineLevel="1" x14ac:dyDescent="0.25">
      <c r="B270" s="442"/>
      <c r="D270" s="443"/>
      <c r="E270" s="444"/>
      <c r="H270" s="529"/>
      <c r="K270" s="529"/>
      <c r="X270" s="445"/>
    </row>
    <row r="271" spans="1:24" s="291" customFormat="1" ht="13.5" customHeight="1" outlineLevel="1" x14ac:dyDescent="0.25">
      <c r="A271" s="291">
        <v>24</v>
      </c>
      <c r="B271" s="442"/>
      <c r="D271" s="443"/>
      <c r="E271" s="444"/>
      <c r="H271" s="529"/>
      <c r="K271" s="529"/>
      <c r="X271" s="445"/>
    </row>
    <row r="272" spans="1:24" s="291" customFormat="1" ht="13.5" customHeight="1" outlineLevel="1" x14ac:dyDescent="0.25">
      <c r="B272" s="442"/>
      <c r="D272" s="443"/>
      <c r="E272" s="444"/>
      <c r="H272" s="529"/>
      <c r="K272" s="529"/>
      <c r="X272" s="445"/>
    </row>
    <row r="273" spans="1:24" s="291" customFormat="1" ht="13.5" customHeight="1" outlineLevel="1" x14ac:dyDescent="0.25">
      <c r="A273" s="291">
        <v>25</v>
      </c>
      <c r="B273" s="442"/>
      <c r="D273" s="443"/>
      <c r="E273" s="444"/>
      <c r="H273" s="529"/>
      <c r="K273" s="529"/>
      <c r="X273" s="445"/>
    </row>
    <row r="274" spans="1:24" s="291" customFormat="1" ht="13.5" customHeight="1" outlineLevel="1" x14ac:dyDescent="0.25">
      <c r="B274" s="442"/>
      <c r="D274" s="443"/>
      <c r="E274" s="444"/>
      <c r="H274" s="529"/>
      <c r="K274" s="529"/>
      <c r="X274" s="445"/>
    </row>
    <row r="275" spans="1:24" s="291" customFormat="1" ht="13.5" customHeight="1" outlineLevel="1" x14ac:dyDescent="0.25">
      <c r="A275" s="291">
        <v>26</v>
      </c>
      <c r="B275" s="442"/>
      <c r="D275" s="443"/>
      <c r="E275" s="444"/>
      <c r="H275" s="529"/>
      <c r="K275" s="529"/>
      <c r="X275" s="445"/>
    </row>
    <row r="276" spans="1:24" s="291" customFormat="1" ht="13.5" customHeight="1" outlineLevel="1" x14ac:dyDescent="0.25">
      <c r="B276" s="442"/>
      <c r="D276" s="443"/>
      <c r="E276" s="444"/>
      <c r="H276" s="529"/>
      <c r="K276" s="529"/>
      <c r="X276" s="445"/>
    </row>
    <row r="277" spans="1:24" s="291" customFormat="1" ht="13.5" customHeight="1" outlineLevel="1" x14ac:dyDescent="0.25">
      <c r="A277" s="291">
        <v>27</v>
      </c>
      <c r="B277" s="442"/>
      <c r="D277" s="443"/>
      <c r="E277" s="444"/>
      <c r="H277" s="529"/>
      <c r="K277" s="529"/>
      <c r="X277" s="445"/>
    </row>
    <row r="278" spans="1:24" s="291" customFormat="1" ht="13.5" customHeight="1" outlineLevel="1" x14ac:dyDescent="0.25">
      <c r="B278" s="442"/>
      <c r="D278" s="443"/>
      <c r="E278" s="444"/>
      <c r="H278" s="529"/>
      <c r="K278" s="529"/>
      <c r="X278" s="445"/>
    </row>
    <row r="279" spans="1:24" s="291" customFormat="1" ht="13.5" customHeight="1" outlineLevel="1" x14ac:dyDescent="0.25">
      <c r="A279" s="291">
        <v>28</v>
      </c>
      <c r="B279" s="442"/>
      <c r="D279" s="443"/>
      <c r="E279" s="444"/>
      <c r="H279" s="529"/>
      <c r="K279" s="529"/>
      <c r="X279" s="445"/>
    </row>
    <row r="280" spans="1:24" s="291" customFormat="1" ht="13.5" customHeight="1" outlineLevel="1" x14ac:dyDescent="0.25">
      <c r="B280" s="442"/>
      <c r="D280" s="443"/>
      <c r="E280" s="444"/>
      <c r="H280" s="529"/>
      <c r="K280" s="529"/>
      <c r="X280" s="445"/>
    </row>
    <row r="281" spans="1:24" s="291" customFormat="1" ht="13.5" customHeight="1" outlineLevel="1" x14ac:dyDescent="0.25">
      <c r="A281" s="291">
        <v>29</v>
      </c>
      <c r="B281" s="442"/>
      <c r="D281" s="443"/>
      <c r="E281" s="444"/>
      <c r="H281" s="529"/>
      <c r="K281" s="529"/>
      <c r="X281" s="445"/>
    </row>
    <row r="282" spans="1:24" s="291" customFormat="1" ht="13.5" customHeight="1" outlineLevel="1" x14ac:dyDescent="0.25">
      <c r="B282" s="442"/>
      <c r="D282" s="443"/>
      <c r="E282" s="444"/>
      <c r="H282" s="529"/>
      <c r="K282" s="529"/>
      <c r="X282" s="445"/>
    </row>
    <row r="283" spans="1:24" s="291" customFormat="1" ht="13.5" customHeight="1" outlineLevel="1" x14ac:dyDescent="0.25">
      <c r="A283" s="291">
        <v>30</v>
      </c>
      <c r="B283" s="442"/>
      <c r="D283" s="443"/>
      <c r="E283" s="444"/>
      <c r="H283" s="529"/>
      <c r="K283" s="529"/>
      <c r="X283" s="445"/>
    </row>
    <row r="284" spans="1:24" s="291" customFormat="1" ht="13.5" customHeight="1" outlineLevel="1" x14ac:dyDescent="0.25">
      <c r="B284" s="442"/>
      <c r="D284" s="443"/>
      <c r="E284" s="444"/>
      <c r="H284" s="529"/>
      <c r="K284" s="529"/>
      <c r="X284" s="445"/>
    </row>
    <row r="285" spans="1:24" s="291" customFormat="1" ht="13.5" customHeight="1" outlineLevel="1" x14ac:dyDescent="0.25">
      <c r="A285" s="291">
        <v>31</v>
      </c>
      <c r="B285" s="442"/>
      <c r="D285" s="443"/>
      <c r="E285" s="444"/>
      <c r="H285" s="529"/>
      <c r="K285" s="529"/>
      <c r="X285" s="445"/>
    </row>
    <row r="286" spans="1:24" s="291" customFormat="1" ht="13.5" customHeight="1" outlineLevel="1" x14ac:dyDescent="0.25">
      <c r="B286" s="442"/>
      <c r="D286" s="443"/>
      <c r="E286" s="444"/>
      <c r="H286" s="529"/>
      <c r="K286" s="529"/>
      <c r="X286" s="445"/>
    </row>
    <row r="287" spans="1:24" s="291" customFormat="1" ht="13.5" customHeight="1" outlineLevel="1" x14ac:dyDescent="0.25">
      <c r="A287" s="291">
        <v>32</v>
      </c>
      <c r="B287" s="442"/>
      <c r="D287" s="443"/>
      <c r="E287" s="444"/>
      <c r="H287" s="529"/>
      <c r="K287" s="529"/>
      <c r="X287" s="445"/>
    </row>
    <row r="288" spans="1:24" s="291" customFormat="1" ht="13.5" customHeight="1" outlineLevel="1" x14ac:dyDescent="0.25">
      <c r="B288" s="442"/>
      <c r="D288" s="443"/>
      <c r="E288" s="444"/>
      <c r="H288" s="529"/>
      <c r="K288" s="529"/>
      <c r="X288" s="445"/>
    </row>
    <row r="289" spans="1:24" s="291" customFormat="1" ht="13.5" customHeight="1" outlineLevel="1" x14ac:dyDescent="0.25">
      <c r="A289" s="291">
        <v>33</v>
      </c>
      <c r="B289" s="442"/>
      <c r="D289" s="443"/>
      <c r="E289" s="444"/>
      <c r="H289" s="529"/>
      <c r="K289" s="529"/>
      <c r="X289" s="445"/>
    </row>
    <row r="290" spans="1:24" s="291" customFormat="1" ht="13.5" customHeight="1" outlineLevel="1" x14ac:dyDescent="0.25">
      <c r="B290" s="442"/>
      <c r="D290" s="443"/>
      <c r="E290" s="444"/>
      <c r="H290" s="529"/>
      <c r="K290" s="529"/>
      <c r="X290" s="445"/>
    </row>
    <row r="291" spans="1:24" s="291" customFormat="1" ht="13.5" customHeight="1" outlineLevel="1" x14ac:dyDescent="0.25">
      <c r="A291" s="291">
        <v>34</v>
      </c>
      <c r="B291" s="442"/>
      <c r="D291" s="443"/>
      <c r="E291" s="444"/>
      <c r="H291" s="529"/>
      <c r="K291" s="529"/>
      <c r="X291" s="445"/>
    </row>
    <row r="292" spans="1:24" s="291" customFormat="1" ht="13.5" customHeight="1" outlineLevel="1" x14ac:dyDescent="0.25">
      <c r="B292" s="442"/>
      <c r="D292" s="443"/>
      <c r="E292" s="444"/>
      <c r="H292" s="529"/>
      <c r="K292" s="529"/>
      <c r="X292" s="445"/>
    </row>
    <row r="293" spans="1:24" s="291" customFormat="1" ht="13.5" customHeight="1" outlineLevel="1" x14ac:dyDescent="0.25">
      <c r="A293" s="291">
        <v>35</v>
      </c>
      <c r="B293" s="442"/>
      <c r="D293" s="443"/>
      <c r="E293" s="444"/>
      <c r="H293" s="529"/>
      <c r="K293" s="529"/>
      <c r="X293" s="445"/>
    </row>
    <row r="294" spans="1:24" s="291" customFormat="1" ht="13.5" customHeight="1" outlineLevel="1" x14ac:dyDescent="0.25">
      <c r="B294" s="442"/>
      <c r="D294" s="443"/>
      <c r="E294" s="444"/>
      <c r="H294" s="529"/>
      <c r="K294" s="529"/>
      <c r="X294" s="445"/>
    </row>
    <row r="295" spans="1:24" s="291" customFormat="1" ht="13.5" customHeight="1" outlineLevel="1" x14ac:dyDescent="0.25">
      <c r="A295" s="291">
        <v>36</v>
      </c>
      <c r="B295" s="442"/>
      <c r="D295" s="443"/>
      <c r="E295" s="444"/>
      <c r="H295" s="529"/>
      <c r="K295" s="529"/>
      <c r="X295" s="445"/>
    </row>
    <row r="296" spans="1:24" s="291" customFormat="1" ht="13.5" customHeight="1" outlineLevel="1" x14ac:dyDescent="0.25">
      <c r="B296" s="442"/>
      <c r="D296" s="443"/>
      <c r="E296" s="444"/>
      <c r="H296" s="529"/>
      <c r="K296" s="529"/>
      <c r="X296" s="445"/>
    </row>
    <row r="297" spans="1:24" s="291" customFormat="1" ht="13.5" customHeight="1" outlineLevel="1" x14ac:dyDescent="0.25">
      <c r="A297" s="291">
        <v>37</v>
      </c>
      <c r="B297" s="442"/>
      <c r="D297" s="443"/>
      <c r="E297" s="444"/>
      <c r="H297" s="529"/>
      <c r="K297" s="529"/>
      <c r="X297" s="445"/>
    </row>
    <row r="298" spans="1:24" s="291" customFormat="1" ht="13.5" customHeight="1" outlineLevel="1" x14ac:dyDescent="0.25">
      <c r="B298" s="442"/>
      <c r="D298" s="443"/>
      <c r="E298" s="444"/>
      <c r="H298" s="529"/>
      <c r="K298" s="529"/>
      <c r="X298" s="445"/>
    </row>
    <row r="299" spans="1:24" s="291" customFormat="1" ht="13.5" customHeight="1" outlineLevel="1" x14ac:dyDescent="0.25">
      <c r="A299" s="291">
        <v>38</v>
      </c>
      <c r="B299" s="442"/>
      <c r="D299" s="443"/>
      <c r="E299" s="444"/>
      <c r="H299" s="529"/>
      <c r="K299" s="529"/>
      <c r="X299" s="445"/>
    </row>
    <row r="300" spans="1:24" s="291" customFormat="1" ht="13.5" customHeight="1" outlineLevel="1" x14ac:dyDescent="0.25">
      <c r="B300" s="442"/>
      <c r="D300" s="443"/>
      <c r="E300" s="444"/>
      <c r="H300" s="529"/>
      <c r="K300" s="529"/>
      <c r="X300" s="445"/>
    </row>
    <row r="301" spans="1:24" s="291" customFormat="1" ht="13.5" customHeight="1" outlineLevel="1" x14ac:dyDescent="0.25">
      <c r="A301" s="291">
        <v>39</v>
      </c>
      <c r="B301" s="442"/>
      <c r="D301" s="443"/>
      <c r="E301" s="444"/>
      <c r="H301" s="529"/>
      <c r="K301" s="529"/>
      <c r="X301" s="445"/>
    </row>
    <row r="302" spans="1:24" s="291" customFormat="1" ht="13.5" customHeight="1" outlineLevel="1" x14ac:dyDescent="0.25">
      <c r="B302" s="442"/>
      <c r="D302" s="443"/>
      <c r="E302" s="444"/>
      <c r="H302" s="529"/>
      <c r="K302" s="529"/>
      <c r="X302" s="445"/>
    </row>
    <row r="303" spans="1:24" s="291" customFormat="1" ht="13.5" customHeight="1" outlineLevel="1" x14ac:dyDescent="0.25">
      <c r="B303" s="442"/>
      <c r="D303" s="443"/>
      <c r="E303" s="444"/>
      <c r="K303" s="529"/>
      <c r="X303" s="445"/>
    </row>
    <row r="304" spans="1:24" s="291" customFormat="1" ht="13.5" customHeight="1" outlineLevel="1" x14ac:dyDescent="0.25">
      <c r="B304" s="442"/>
      <c r="D304" s="443"/>
      <c r="E304" s="444"/>
      <c r="K304" s="529"/>
      <c r="X304" s="445"/>
    </row>
    <row r="305" spans="2:24" s="291" customFormat="1" ht="13.5" customHeight="1" outlineLevel="1" x14ac:dyDescent="0.25">
      <c r="B305" s="442"/>
      <c r="D305" s="443"/>
      <c r="E305" s="444"/>
      <c r="K305" s="529"/>
      <c r="X305" s="445"/>
    </row>
    <row r="306" spans="2:24" s="291" customFormat="1" ht="13.5" customHeight="1" outlineLevel="1" x14ac:dyDescent="0.25">
      <c r="B306" s="442"/>
      <c r="D306" s="443"/>
      <c r="E306" s="444"/>
      <c r="K306" s="529"/>
      <c r="X306" s="445"/>
    </row>
    <row r="307" spans="2:24" s="291" customFormat="1" ht="13.5" customHeight="1" outlineLevel="1" x14ac:dyDescent="0.25">
      <c r="B307" s="442"/>
      <c r="D307" s="443"/>
      <c r="E307" s="444"/>
      <c r="K307" s="529"/>
      <c r="X307" s="445"/>
    </row>
    <row r="308" spans="2:24" s="291" customFormat="1" ht="13.5" customHeight="1" outlineLevel="1" x14ac:dyDescent="0.25">
      <c r="B308" s="442"/>
      <c r="D308" s="443"/>
      <c r="E308" s="444"/>
      <c r="K308" s="529"/>
      <c r="X308" s="445"/>
    </row>
    <row r="309" spans="2:24" s="291" customFormat="1" ht="13.5" customHeight="1" outlineLevel="1" x14ac:dyDescent="0.25">
      <c r="B309" s="442"/>
      <c r="D309" s="443"/>
      <c r="E309" s="444"/>
      <c r="K309" s="529"/>
      <c r="X309" s="445"/>
    </row>
    <row r="310" spans="2:24" s="291" customFormat="1" ht="13.5" customHeight="1" outlineLevel="1" x14ac:dyDescent="0.25">
      <c r="B310" s="442"/>
      <c r="D310" s="443"/>
      <c r="E310" s="444"/>
      <c r="K310" s="529"/>
      <c r="X310" s="445"/>
    </row>
    <row r="311" spans="2:24" s="291" customFormat="1" ht="13.5" customHeight="1" outlineLevel="1" x14ac:dyDescent="0.25">
      <c r="B311" s="442"/>
      <c r="D311" s="443"/>
      <c r="E311" s="444"/>
      <c r="K311" s="529"/>
      <c r="X311" s="445"/>
    </row>
    <row r="312" spans="2:24" s="291" customFormat="1" ht="13.5" customHeight="1" outlineLevel="1" x14ac:dyDescent="0.25">
      <c r="B312" s="442"/>
      <c r="D312" s="443"/>
      <c r="E312" s="444"/>
      <c r="K312" s="529"/>
      <c r="X312" s="445"/>
    </row>
    <row r="313" spans="2:24" s="291" customFormat="1" ht="13.5" customHeight="1" outlineLevel="1" x14ac:dyDescent="0.25">
      <c r="B313" s="442"/>
      <c r="D313" s="443"/>
      <c r="E313" s="444"/>
      <c r="K313" s="529"/>
      <c r="X313" s="445"/>
    </row>
    <row r="314" spans="2:24" s="291" customFormat="1" ht="13.5" customHeight="1" outlineLevel="1" x14ac:dyDescent="0.25">
      <c r="B314" s="442"/>
      <c r="D314" s="443"/>
      <c r="E314" s="444"/>
      <c r="K314" s="529"/>
      <c r="X314" s="445"/>
    </row>
    <row r="315" spans="2:24" s="291" customFormat="1" ht="13.5" customHeight="1" outlineLevel="1" x14ac:dyDescent="0.25">
      <c r="B315" s="442"/>
      <c r="D315" s="443"/>
      <c r="E315" s="444"/>
      <c r="K315" s="529"/>
      <c r="X315" s="445"/>
    </row>
    <row r="316" spans="2:24" s="291" customFormat="1" ht="13.5" customHeight="1" outlineLevel="1" x14ac:dyDescent="0.25">
      <c r="B316" s="442"/>
      <c r="D316" s="443"/>
      <c r="E316" s="444"/>
      <c r="K316" s="529"/>
      <c r="X316" s="445"/>
    </row>
    <row r="317" spans="2:24" s="291" customFormat="1" ht="13.5" customHeight="1" outlineLevel="1" x14ac:dyDescent="0.25">
      <c r="B317" s="442"/>
      <c r="D317" s="443"/>
      <c r="E317" s="444"/>
      <c r="K317" s="529"/>
      <c r="X317" s="445"/>
    </row>
    <row r="318" spans="2:24" s="291" customFormat="1" ht="13.5" customHeight="1" outlineLevel="1" x14ac:dyDescent="0.25">
      <c r="B318" s="442"/>
      <c r="D318" s="443"/>
      <c r="E318" s="444"/>
      <c r="K318" s="529"/>
      <c r="X318" s="445"/>
    </row>
    <row r="319" spans="2:24" s="291" customFormat="1" ht="13.5" customHeight="1" outlineLevel="1" x14ac:dyDescent="0.25">
      <c r="B319" s="442"/>
      <c r="D319" s="443"/>
      <c r="E319" s="444"/>
      <c r="K319" s="529"/>
      <c r="X319" s="445"/>
    </row>
    <row r="320" spans="2:24" s="291" customFormat="1" ht="13.5" customHeight="1" outlineLevel="1" x14ac:dyDescent="0.25">
      <c r="B320" s="442"/>
      <c r="D320" s="443"/>
      <c r="E320" s="444"/>
      <c r="K320" s="529"/>
      <c r="X320" s="445"/>
    </row>
    <row r="321" spans="1:24" s="291" customFormat="1" ht="13.5" customHeight="1" outlineLevel="1" thickBot="1" x14ac:dyDescent="0.3">
      <c r="B321" s="442"/>
      <c r="D321" s="443"/>
      <c r="E321" s="444"/>
      <c r="K321" s="529"/>
      <c r="X321" s="445"/>
    </row>
    <row r="322" spans="1:24" s="557" customFormat="1" ht="21.6" thickBot="1" x14ac:dyDescent="0.45">
      <c r="A322" s="555" t="s">
        <v>114</v>
      </c>
      <c r="B322" s="556"/>
      <c r="D322" s="558"/>
      <c r="E322" s="559"/>
      <c r="H322" s="560"/>
      <c r="X322" s="561"/>
    </row>
    <row r="323" spans="1:24" s="528" customFormat="1" x14ac:dyDescent="0.25">
      <c r="A323" s="528" t="s">
        <v>30</v>
      </c>
      <c r="B323" s="562" t="s">
        <v>76</v>
      </c>
      <c r="C323" s="528" t="s">
        <v>31</v>
      </c>
      <c r="D323" s="562" t="s">
        <v>26</v>
      </c>
      <c r="E323" s="528" t="s">
        <v>77</v>
      </c>
      <c r="F323" s="528" t="s">
        <v>78</v>
      </c>
      <c r="X323" s="563"/>
    </row>
    <row r="324" spans="1:24" s="291" customFormat="1" ht="13.5" customHeight="1" outlineLevel="2" x14ac:dyDescent="0.25">
      <c r="A324" s="291">
        <v>1</v>
      </c>
      <c r="B324" s="442"/>
      <c r="D324" s="443"/>
      <c r="E324" s="444"/>
      <c r="H324" s="529"/>
      <c r="K324" s="529"/>
      <c r="X324" s="445"/>
    </row>
    <row r="325" spans="1:24" s="291" customFormat="1" ht="13.5" customHeight="1" outlineLevel="2" x14ac:dyDescent="0.25">
      <c r="B325" s="442"/>
      <c r="D325" s="443"/>
      <c r="E325" s="444"/>
      <c r="H325" s="529"/>
      <c r="K325" s="529"/>
      <c r="X325" s="445"/>
    </row>
    <row r="326" spans="1:24" s="291" customFormat="1" ht="13.5" customHeight="1" outlineLevel="2" x14ac:dyDescent="0.25">
      <c r="A326" s="291">
        <v>2</v>
      </c>
      <c r="B326" s="442"/>
      <c r="D326" s="443"/>
      <c r="E326" s="444"/>
      <c r="H326" s="529"/>
      <c r="K326" s="529"/>
      <c r="X326" s="445"/>
    </row>
    <row r="327" spans="1:24" s="291" customFormat="1" ht="13.5" customHeight="1" outlineLevel="2" x14ac:dyDescent="0.25">
      <c r="B327" s="442"/>
      <c r="D327" s="443"/>
      <c r="E327" s="444"/>
      <c r="H327" s="529"/>
      <c r="K327" s="529"/>
      <c r="X327" s="445"/>
    </row>
    <row r="328" spans="1:24" s="291" customFormat="1" ht="13.5" customHeight="1" outlineLevel="2" x14ac:dyDescent="0.25">
      <c r="A328" s="291">
        <v>3</v>
      </c>
      <c r="B328" s="442"/>
      <c r="D328" s="443"/>
      <c r="E328" s="444"/>
      <c r="H328" s="529"/>
      <c r="K328" s="529"/>
      <c r="X328" s="445"/>
    </row>
    <row r="329" spans="1:24" s="291" customFormat="1" ht="13.5" customHeight="1" outlineLevel="2" x14ac:dyDescent="0.25">
      <c r="B329" s="442"/>
      <c r="D329" s="443"/>
      <c r="E329" s="444"/>
      <c r="H329" s="529"/>
      <c r="K329" s="529"/>
      <c r="X329" s="445"/>
    </row>
    <row r="330" spans="1:24" s="291" customFormat="1" ht="13.5" customHeight="1" outlineLevel="2" x14ac:dyDescent="0.25">
      <c r="A330" s="291">
        <v>4</v>
      </c>
      <c r="B330" s="442"/>
      <c r="D330" s="443"/>
      <c r="E330" s="444"/>
      <c r="H330" s="529"/>
      <c r="K330" s="529"/>
      <c r="X330" s="445"/>
    </row>
    <row r="331" spans="1:24" s="291" customFormat="1" ht="13.5" customHeight="1" outlineLevel="2" x14ac:dyDescent="0.25">
      <c r="B331" s="442"/>
      <c r="D331" s="443"/>
      <c r="E331" s="444"/>
      <c r="H331" s="529"/>
      <c r="K331" s="529"/>
      <c r="X331" s="445"/>
    </row>
    <row r="332" spans="1:24" s="291" customFormat="1" ht="13.5" customHeight="1" outlineLevel="2" x14ac:dyDescent="0.25">
      <c r="A332" s="291">
        <v>5</v>
      </c>
      <c r="B332" s="442"/>
      <c r="D332" s="443"/>
      <c r="E332" s="444"/>
      <c r="H332" s="529"/>
      <c r="K332" s="529"/>
      <c r="X332" s="445"/>
    </row>
    <row r="333" spans="1:24" s="291" customFormat="1" ht="13.5" customHeight="1" outlineLevel="2" x14ac:dyDescent="0.25">
      <c r="B333" s="442"/>
      <c r="D333" s="443"/>
      <c r="E333" s="444"/>
      <c r="H333" s="529"/>
      <c r="K333" s="529"/>
      <c r="X333" s="445"/>
    </row>
    <row r="334" spans="1:24" s="291" customFormat="1" ht="13.5" customHeight="1" outlineLevel="2" x14ac:dyDescent="0.25">
      <c r="A334" s="291">
        <v>6</v>
      </c>
      <c r="B334" s="442"/>
      <c r="D334" s="443"/>
      <c r="E334" s="444"/>
      <c r="H334" s="529"/>
      <c r="K334" s="529"/>
      <c r="X334" s="445"/>
    </row>
    <row r="335" spans="1:24" s="291" customFormat="1" ht="13.5" customHeight="1" outlineLevel="2" x14ac:dyDescent="0.25">
      <c r="B335" s="442"/>
      <c r="D335" s="443"/>
      <c r="E335" s="444"/>
      <c r="H335" s="529"/>
      <c r="K335" s="529"/>
      <c r="X335" s="445"/>
    </row>
    <row r="336" spans="1:24" s="291" customFormat="1" ht="13.5" customHeight="1" outlineLevel="2" x14ac:dyDescent="0.25">
      <c r="A336" s="291">
        <v>7</v>
      </c>
      <c r="B336" s="442"/>
      <c r="D336" s="443"/>
      <c r="E336" s="444"/>
      <c r="H336" s="529"/>
      <c r="K336" s="529"/>
      <c r="X336" s="445"/>
    </row>
    <row r="337" spans="1:24" s="291" customFormat="1" ht="13.5" customHeight="1" outlineLevel="2" x14ac:dyDescent="0.25">
      <c r="B337" s="442"/>
      <c r="D337" s="443"/>
      <c r="E337" s="444"/>
      <c r="H337" s="529"/>
      <c r="K337" s="529"/>
      <c r="X337" s="445"/>
    </row>
    <row r="338" spans="1:24" s="291" customFormat="1" ht="13.5" customHeight="1" outlineLevel="2" x14ac:dyDescent="0.25">
      <c r="A338" s="291">
        <v>8</v>
      </c>
      <c r="B338" s="442"/>
      <c r="D338" s="443"/>
      <c r="E338" s="444"/>
      <c r="H338" s="529"/>
      <c r="K338" s="529"/>
      <c r="X338" s="445"/>
    </row>
    <row r="339" spans="1:24" s="291" customFormat="1" ht="13.5" customHeight="1" outlineLevel="2" x14ac:dyDescent="0.25">
      <c r="B339" s="442"/>
      <c r="D339" s="443"/>
      <c r="E339" s="444"/>
      <c r="H339" s="529"/>
      <c r="K339" s="529"/>
      <c r="X339" s="445"/>
    </row>
    <row r="340" spans="1:24" s="291" customFormat="1" ht="13.5" customHeight="1" outlineLevel="2" x14ac:dyDescent="0.25">
      <c r="A340" s="291">
        <v>9</v>
      </c>
      <c r="B340" s="442"/>
      <c r="D340" s="443"/>
      <c r="E340" s="444"/>
      <c r="H340" s="529"/>
      <c r="K340" s="529"/>
      <c r="X340" s="445"/>
    </row>
    <row r="341" spans="1:24" s="291" customFormat="1" ht="13.5" customHeight="1" outlineLevel="2" x14ac:dyDescent="0.25">
      <c r="B341" s="442"/>
      <c r="D341" s="443"/>
      <c r="E341" s="444"/>
      <c r="H341" s="529"/>
      <c r="K341" s="529"/>
      <c r="X341" s="445"/>
    </row>
    <row r="342" spans="1:24" s="291" customFormat="1" ht="13.5" customHeight="1" outlineLevel="2" x14ac:dyDescent="0.25">
      <c r="A342" s="291">
        <v>10</v>
      </c>
      <c r="B342" s="442"/>
      <c r="D342" s="443"/>
      <c r="E342" s="444"/>
      <c r="H342" s="529"/>
      <c r="K342" s="529"/>
      <c r="X342" s="445"/>
    </row>
    <row r="343" spans="1:24" s="291" customFormat="1" ht="13.5" customHeight="1" outlineLevel="2" x14ac:dyDescent="0.25">
      <c r="B343" s="442"/>
      <c r="D343" s="443"/>
      <c r="E343" s="444"/>
      <c r="H343" s="529"/>
      <c r="K343" s="529"/>
      <c r="X343" s="445"/>
    </row>
    <row r="344" spans="1:24" s="291" customFormat="1" ht="13.5" customHeight="1" outlineLevel="2" x14ac:dyDescent="0.25">
      <c r="A344" s="291">
        <v>11</v>
      </c>
      <c r="B344" s="442"/>
      <c r="D344" s="443"/>
      <c r="E344" s="444"/>
      <c r="H344" s="529"/>
      <c r="K344" s="529"/>
      <c r="X344" s="445"/>
    </row>
    <row r="345" spans="1:24" s="291" customFormat="1" ht="13.5" customHeight="1" outlineLevel="2" x14ac:dyDescent="0.25">
      <c r="B345" s="442"/>
      <c r="D345" s="443"/>
      <c r="E345" s="444"/>
      <c r="H345" s="529"/>
      <c r="K345" s="529"/>
      <c r="X345" s="445"/>
    </row>
    <row r="346" spans="1:24" s="291" customFormat="1" ht="13.5" customHeight="1" outlineLevel="2" x14ac:dyDescent="0.25">
      <c r="A346" s="291">
        <v>12</v>
      </c>
      <c r="B346" s="442"/>
      <c r="D346" s="443"/>
      <c r="E346" s="444"/>
      <c r="H346" s="529"/>
      <c r="K346" s="529"/>
      <c r="X346" s="445"/>
    </row>
    <row r="347" spans="1:24" s="291" customFormat="1" ht="13.5" customHeight="1" outlineLevel="2" x14ac:dyDescent="0.25">
      <c r="B347" s="442"/>
      <c r="D347" s="443"/>
      <c r="E347" s="444"/>
      <c r="H347" s="529"/>
      <c r="K347" s="529"/>
      <c r="X347" s="445"/>
    </row>
    <row r="348" spans="1:24" s="291" customFormat="1" ht="13.5" customHeight="1" outlineLevel="2" x14ac:dyDescent="0.25">
      <c r="A348" s="291">
        <v>13</v>
      </c>
      <c r="B348" s="442"/>
      <c r="D348" s="443"/>
      <c r="E348" s="444"/>
      <c r="H348" s="529"/>
      <c r="K348" s="529"/>
      <c r="X348" s="445"/>
    </row>
    <row r="349" spans="1:24" s="291" customFormat="1" ht="13.5" customHeight="1" outlineLevel="2" x14ac:dyDescent="0.25">
      <c r="B349" s="442"/>
      <c r="D349" s="443"/>
      <c r="E349" s="444"/>
      <c r="H349" s="529"/>
      <c r="K349" s="529"/>
      <c r="X349" s="445"/>
    </row>
    <row r="350" spans="1:24" s="291" customFormat="1" ht="13.5" customHeight="1" outlineLevel="2" x14ac:dyDescent="0.25">
      <c r="A350" s="291">
        <v>14</v>
      </c>
      <c r="B350" s="442"/>
      <c r="D350" s="443"/>
      <c r="E350" s="444"/>
      <c r="H350" s="529"/>
      <c r="K350" s="529"/>
      <c r="X350" s="445"/>
    </row>
    <row r="351" spans="1:24" s="291" customFormat="1" ht="13.5" customHeight="1" outlineLevel="2" x14ac:dyDescent="0.25">
      <c r="B351" s="442"/>
      <c r="D351" s="443"/>
      <c r="E351" s="444"/>
      <c r="H351" s="529"/>
      <c r="K351" s="529"/>
      <c r="X351" s="445"/>
    </row>
    <row r="352" spans="1:24" s="291" customFormat="1" ht="13.5" customHeight="1" outlineLevel="2" x14ac:dyDescent="0.25">
      <c r="A352" s="291">
        <v>15</v>
      </c>
      <c r="B352" s="442"/>
      <c r="D352" s="443"/>
      <c r="E352" s="444"/>
      <c r="H352" s="529"/>
      <c r="K352" s="529"/>
      <c r="X352" s="445"/>
    </row>
    <row r="353" spans="1:24" s="291" customFormat="1" ht="13.5" customHeight="1" outlineLevel="2" x14ac:dyDescent="0.25">
      <c r="B353" s="442"/>
      <c r="D353" s="443"/>
      <c r="E353" s="444"/>
      <c r="H353" s="529"/>
      <c r="K353" s="529"/>
      <c r="X353" s="445"/>
    </row>
    <row r="354" spans="1:24" s="291" customFormat="1" ht="13.5" customHeight="1" outlineLevel="2" x14ac:dyDescent="0.25">
      <c r="A354" s="291">
        <v>16</v>
      </c>
      <c r="B354" s="442"/>
      <c r="D354" s="443"/>
      <c r="E354" s="444"/>
      <c r="H354" s="529"/>
      <c r="K354" s="529"/>
      <c r="X354" s="445"/>
    </row>
    <row r="355" spans="1:24" s="291" customFormat="1" ht="13.5" customHeight="1" outlineLevel="2" x14ac:dyDescent="0.25">
      <c r="B355" s="442"/>
      <c r="D355" s="443"/>
      <c r="E355" s="444"/>
      <c r="H355" s="529"/>
      <c r="K355" s="529"/>
      <c r="X355" s="445"/>
    </row>
    <row r="356" spans="1:24" s="291" customFormat="1" ht="13.5" customHeight="1" outlineLevel="2" x14ac:dyDescent="0.25">
      <c r="A356" s="291">
        <v>17</v>
      </c>
      <c r="B356" s="442"/>
      <c r="D356" s="443"/>
      <c r="E356" s="444"/>
      <c r="H356" s="529"/>
      <c r="K356" s="529"/>
      <c r="X356" s="445"/>
    </row>
    <row r="357" spans="1:24" s="291" customFormat="1" ht="13.5" customHeight="1" outlineLevel="2" x14ac:dyDescent="0.25">
      <c r="B357" s="442"/>
      <c r="D357" s="443"/>
      <c r="E357" s="444"/>
      <c r="H357" s="529"/>
      <c r="K357" s="529"/>
      <c r="X357" s="445"/>
    </row>
    <row r="358" spans="1:24" s="291" customFormat="1" ht="13.5" customHeight="1" outlineLevel="2" x14ac:dyDescent="0.25">
      <c r="A358" s="291">
        <v>18</v>
      </c>
      <c r="B358" s="442"/>
      <c r="D358" s="443"/>
      <c r="E358" s="444"/>
      <c r="H358" s="529"/>
      <c r="K358" s="529"/>
      <c r="X358" s="445"/>
    </row>
    <row r="359" spans="1:24" s="291" customFormat="1" ht="13.5" customHeight="1" outlineLevel="2" x14ac:dyDescent="0.25">
      <c r="B359" s="442"/>
      <c r="D359" s="443"/>
      <c r="E359" s="444"/>
      <c r="H359" s="529"/>
      <c r="K359" s="529"/>
      <c r="X359" s="445"/>
    </row>
    <row r="360" spans="1:24" s="291" customFormat="1" ht="13.5" customHeight="1" outlineLevel="2" x14ac:dyDescent="0.25">
      <c r="A360" s="291">
        <v>19</v>
      </c>
      <c r="B360" s="442"/>
      <c r="D360" s="443"/>
      <c r="E360" s="444"/>
      <c r="H360" s="529"/>
      <c r="K360" s="529"/>
      <c r="X360" s="445"/>
    </row>
    <row r="361" spans="1:24" s="291" customFormat="1" ht="13.5" customHeight="1" outlineLevel="2" x14ac:dyDescent="0.25">
      <c r="B361" s="442"/>
      <c r="D361" s="443"/>
      <c r="E361" s="444"/>
      <c r="H361" s="529"/>
      <c r="K361" s="529"/>
      <c r="X361" s="445"/>
    </row>
    <row r="362" spans="1:24" s="291" customFormat="1" ht="13.5" customHeight="1" outlineLevel="2" x14ac:dyDescent="0.25">
      <c r="A362" s="291">
        <v>20</v>
      </c>
      <c r="B362" s="442"/>
      <c r="D362" s="443"/>
      <c r="E362" s="444"/>
      <c r="H362" s="529"/>
      <c r="K362" s="529"/>
      <c r="X362" s="445"/>
    </row>
    <row r="363" spans="1:24" s="291" customFormat="1" ht="13.5" customHeight="1" outlineLevel="2" x14ac:dyDescent="0.25">
      <c r="B363" s="442"/>
      <c r="D363" s="443"/>
      <c r="E363" s="444"/>
      <c r="H363" s="529"/>
      <c r="K363" s="529"/>
      <c r="X363" s="445"/>
    </row>
    <row r="364" spans="1:24" s="291" customFormat="1" ht="13.5" customHeight="1" outlineLevel="2" x14ac:dyDescent="0.25">
      <c r="A364" s="291">
        <v>21</v>
      </c>
      <c r="B364" s="442"/>
      <c r="D364" s="443"/>
      <c r="E364" s="444"/>
      <c r="H364" s="529"/>
      <c r="K364" s="529"/>
      <c r="X364" s="445"/>
    </row>
    <row r="365" spans="1:24" s="291" customFormat="1" ht="13.5" customHeight="1" outlineLevel="2" x14ac:dyDescent="0.25">
      <c r="B365" s="442"/>
      <c r="D365" s="443"/>
      <c r="E365" s="444"/>
      <c r="H365" s="529"/>
      <c r="K365" s="529"/>
      <c r="X365" s="445"/>
    </row>
    <row r="366" spans="1:24" s="291" customFormat="1" ht="13.5" customHeight="1" outlineLevel="2" x14ac:dyDescent="0.25">
      <c r="A366" s="291">
        <v>22</v>
      </c>
      <c r="B366" s="442"/>
      <c r="D366" s="443"/>
      <c r="E366" s="444"/>
      <c r="H366" s="529"/>
      <c r="K366" s="529"/>
      <c r="X366" s="445"/>
    </row>
    <row r="367" spans="1:24" s="291" customFormat="1" ht="13.5" customHeight="1" outlineLevel="2" x14ac:dyDescent="0.25">
      <c r="B367" s="442"/>
      <c r="D367" s="443"/>
      <c r="E367" s="444"/>
      <c r="H367" s="529"/>
      <c r="K367" s="529"/>
      <c r="X367" s="445"/>
    </row>
    <row r="368" spans="1:24" s="291" customFormat="1" ht="13.5" customHeight="1" outlineLevel="2" x14ac:dyDescent="0.25">
      <c r="A368" s="291">
        <v>23</v>
      </c>
      <c r="B368" s="442"/>
      <c r="D368" s="443"/>
      <c r="E368" s="444"/>
      <c r="H368" s="529"/>
      <c r="K368" s="529"/>
      <c r="X368" s="445"/>
    </row>
    <row r="369" spans="1:24" s="291" customFormat="1" ht="13.5" customHeight="1" outlineLevel="2" x14ac:dyDescent="0.25">
      <c r="B369" s="442"/>
      <c r="D369" s="443"/>
      <c r="E369" s="444"/>
      <c r="H369" s="529"/>
      <c r="X369" s="445"/>
    </row>
    <row r="370" spans="1:24" s="291" customFormat="1" ht="13.5" customHeight="1" outlineLevel="2" x14ac:dyDescent="0.25">
      <c r="A370" s="291">
        <v>24</v>
      </c>
      <c r="B370" s="442"/>
      <c r="D370" s="443"/>
      <c r="E370" s="444"/>
      <c r="H370" s="529"/>
      <c r="X370" s="445"/>
    </row>
    <row r="371" spans="1:24" s="291" customFormat="1" ht="13.5" customHeight="1" outlineLevel="2" x14ac:dyDescent="0.25">
      <c r="B371" s="442"/>
      <c r="C371" s="565"/>
      <c r="D371" s="566"/>
      <c r="E371" s="565"/>
      <c r="F371" s="565"/>
      <c r="G371" s="565"/>
      <c r="H371" s="565"/>
      <c r="X371" s="445"/>
    </row>
    <row r="372" spans="1:24" s="291" customFormat="1" ht="13.5" customHeight="1" outlineLevel="2" x14ac:dyDescent="0.25">
      <c r="A372" s="291">
        <v>25</v>
      </c>
      <c r="D372" s="442"/>
      <c r="X372" s="445"/>
    </row>
    <row r="373" spans="1:24" s="291" customFormat="1" ht="13.5" customHeight="1" outlineLevel="2" x14ac:dyDescent="0.25">
      <c r="D373" s="442"/>
      <c r="X373" s="445"/>
    </row>
    <row r="374" spans="1:24" s="291" customFormat="1" ht="13.5" customHeight="1" outlineLevel="2" x14ac:dyDescent="0.25">
      <c r="A374" s="291">
        <v>26</v>
      </c>
      <c r="D374" s="442"/>
      <c r="X374" s="445"/>
    </row>
    <row r="375" spans="1:24" s="291" customFormat="1" ht="13.5" customHeight="1" outlineLevel="2" x14ac:dyDescent="0.25">
      <c r="D375" s="442"/>
      <c r="X375" s="445"/>
    </row>
    <row r="376" spans="1:24" s="291" customFormat="1" ht="13.5" customHeight="1" outlineLevel="2" x14ac:dyDescent="0.25">
      <c r="A376" s="291">
        <v>27</v>
      </c>
      <c r="D376" s="442"/>
      <c r="X376" s="445"/>
    </row>
    <row r="377" spans="1:24" s="291" customFormat="1" ht="13.5" customHeight="1" outlineLevel="2" x14ac:dyDescent="0.25">
      <c r="D377" s="442"/>
      <c r="X377" s="445"/>
    </row>
    <row r="378" spans="1:24" s="291" customFormat="1" ht="13.5" customHeight="1" outlineLevel="2" x14ac:dyDescent="0.25">
      <c r="A378" s="291">
        <v>28</v>
      </c>
      <c r="D378" s="442"/>
      <c r="X378" s="445"/>
    </row>
    <row r="379" spans="1:24" s="291" customFormat="1" ht="13.5" customHeight="1" outlineLevel="2" x14ac:dyDescent="0.25">
      <c r="D379" s="442"/>
      <c r="X379" s="445"/>
    </row>
    <row r="380" spans="1:24" s="291" customFormat="1" ht="13.5" customHeight="1" outlineLevel="2" x14ac:dyDescent="0.25">
      <c r="A380" s="291">
        <v>29</v>
      </c>
      <c r="D380" s="442"/>
      <c r="X380" s="445"/>
    </row>
    <row r="381" spans="1:24" s="291" customFormat="1" ht="13.5" customHeight="1" outlineLevel="2" x14ac:dyDescent="0.25">
      <c r="D381" s="442"/>
      <c r="X381" s="445"/>
    </row>
    <row r="382" spans="1:24" s="291" customFormat="1" ht="13.5" customHeight="1" outlineLevel="2" x14ac:dyDescent="0.25">
      <c r="A382" s="291">
        <v>30</v>
      </c>
      <c r="D382" s="442"/>
      <c r="X382" s="445"/>
    </row>
    <row r="383" spans="1:24" s="291" customFormat="1" ht="13.5" customHeight="1" outlineLevel="2" x14ac:dyDescent="0.25">
      <c r="D383" s="442"/>
      <c r="X383" s="445"/>
    </row>
    <row r="384" spans="1:24" s="291" customFormat="1" ht="13.5" customHeight="1" outlineLevel="2" x14ac:dyDescent="0.25">
      <c r="A384" s="291">
        <v>31</v>
      </c>
      <c r="D384" s="442"/>
      <c r="X384" s="445"/>
    </row>
    <row r="385" spans="1:24" s="291" customFormat="1" ht="13.5" customHeight="1" outlineLevel="2" x14ac:dyDescent="0.25">
      <c r="D385" s="442"/>
      <c r="X385" s="445"/>
    </row>
    <row r="386" spans="1:24" s="291" customFormat="1" ht="13.5" customHeight="1" outlineLevel="2" x14ac:dyDescent="0.25">
      <c r="A386" s="291">
        <v>32</v>
      </c>
      <c r="D386" s="442"/>
      <c r="X386" s="445"/>
    </row>
    <row r="387" spans="1:24" s="291" customFormat="1" ht="13.5" customHeight="1" outlineLevel="2" x14ac:dyDescent="0.25">
      <c r="D387" s="442"/>
      <c r="X387" s="445"/>
    </row>
    <row r="388" spans="1:24" s="291" customFormat="1" ht="13.5" customHeight="1" outlineLevel="2" x14ac:dyDescent="0.25">
      <c r="A388" s="291">
        <v>33</v>
      </c>
      <c r="D388" s="442"/>
      <c r="X388" s="445"/>
    </row>
    <row r="389" spans="1:24" s="291" customFormat="1" ht="13.5" customHeight="1" outlineLevel="2" x14ac:dyDescent="0.25">
      <c r="D389" s="442"/>
      <c r="X389" s="445"/>
    </row>
    <row r="390" spans="1:24" s="291" customFormat="1" ht="13.5" customHeight="1" outlineLevel="2" x14ac:dyDescent="0.25">
      <c r="A390" s="291">
        <v>34</v>
      </c>
      <c r="D390" s="442"/>
      <c r="X390" s="445"/>
    </row>
    <row r="391" spans="1:24" s="291" customFormat="1" ht="13.5" customHeight="1" outlineLevel="2" x14ac:dyDescent="0.25">
      <c r="D391" s="442"/>
      <c r="X391" s="445"/>
    </row>
    <row r="392" spans="1:24" s="291" customFormat="1" ht="13.5" customHeight="1" outlineLevel="2" x14ac:dyDescent="0.25">
      <c r="A392" s="291">
        <v>35</v>
      </c>
      <c r="D392" s="442"/>
      <c r="X392" s="445"/>
    </row>
    <row r="393" spans="1:24" s="291" customFormat="1" ht="13.5" customHeight="1" outlineLevel="2" x14ac:dyDescent="0.25">
      <c r="D393" s="442"/>
      <c r="X393" s="445"/>
    </row>
    <row r="394" spans="1:24" s="291" customFormat="1" ht="13.5" customHeight="1" outlineLevel="2" x14ac:dyDescent="0.25">
      <c r="A394" s="291">
        <v>36</v>
      </c>
      <c r="D394" s="442"/>
      <c r="X394" s="445"/>
    </row>
    <row r="395" spans="1:24" s="291" customFormat="1" ht="13.5" customHeight="1" outlineLevel="2" x14ac:dyDescent="0.25">
      <c r="D395" s="442"/>
      <c r="X395" s="445"/>
    </row>
    <row r="396" spans="1:24" s="291" customFormat="1" ht="13.5" customHeight="1" outlineLevel="2" x14ac:dyDescent="0.25">
      <c r="A396" s="291">
        <v>37</v>
      </c>
      <c r="D396" s="442"/>
      <c r="X396" s="445"/>
    </row>
    <row r="397" spans="1:24" s="291" customFormat="1" ht="13.5" customHeight="1" outlineLevel="2" x14ac:dyDescent="0.25">
      <c r="D397" s="442"/>
      <c r="X397" s="445"/>
    </row>
    <row r="398" spans="1:24" s="291" customFormat="1" ht="13.5" customHeight="1" outlineLevel="2" x14ac:dyDescent="0.25">
      <c r="A398" s="291">
        <v>38</v>
      </c>
      <c r="D398" s="442"/>
      <c r="X398" s="445"/>
    </row>
    <row r="399" spans="1:24" s="291" customFormat="1" ht="13.5" customHeight="1" outlineLevel="2" x14ac:dyDescent="0.25">
      <c r="D399" s="442"/>
      <c r="X399" s="445"/>
    </row>
    <row r="400" spans="1:24" s="291" customFormat="1" ht="13.5" customHeight="1" outlineLevel="2" x14ac:dyDescent="0.25">
      <c r="A400" s="291">
        <v>39</v>
      </c>
      <c r="D400" s="442"/>
      <c r="X400" s="445"/>
    </row>
    <row r="401" spans="2:24" s="291" customFormat="1" ht="13.5" customHeight="1" outlineLevel="2" x14ac:dyDescent="0.25">
      <c r="D401" s="442"/>
      <c r="X401" s="445"/>
    </row>
    <row r="402" spans="2:24" s="291" customFormat="1" ht="13.5" customHeight="1" outlineLevel="2" x14ac:dyDescent="0.25">
      <c r="B402" s="442"/>
      <c r="D402" s="443"/>
      <c r="E402" s="444"/>
      <c r="X402" s="445"/>
    </row>
    <row r="403" spans="2:24" s="291" customFormat="1" ht="13.5" customHeight="1" outlineLevel="2" x14ac:dyDescent="0.25">
      <c r="B403" s="442"/>
      <c r="D403" s="443"/>
      <c r="E403" s="444"/>
      <c r="X403" s="445"/>
    </row>
    <row r="404" spans="2:24" s="291" customFormat="1" ht="13.5" customHeight="1" outlineLevel="2" x14ac:dyDescent="0.25">
      <c r="B404" s="442"/>
      <c r="D404" s="443"/>
      <c r="E404" s="444"/>
      <c r="X404" s="445"/>
    </row>
    <row r="405" spans="2:24" s="291" customFormat="1" ht="13.5" customHeight="1" outlineLevel="2" x14ac:dyDescent="0.25">
      <c r="B405" s="442"/>
      <c r="D405" s="443"/>
      <c r="E405" s="444"/>
      <c r="X405" s="445"/>
    </row>
    <row r="406" spans="2:24" s="291" customFormat="1" ht="13.5" customHeight="1" outlineLevel="2" x14ac:dyDescent="0.25">
      <c r="B406" s="442"/>
      <c r="D406" s="443"/>
      <c r="E406" s="444"/>
      <c r="X406" s="445"/>
    </row>
    <row r="407" spans="2:24" s="291" customFormat="1" ht="13.5" customHeight="1" outlineLevel="2" x14ac:dyDescent="0.25">
      <c r="B407" s="442"/>
      <c r="D407" s="443"/>
      <c r="E407" s="444"/>
      <c r="X407" s="445"/>
    </row>
    <row r="408" spans="2:24" s="291" customFormat="1" ht="13.5" customHeight="1" outlineLevel="2" x14ac:dyDescent="0.25">
      <c r="B408" s="442"/>
      <c r="D408" s="443"/>
      <c r="E408" s="444"/>
      <c r="X408" s="445"/>
    </row>
    <row r="409" spans="2:24" s="291" customFormat="1" ht="13.5" customHeight="1" outlineLevel="2" x14ac:dyDescent="0.25">
      <c r="B409" s="442"/>
      <c r="D409" s="443"/>
      <c r="E409" s="444"/>
      <c r="X409" s="445"/>
    </row>
    <row r="410" spans="2:24" s="291" customFormat="1" ht="13.5" customHeight="1" outlineLevel="2" x14ac:dyDescent="0.25">
      <c r="B410" s="442"/>
      <c r="D410" s="443"/>
      <c r="E410" s="444"/>
      <c r="X410" s="445"/>
    </row>
    <row r="411" spans="2:24" s="291" customFormat="1" ht="13.5" customHeight="1" outlineLevel="2" x14ac:dyDescent="0.25">
      <c r="B411" s="442"/>
      <c r="D411" s="443"/>
      <c r="E411" s="444"/>
      <c r="X411" s="445"/>
    </row>
    <row r="412" spans="2:24" s="291" customFormat="1" ht="13.5" customHeight="1" outlineLevel="2" x14ac:dyDescent="0.25">
      <c r="B412" s="442"/>
      <c r="D412" s="443"/>
      <c r="E412" s="444"/>
      <c r="X412" s="445"/>
    </row>
    <row r="413" spans="2:24" s="291" customFormat="1" ht="13.5" customHeight="1" outlineLevel="2" x14ac:dyDescent="0.25">
      <c r="B413" s="442"/>
      <c r="D413" s="443"/>
      <c r="E413" s="444"/>
      <c r="X413" s="445"/>
    </row>
    <row r="414" spans="2:24" s="291" customFormat="1" ht="13.5" customHeight="1" outlineLevel="2" x14ac:dyDescent="0.25">
      <c r="B414" s="442"/>
      <c r="D414" s="443"/>
      <c r="E414" s="444"/>
      <c r="X414" s="445"/>
    </row>
    <row r="415" spans="2:24" s="291" customFormat="1" ht="13.5" customHeight="1" outlineLevel="2" x14ac:dyDescent="0.25">
      <c r="B415" s="442"/>
      <c r="D415" s="443"/>
      <c r="E415" s="444"/>
      <c r="X415" s="445"/>
    </row>
    <row r="416" spans="2:24" s="291" customFormat="1" ht="13.5" customHeight="1" outlineLevel="2" x14ac:dyDescent="0.25">
      <c r="B416" s="442"/>
      <c r="D416" s="443"/>
      <c r="E416" s="444"/>
      <c r="X416" s="445"/>
    </row>
    <row r="417" spans="1:24" s="291" customFormat="1" ht="13.5" customHeight="1" outlineLevel="2" x14ac:dyDescent="0.25">
      <c r="B417" s="442"/>
      <c r="D417" s="443"/>
      <c r="E417" s="444"/>
      <c r="X417" s="445"/>
    </row>
    <row r="418" spans="1:24" s="291" customFormat="1" ht="13.5" customHeight="1" outlineLevel="2" x14ac:dyDescent="0.25">
      <c r="B418" s="442"/>
      <c r="D418" s="443"/>
      <c r="E418" s="444"/>
      <c r="X418" s="445"/>
    </row>
    <row r="419" spans="1:24" s="291" customFormat="1" ht="13.5" customHeight="1" outlineLevel="2" x14ac:dyDescent="0.25">
      <c r="B419" s="442"/>
      <c r="D419" s="443"/>
      <c r="E419" s="444"/>
      <c r="X419" s="445"/>
    </row>
    <row r="420" spans="1:24" s="291" customFormat="1" ht="13.5" customHeight="1" outlineLevel="2" thickBot="1" x14ac:dyDescent="0.3">
      <c r="B420" s="442"/>
      <c r="D420" s="443"/>
      <c r="E420" s="444"/>
      <c r="X420" s="445"/>
    </row>
    <row r="421" spans="1:24" s="557" customFormat="1" ht="21" customHeight="1" outlineLevel="1" thickBot="1" x14ac:dyDescent="0.45">
      <c r="A421" s="555" t="s">
        <v>88</v>
      </c>
      <c r="B421" s="556"/>
      <c r="D421" s="558"/>
      <c r="E421" s="559"/>
      <c r="H421" s="560"/>
      <c r="X421" s="561"/>
    </row>
    <row r="422" spans="1:24" s="528" customFormat="1" ht="13.5" customHeight="1" outlineLevel="2" x14ac:dyDescent="0.25">
      <c r="A422" s="528" t="s">
        <v>30</v>
      </c>
      <c r="B422" s="562" t="s">
        <v>76</v>
      </c>
      <c r="C422" s="528" t="s">
        <v>31</v>
      </c>
      <c r="D422" s="562" t="s">
        <v>26</v>
      </c>
      <c r="E422" s="528" t="s">
        <v>77</v>
      </c>
      <c r="F422" s="528" t="s">
        <v>78</v>
      </c>
      <c r="X422" s="563"/>
    </row>
    <row r="423" spans="1:24" s="291" customFormat="1" ht="13.5" customHeight="1" outlineLevel="2" x14ac:dyDescent="0.25">
      <c r="A423" s="291">
        <v>1</v>
      </c>
      <c r="B423" s="442"/>
      <c r="D423" s="443"/>
      <c r="E423" s="444"/>
      <c r="H423" s="529"/>
      <c r="K423" s="529"/>
      <c r="X423" s="445"/>
    </row>
    <row r="424" spans="1:24" s="291" customFormat="1" ht="13.5" customHeight="1" outlineLevel="2" x14ac:dyDescent="0.25">
      <c r="B424" s="442"/>
      <c r="D424" s="443"/>
      <c r="E424" s="444"/>
      <c r="H424" s="529"/>
      <c r="X424" s="445"/>
    </row>
    <row r="425" spans="1:24" s="291" customFormat="1" ht="13.5" customHeight="1" outlineLevel="2" x14ac:dyDescent="0.25">
      <c r="A425" s="291">
        <v>2</v>
      </c>
      <c r="B425" s="442"/>
      <c r="D425" s="443"/>
      <c r="E425" s="444"/>
      <c r="K425" s="529"/>
      <c r="X425" s="445"/>
    </row>
    <row r="426" spans="1:24" s="291" customFormat="1" ht="13.5" customHeight="1" outlineLevel="2" x14ac:dyDescent="0.25">
      <c r="B426" s="442"/>
      <c r="D426" s="443"/>
      <c r="E426" s="444"/>
      <c r="H426" s="529"/>
      <c r="X426" s="445"/>
    </row>
    <row r="427" spans="1:24" s="291" customFormat="1" ht="13.5" customHeight="1" outlineLevel="2" x14ac:dyDescent="0.25">
      <c r="A427" s="291">
        <v>3</v>
      </c>
      <c r="B427" s="442"/>
      <c r="D427" s="443"/>
      <c r="E427" s="444"/>
      <c r="H427" s="529"/>
      <c r="K427" s="529"/>
      <c r="X427" s="445"/>
    </row>
    <row r="428" spans="1:24" s="291" customFormat="1" ht="13.5" customHeight="1" outlineLevel="2" x14ac:dyDescent="0.25">
      <c r="B428" s="442"/>
      <c r="D428" s="443"/>
      <c r="E428" s="444"/>
      <c r="H428" s="529"/>
      <c r="X428" s="445"/>
    </row>
    <row r="429" spans="1:24" s="291" customFormat="1" ht="13.5" customHeight="1" outlineLevel="2" x14ac:dyDescent="0.25">
      <c r="A429" s="291">
        <v>4</v>
      </c>
      <c r="B429" s="442"/>
      <c r="D429" s="443"/>
      <c r="E429" s="444"/>
      <c r="H429" s="529"/>
      <c r="K429" s="529"/>
      <c r="X429" s="445"/>
    </row>
    <row r="430" spans="1:24" s="291" customFormat="1" ht="13.5" customHeight="1" outlineLevel="2" x14ac:dyDescent="0.25">
      <c r="B430" s="442"/>
      <c r="D430" s="443"/>
      <c r="E430" s="444"/>
      <c r="H430" s="529"/>
      <c r="K430" s="529"/>
      <c r="X430" s="445"/>
    </row>
    <row r="431" spans="1:24" s="291" customFormat="1" ht="13.5" customHeight="1" outlineLevel="2" x14ac:dyDescent="0.25">
      <c r="A431" s="291">
        <v>5</v>
      </c>
      <c r="B431" s="442"/>
      <c r="D431" s="443"/>
      <c r="E431" s="444"/>
      <c r="H431" s="529"/>
      <c r="K431" s="529"/>
      <c r="X431" s="445"/>
    </row>
    <row r="432" spans="1:24" s="291" customFormat="1" ht="13.5" customHeight="1" outlineLevel="2" x14ac:dyDescent="0.25">
      <c r="B432" s="442"/>
      <c r="D432" s="443"/>
      <c r="E432" s="444"/>
      <c r="H432" s="529"/>
      <c r="X432" s="445"/>
    </row>
    <row r="433" spans="1:24" s="291" customFormat="1" ht="13.5" customHeight="1" outlineLevel="2" x14ac:dyDescent="0.25">
      <c r="A433" s="291">
        <v>6</v>
      </c>
      <c r="B433" s="442"/>
      <c r="D433" s="443"/>
      <c r="E433" s="444"/>
      <c r="H433" s="529"/>
      <c r="K433" s="529"/>
      <c r="X433" s="445"/>
    </row>
    <row r="434" spans="1:24" s="291" customFormat="1" ht="13.5" customHeight="1" outlineLevel="2" x14ac:dyDescent="0.25">
      <c r="B434" s="442"/>
      <c r="D434" s="443"/>
      <c r="E434" s="444"/>
      <c r="H434" s="529"/>
      <c r="K434" s="529"/>
      <c r="X434" s="445"/>
    </row>
    <row r="435" spans="1:24" s="291" customFormat="1" ht="13.5" customHeight="1" outlineLevel="2" x14ac:dyDescent="0.25">
      <c r="A435" s="291">
        <v>7</v>
      </c>
      <c r="B435" s="442"/>
      <c r="D435" s="443"/>
      <c r="E435" s="444"/>
      <c r="H435" s="529"/>
      <c r="X435" s="445"/>
    </row>
    <row r="436" spans="1:24" s="291" customFormat="1" ht="13.5" customHeight="1" outlineLevel="2" x14ac:dyDescent="0.25">
      <c r="B436" s="442"/>
      <c r="D436" s="443"/>
      <c r="E436" s="444"/>
      <c r="H436" s="529"/>
      <c r="K436" s="529"/>
      <c r="X436" s="445"/>
    </row>
    <row r="437" spans="1:24" s="291" customFormat="1" ht="13.5" customHeight="1" outlineLevel="2" x14ac:dyDescent="0.25">
      <c r="A437" s="291">
        <v>8</v>
      </c>
      <c r="B437" s="442"/>
      <c r="D437" s="443"/>
      <c r="E437" s="444"/>
      <c r="H437" s="529"/>
      <c r="K437" s="529"/>
      <c r="X437" s="445"/>
    </row>
    <row r="438" spans="1:24" s="291" customFormat="1" ht="13.5" customHeight="1" outlineLevel="2" x14ac:dyDescent="0.25">
      <c r="B438" s="442"/>
      <c r="D438" s="443"/>
      <c r="E438" s="444"/>
      <c r="H438" s="529"/>
      <c r="K438" s="529"/>
      <c r="X438" s="445"/>
    </row>
    <row r="439" spans="1:24" s="291" customFormat="1" ht="13.5" customHeight="1" outlineLevel="2" x14ac:dyDescent="0.25">
      <c r="A439" s="291">
        <v>9</v>
      </c>
      <c r="B439" s="442"/>
      <c r="D439" s="443"/>
      <c r="E439" s="444"/>
      <c r="H439" s="529"/>
      <c r="X439" s="445"/>
    </row>
    <row r="440" spans="1:24" s="291" customFormat="1" ht="13.5" customHeight="1" outlineLevel="2" x14ac:dyDescent="0.25">
      <c r="B440" s="442"/>
      <c r="D440" s="443"/>
      <c r="E440" s="444"/>
      <c r="H440" s="529"/>
      <c r="K440" s="529"/>
      <c r="X440" s="445"/>
    </row>
    <row r="441" spans="1:24" s="291" customFormat="1" ht="13.5" customHeight="1" outlineLevel="2" x14ac:dyDescent="0.25">
      <c r="A441" s="291">
        <v>10</v>
      </c>
      <c r="B441" s="442"/>
      <c r="D441" s="443"/>
      <c r="E441" s="444"/>
      <c r="K441" s="529"/>
      <c r="X441" s="445"/>
    </row>
    <row r="442" spans="1:24" s="291" customFormat="1" ht="13.5" customHeight="1" outlineLevel="2" x14ac:dyDescent="0.25">
      <c r="B442" s="442"/>
      <c r="D442" s="443"/>
      <c r="E442" s="444"/>
      <c r="H442" s="529"/>
      <c r="K442" s="529"/>
      <c r="X442" s="445"/>
    </row>
    <row r="443" spans="1:24" s="291" customFormat="1" ht="13.5" customHeight="1" outlineLevel="2" x14ac:dyDescent="0.25">
      <c r="A443" s="291">
        <v>11</v>
      </c>
      <c r="B443" s="442"/>
      <c r="D443" s="443"/>
      <c r="E443" s="444"/>
      <c r="H443" s="529"/>
      <c r="K443" s="529"/>
      <c r="X443" s="445"/>
    </row>
    <row r="444" spans="1:24" s="291" customFormat="1" ht="13.5" customHeight="1" outlineLevel="2" x14ac:dyDescent="0.25">
      <c r="B444" s="442"/>
      <c r="D444" s="443"/>
      <c r="E444" s="444"/>
      <c r="H444" s="529"/>
      <c r="K444" s="529"/>
      <c r="X444" s="445"/>
    </row>
    <row r="445" spans="1:24" s="291" customFormat="1" ht="13.5" customHeight="1" outlineLevel="2" x14ac:dyDescent="0.25">
      <c r="A445" s="291">
        <v>12</v>
      </c>
      <c r="B445" s="442"/>
      <c r="D445" s="443"/>
      <c r="E445" s="444"/>
      <c r="H445" s="529"/>
      <c r="X445" s="445"/>
    </row>
    <row r="446" spans="1:24" s="291" customFormat="1" ht="13.5" customHeight="1" outlineLevel="2" x14ac:dyDescent="0.25">
      <c r="B446" s="442"/>
      <c r="D446" s="443"/>
      <c r="E446" s="444"/>
      <c r="H446" s="529"/>
      <c r="K446" s="529"/>
      <c r="X446" s="445"/>
    </row>
    <row r="447" spans="1:24" s="291" customFormat="1" ht="13.5" customHeight="1" outlineLevel="2" x14ac:dyDescent="0.25">
      <c r="A447" s="291">
        <v>13</v>
      </c>
      <c r="B447" s="442"/>
      <c r="D447" s="443"/>
      <c r="E447" s="444"/>
      <c r="H447" s="529"/>
      <c r="X447" s="445"/>
    </row>
    <row r="448" spans="1:24" s="291" customFormat="1" ht="13.5" customHeight="1" outlineLevel="2" x14ac:dyDescent="0.25">
      <c r="B448" s="442"/>
      <c r="D448" s="443"/>
      <c r="E448" s="444"/>
      <c r="H448" s="529"/>
      <c r="X448" s="445"/>
    </row>
    <row r="449" spans="1:24" s="291" customFormat="1" ht="13.5" customHeight="1" outlineLevel="2" x14ac:dyDescent="0.25">
      <c r="A449" s="291">
        <v>14</v>
      </c>
      <c r="B449" s="442"/>
      <c r="D449" s="443"/>
      <c r="E449" s="444"/>
      <c r="H449" s="529"/>
      <c r="K449" s="529"/>
      <c r="X449" s="445"/>
    </row>
    <row r="450" spans="1:24" s="291" customFormat="1" ht="13.5" customHeight="1" outlineLevel="2" x14ac:dyDescent="0.25">
      <c r="B450" s="442"/>
      <c r="D450" s="443"/>
      <c r="E450" s="444"/>
      <c r="H450" s="529"/>
      <c r="K450" s="529"/>
      <c r="X450" s="445"/>
    </row>
    <row r="451" spans="1:24" s="291" customFormat="1" ht="13.5" customHeight="1" outlineLevel="2" x14ac:dyDescent="0.25">
      <c r="A451" s="291">
        <v>15</v>
      </c>
      <c r="B451" s="442"/>
      <c r="D451" s="443"/>
      <c r="E451" s="444"/>
      <c r="H451" s="529"/>
      <c r="X451" s="445"/>
    </row>
    <row r="452" spans="1:24" s="291" customFormat="1" ht="13.5" customHeight="1" outlineLevel="2" x14ac:dyDescent="0.25">
      <c r="B452" s="442"/>
      <c r="D452" s="443"/>
      <c r="E452" s="444"/>
      <c r="H452" s="529"/>
      <c r="X452" s="445"/>
    </row>
    <row r="453" spans="1:24" s="291" customFormat="1" ht="13.5" customHeight="1" outlineLevel="2" x14ac:dyDescent="0.25">
      <c r="A453" s="291">
        <v>16</v>
      </c>
      <c r="B453" s="442"/>
      <c r="D453" s="443"/>
      <c r="E453" s="444"/>
      <c r="H453" s="529"/>
      <c r="K453" s="529"/>
      <c r="X453" s="445"/>
    </row>
    <row r="454" spans="1:24" s="291" customFormat="1" ht="13.5" customHeight="1" outlineLevel="2" x14ac:dyDescent="0.25">
      <c r="B454" s="442"/>
      <c r="D454" s="443"/>
      <c r="E454" s="444"/>
      <c r="H454" s="529"/>
      <c r="X454" s="445"/>
    </row>
    <row r="455" spans="1:24" s="291" customFormat="1" ht="13.5" customHeight="1" outlineLevel="2" x14ac:dyDescent="0.25">
      <c r="A455" s="291">
        <v>17</v>
      </c>
      <c r="B455" s="442"/>
      <c r="D455" s="443"/>
      <c r="E455" s="444"/>
      <c r="H455" s="529"/>
      <c r="X455" s="445"/>
    </row>
    <row r="456" spans="1:24" s="291" customFormat="1" ht="13.5" customHeight="1" outlineLevel="2" x14ac:dyDescent="0.25">
      <c r="B456" s="442"/>
      <c r="D456" s="443"/>
      <c r="E456" s="444"/>
      <c r="H456" s="529"/>
      <c r="K456" s="529"/>
      <c r="X456" s="445"/>
    </row>
    <row r="457" spans="1:24" s="291" customFormat="1" ht="13.5" customHeight="1" outlineLevel="2" x14ac:dyDescent="0.25">
      <c r="A457" s="291">
        <v>18</v>
      </c>
      <c r="B457" s="442"/>
      <c r="D457" s="443"/>
      <c r="E457" s="444"/>
      <c r="H457" s="529"/>
      <c r="K457" s="529"/>
      <c r="X457" s="445"/>
    </row>
    <row r="458" spans="1:24" s="291" customFormat="1" ht="13.5" customHeight="1" outlineLevel="2" x14ac:dyDescent="0.25">
      <c r="B458" s="442"/>
      <c r="D458" s="443"/>
      <c r="E458" s="444"/>
      <c r="H458" s="529"/>
      <c r="K458" s="529"/>
      <c r="X458" s="445"/>
    </row>
    <row r="459" spans="1:24" s="291" customFormat="1" ht="13.5" customHeight="1" outlineLevel="2" x14ac:dyDescent="0.25">
      <c r="A459" s="291">
        <v>19</v>
      </c>
      <c r="B459" s="442"/>
      <c r="D459" s="443"/>
      <c r="E459" s="444"/>
      <c r="H459" s="529"/>
      <c r="K459" s="529"/>
      <c r="X459" s="445"/>
    </row>
    <row r="460" spans="1:24" s="291" customFormat="1" ht="13.5" customHeight="1" outlineLevel="2" x14ac:dyDescent="0.25">
      <c r="B460" s="442"/>
      <c r="D460" s="443"/>
      <c r="E460" s="444"/>
      <c r="H460" s="529"/>
      <c r="X460" s="445"/>
    </row>
    <row r="461" spans="1:24" s="291" customFormat="1" ht="13.5" customHeight="1" outlineLevel="2" x14ac:dyDescent="0.25">
      <c r="A461" s="291">
        <v>20</v>
      </c>
      <c r="B461" s="442"/>
      <c r="D461" s="443"/>
      <c r="E461" s="444"/>
      <c r="H461" s="529"/>
      <c r="X461" s="445"/>
    </row>
    <row r="462" spans="1:24" s="291" customFormat="1" ht="13.5" customHeight="1" outlineLevel="2" x14ac:dyDescent="0.25">
      <c r="B462" s="442"/>
      <c r="D462" s="443"/>
      <c r="E462" s="444"/>
      <c r="H462" s="529"/>
      <c r="X462" s="445"/>
    </row>
    <row r="463" spans="1:24" s="291" customFormat="1" ht="13.5" customHeight="1" outlineLevel="2" x14ac:dyDescent="0.25">
      <c r="A463" s="291">
        <v>21</v>
      </c>
      <c r="B463" s="442"/>
      <c r="D463" s="443"/>
      <c r="E463" s="444"/>
      <c r="H463" s="529"/>
      <c r="X463" s="445"/>
    </row>
    <row r="464" spans="1:24" s="291" customFormat="1" ht="13.5" customHeight="1" outlineLevel="2" x14ac:dyDescent="0.25">
      <c r="B464" s="442"/>
      <c r="D464" s="443"/>
      <c r="E464" s="444"/>
      <c r="H464" s="529"/>
      <c r="K464" s="529"/>
      <c r="X464" s="445"/>
    </row>
    <row r="465" spans="1:24" s="291" customFormat="1" ht="13.5" customHeight="1" outlineLevel="2" x14ac:dyDescent="0.25">
      <c r="A465" s="291">
        <v>22</v>
      </c>
      <c r="B465" s="442"/>
      <c r="D465" s="443"/>
      <c r="E465" s="444"/>
      <c r="H465" s="529"/>
      <c r="K465" s="529"/>
      <c r="X465" s="445"/>
    </row>
    <row r="466" spans="1:24" s="291" customFormat="1" ht="13.5" customHeight="1" outlineLevel="2" x14ac:dyDescent="0.25">
      <c r="B466" s="442"/>
      <c r="D466" s="443"/>
      <c r="E466" s="444"/>
      <c r="H466" s="529"/>
      <c r="K466" s="529"/>
      <c r="X466" s="445"/>
    </row>
    <row r="467" spans="1:24" s="291" customFormat="1" ht="13.5" customHeight="1" outlineLevel="2" x14ac:dyDescent="0.25">
      <c r="A467" s="291">
        <v>23</v>
      </c>
      <c r="B467" s="442"/>
      <c r="D467" s="443"/>
      <c r="E467" s="444"/>
      <c r="H467" s="529"/>
      <c r="X467" s="445"/>
    </row>
    <row r="468" spans="1:24" s="291" customFormat="1" ht="13.5" customHeight="1" outlineLevel="2" x14ac:dyDescent="0.25">
      <c r="B468" s="442"/>
      <c r="D468" s="443"/>
      <c r="E468" s="444"/>
      <c r="H468" s="529"/>
      <c r="K468" s="529"/>
      <c r="X468" s="445"/>
    </row>
    <row r="469" spans="1:24" s="291" customFormat="1" ht="13.5" customHeight="1" outlineLevel="2" x14ac:dyDescent="0.25">
      <c r="A469" s="291">
        <v>24</v>
      </c>
      <c r="B469" s="442"/>
      <c r="D469" s="443"/>
      <c r="E469" s="444"/>
      <c r="H469" s="529"/>
      <c r="K469" s="529"/>
      <c r="X469" s="445"/>
    </row>
    <row r="470" spans="1:24" s="291" customFormat="1" ht="13.5" customHeight="1" outlineLevel="2" x14ac:dyDescent="0.25">
      <c r="B470" s="442"/>
      <c r="D470" s="443"/>
      <c r="E470" s="444"/>
      <c r="H470" s="529"/>
      <c r="X470" s="445"/>
    </row>
    <row r="471" spans="1:24" s="291" customFormat="1" ht="13.5" customHeight="1" outlineLevel="2" x14ac:dyDescent="0.25">
      <c r="A471" s="291">
        <v>25</v>
      </c>
      <c r="B471" s="442"/>
      <c r="D471" s="443"/>
      <c r="E471" s="444"/>
      <c r="H471" s="529"/>
      <c r="K471" s="529"/>
      <c r="X471" s="445"/>
    </row>
    <row r="472" spans="1:24" s="291" customFormat="1" ht="13.5" customHeight="1" outlineLevel="2" x14ac:dyDescent="0.25">
      <c r="B472" s="442"/>
      <c r="D472" s="443"/>
      <c r="E472" s="444"/>
      <c r="H472" s="529"/>
      <c r="K472" s="529"/>
      <c r="X472" s="445"/>
    </row>
    <row r="473" spans="1:24" s="291" customFormat="1" ht="13.5" customHeight="1" outlineLevel="2" x14ac:dyDescent="0.25">
      <c r="A473" s="291">
        <v>26</v>
      </c>
      <c r="B473" s="442"/>
      <c r="D473" s="443"/>
      <c r="E473" s="444"/>
      <c r="H473" s="529"/>
      <c r="K473" s="529"/>
      <c r="X473" s="445"/>
    </row>
    <row r="474" spans="1:24" s="291" customFormat="1" ht="13.5" customHeight="1" outlineLevel="2" x14ac:dyDescent="0.25">
      <c r="B474" s="442"/>
      <c r="D474" s="443"/>
      <c r="E474" s="444"/>
      <c r="H474" s="529"/>
      <c r="K474" s="529"/>
      <c r="X474" s="445"/>
    </row>
    <row r="475" spans="1:24" s="291" customFormat="1" ht="13.5" customHeight="1" outlineLevel="2" x14ac:dyDescent="0.25">
      <c r="A475" s="291">
        <v>27</v>
      </c>
      <c r="B475" s="442"/>
      <c r="D475" s="443"/>
      <c r="E475" s="444"/>
      <c r="H475" s="529"/>
      <c r="K475" s="529"/>
      <c r="X475" s="445"/>
    </row>
    <row r="476" spans="1:24" s="291" customFormat="1" ht="13.5" customHeight="1" outlineLevel="2" x14ac:dyDescent="0.25">
      <c r="B476" s="442"/>
      <c r="D476" s="443"/>
      <c r="E476" s="444"/>
      <c r="H476" s="529"/>
      <c r="X476" s="445"/>
    </row>
    <row r="477" spans="1:24" s="291" customFormat="1" ht="13.5" customHeight="1" outlineLevel="2" x14ac:dyDescent="0.25">
      <c r="A477" s="291">
        <v>28</v>
      </c>
      <c r="B477" s="442"/>
      <c r="D477" s="443"/>
      <c r="E477" s="444"/>
      <c r="H477" s="529"/>
      <c r="X477" s="445"/>
    </row>
    <row r="478" spans="1:24" s="291" customFormat="1" ht="13.5" customHeight="1" outlineLevel="2" x14ac:dyDescent="0.25">
      <c r="B478" s="442"/>
      <c r="D478" s="443"/>
      <c r="E478" s="444"/>
      <c r="H478" s="529"/>
      <c r="X478" s="445"/>
    </row>
    <row r="479" spans="1:24" s="291" customFormat="1" ht="13.5" customHeight="1" outlineLevel="2" x14ac:dyDescent="0.25">
      <c r="A479" s="291">
        <v>29</v>
      </c>
      <c r="B479" s="442"/>
      <c r="D479" s="443"/>
      <c r="E479" s="444"/>
      <c r="H479" s="529"/>
      <c r="K479" s="529"/>
      <c r="X479" s="445"/>
    </row>
    <row r="480" spans="1:24" s="291" customFormat="1" ht="13.5" customHeight="1" outlineLevel="2" x14ac:dyDescent="0.25">
      <c r="B480" s="442"/>
      <c r="D480" s="443"/>
      <c r="E480" s="444"/>
      <c r="H480" s="529"/>
      <c r="K480" s="529"/>
      <c r="X480" s="445"/>
    </row>
    <row r="481" spans="1:24" s="291" customFormat="1" ht="13.5" customHeight="1" outlineLevel="2" x14ac:dyDescent="0.25">
      <c r="A481" s="291">
        <v>30</v>
      </c>
      <c r="B481" s="442"/>
      <c r="D481" s="443"/>
      <c r="E481" s="444"/>
      <c r="H481" s="529"/>
      <c r="X481" s="445"/>
    </row>
    <row r="482" spans="1:24" s="291" customFormat="1" ht="13.5" customHeight="1" outlineLevel="2" x14ac:dyDescent="0.25">
      <c r="B482" s="442"/>
      <c r="D482" s="443"/>
      <c r="E482" s="444"/>
      <c r="H482" s="529"/>
      <c r="K482" s="529"/>
      <c r="X482" s="445"/>
    </row>
    <row r="483" spans="1:24" s="291" customFormat="1" ht="13.5" customHeight="1" outlineLevel="2" x14ac:dyDescent="0.25">
      <c r="A483" s="291">
        <v>31</v>
      </c>
      <c r="D483" s="442"/>
      <c r="K483" s="529"/>
      <c r="X483" s="445"/>
    </row>
    <row r="484" spans="1:24" s="291" customFormat="1" ht="13.5" customHeight="1" outlineLevel="2" x14ac:dyDescent="0.25">
      <c r="D484" s="442"/>
      <c r="X484" s="445"/>
    </row>
    <row r="485" spans="1:24" s="291" customFormat="1" ht="13.5" customHeight="1" outlineLevel="2" x14ac:dyDescent="0.25">
      <c r="A485" s="291">
        <v>32</v>
      </c>
      <c r="D485" s="442"/>
      <c r="X485" s="445"/>
    </row>
    <row r="486" spans="1:24" s="291" customFormat="1" ht="13.5" customHeight="1" outlineLevel="2" x14ac:dyDescent="0.25">
      <c r="D486" s="442"/>
      <c r="X486" s="445"/>
    </row>
    <row r="487" spans="1:24" s="291" customFormat="1" ht="13.5" customHeight="1" outlineLevel="2" x14ac:dyDescent="0.25">
      <c r="A487" s="291">
        <v>33</v>
      </c>
      <c r="D487" s="442"/>
      <c r="K487" s="529"/>
      <c r="X487" s="445"/>
    </row>
    <row r="488" spans="1:24" s="291" customFormat="1" ht="13.5" customHeight="1" outlineLevel="2" x14ac:dyDescent="0.25">
      <c r="D488" s="442"/>
      <c r="X488" s="445"/>
    </row>
    <row r="489" spans="1:24" s="291" customFormat="1" ht="13.5" customHeight="1" outlineLevel="2" x14ac:dyDescent="0.25">
      <c r="A489" s="291">
        <v>34</v>
      </c>
      <c r="D489" s="442"/>
      <c r="X489" s="445"/>
    </row>
    <row r="490" spans="1:24" s="291" customFormat="1" ht="13.5" customHeight="1" outlineLevel="2" x14ac:dyDescent="0.25">
      <c r="D490" s="442"/>
      <c r="K490" s="529"/>
      <c r="X490" s="445"/>
    </row>
    <row r="491" spans="1:24" s="291" customFormat="1" ht="13.5" customHeight="1" outlineLevel="2" x14ac:dyDescent="0.25">
      <c r="A491" s="291">
        <v>35</v>
      </c>
      <c r="D491" s="442"/>
      <c r="X491" s="445"/>
    </row>
    <row r="492" spans="1:24" s="291" customFormat="1" ht="13.5" customHeight="1" outlineLevel="2" x14ac:dyDescent="0.25">
      <c r="D492" s="442"/>
      <c r="K492" s="529"/>
      <c r="X492" s="445"/>
    </row>
    <row r="493" spans="1:24" s="291" customFormat="1" ht="13.5" customHeight="1" outlineLevel="2" x14ac:dyDescent="0.25">
      <c r="A493" s="291">
        <v>36</v>
      </c>
      <c r="D493" s="442"/>
      <c r="X493" s="445"/>
    </row>
    <row r="494" spans="1:24" s="291" customFormat="1" ht="13.5" customHeight="1" outlineLevel="2" x14ac:dyDescent="0.25">
      <c r="D494" s="442"/>
      <c r="X494" s="445"/>
    </row>
    <row r="495" spans="1:24" s="291" customFormat="1" ht="13.5" customHeight="1" outlineLevel="2" x14ac:dyDescent="0.25">
      <c r="A495" s="291">
        <v>37</v>
      </c>
      <c r="D495" s="442"/>
      <c r="X495" s="445"/>
    </row>
    <row r="496" spans="1:24" s="291" customFormat="1" ht="13.5" customHeight="1" outlineLevel="2" x14ac:dyDescent="0.25">
      <c r="D496" s="442"/>
      <c r="X496" s="445"/>
    </row>
    <row r="497" spans="1:24" s="291" customFormat="1" ht="13.5" customHeight="1" outlineLevel="2" x14ac:dyDescent="0.25">
      <c r="A497" s="291">
        <v>38</v>
      </c>
      <c r="D497" s="442"/>
      <c r="X497" s="445"/>
    </row>
    <row r="498" spans="1:24" s="291" customFormat="1" ht="13.5" customHeight="1" outlineLevel="2" x14ac:dyDescent="0.25">
      <c r="D498" s="442"/>
      <c r="X498" s="445"/>
    </row>
    <row r="499" spans="1:24" s="291" customFormat="1" ht="13.5" customHeight="1" outlineLevel="2" x14ac:dyDescent="0.25">
      <c r="A499" s="291">
        <v>39</v>
      </c>
      <c r="D499" s="442"/>
      <c r="X499" s="445"/>
    </row>
    <row r="500" spans="1:24" s="291" customFormat="1" ht="13.5" customHeight="1" outlineLevel="2" x14ac:dyDescent="0.25">
      <c r="D500" s="442"/>
      <c r="X500" s="445"/>
    </row>
    <row r="501" spans="1:24" s="291" customFormat="1" ht="13.5" customHeight="1" outlineLevel="2" x14ac:dyDescent="0.25">
      <c r="D501" s="442"/>
      <c r="X501" s="445"/>
    </row>
    <row r="502" spans="1:24" s="291" customFormat="1" ht="13.5" customHeight="1" outlineLevel="2" x14ac:dyDescent="0.25">
      <c r="D502" s="442"/>
      <c r="X502" s="445"/>
    </row>
    <row r="503" spans="1:24" s="291" customFormat="1" ht="13.5" customHeight="1" outlineLevel="2" x14ac:dyDescent="0.25">
      <c r="D503" s="442"/>
      <c r="X503" s="445"/>
    </row>
    <row r="504" spans="1:24" s="291" customFormat="1" ht="13.5" customHeight="1" outlineLevel="2" x14ac:dyDescent="0.25">
      <c r="D504" s="442"/>
      <c r="X504" s="445"/>
    </row>
    <row r="505" spans="1:24" s="291" customFormat="1" ht="13.5" customHeight="1" outlineLevel="2" x14ac:dyDescent="0.25">
      <c r="D505" s="442"/>
      <c r="X505" s="445"/>
    </row>
    <row r="506" spans="1:24" s="291" customFormat="1" ht="13.5" customHeight="1" outlineLevel="2" x14ac:dyDescent="0.25">
      <c r="D506" s="442"/>
      <c r="X506" s="445"/>
    </row>
    <row r="507" spans="1:24" s="291" customFormat="1" ht="13.5" customHeight="1" outlineLevel="2" x14ac:dyDescent="0.25">
      <c r="D507" s="442"/>
      <c r="X507" s="445"/>
    </row>
    <row r="508" spans="1:24" s="291" customFormat="1" ht="13.5" customHeight="1" outlineLevel="2" x14ac:dyDescent="0.25">
      <c r="D508" s="442"/>
      <c r="X508" s="445"/>
    </row>
    <row r="509" spans="1:24" s="291" customFormat="1" ht="13.5" customHeight="1" outlineLevel="2" x14ac:dyDescent="0.25">
      <c r="D509" s="442"/>
      <c r="X509" s="445"/>
    </row>
    <row r="510" spans="1:24" s="291" customFormat="1" ht="13.5" customHeight="1" outlineLevel="2" x14ac:dyDescent="0.25">
      <c r="D510" s="442"/>
      <c r="X510" s="445"/>
    </row>
    <row r="511" spans="1:24" s="291" customFormat="1" ht="13.5" customHeight="1" outlineLevel="2" x14ac:dyDescent="0.25">
      <c r="D511" s="442"/>
      <c r="X511" s="445"/>
    </row>
    <row r="512" spans="1:24" s="291" customFormat="1" ht="13.5" customHeight="1" outlineLevel="2" x14ac:dyDescent="0.25">
      <c r="D512" s="442"/>
      <c r="X512" s="445"/>
    </row>
    <row r="513" spans="1:24" s="291" customFormat="1" ht="13.5" customHeight="1" outlineLevel="2" x14ac:dyDescent="0.25">
      <c r="D513" s="442"/>
      <c r="X513" s="445"/>
    </row>
    <row r="514" spans="1:24" s="291" customFormat="1" ht="13.5" customHeight="1" outlineLevel="2" x14ac:dyDescent="0.25">
      <c r="D514" s="442"/>
      <c r="X514" s="445"/>
    </row>
    <row r="515" spans="1:24" s="291" customFormat="1" ht="13.5" customHeight="1" outlineLevel="2" x14ac:dyDescent="0.25">
      <c r="D515" s="442"/>
      <c r="X515" s="445"/>
    </row>
    <row r="516" spans="1:24" s="291" customFormat="1" ht="13.5" customHeight="1" outlineLevel="2" x14ac:dyDescent="0.25">
      <c r="D516" s="443"/>
      <c r="E516" s="444"/>
      <c r="X516" s="445"/>
    </row>
    <row r="517" spans="1:24" s="291" customFormat="1" ht="13.5" customHeight="1" outlineLevel="2" x14ac:dyDescent="0.25">
      <c r="D517" s="443"/>
      <c r="E517" s="444"/>
      <c r="X517" s="445"/>
    </row>
    <row r="518" spans="1:24" s="291" customFormat="1" ht="13.5" customHeight="1" outlineLevel="2" x14ac:dyDescent="0.25">
      <c r="D518" s="443"/>
      <c r="E518" s="444"/>
      <c r="X518" s="445"/>
    </row>
    <row r="519" spans="1:24" s="291" customFormat="1" ht="13.5" customHeight="1" outlineLevel="2" x14ac:dyDescent="0.25">
      <c r="D519" s="443"/>
      <c r="E519" s="444"/>
      <c r="X519" s="445"/>
    </row>
    <row r="520" spans="1:24" s="291" customFormat="1" ht="13.5" customHeight="1" outlineLevel="2" thickBot="1" x14ac:dyDescent="0.3">
      <c r="D520" s="443"/>
      <c r="E520" s="444"/>
      <c r="X520" s="445"/>
    </row>
    <row r="521" spans="1:24" s="13" customFormat="1" ht="21.6" thickBot="1" x14ac:dyDescent="0.45">
      <c r="A521" s="12">
        <f t="shared" ref="A521:F524" si="73">+A321</f>
        <v>0</v>
      </c>
      <c r="B521" s="23">
        <f t="shared" si="73"/>
        <v>0</v>
      </c>
      <c r="C521" s="13">
        <f t="shared" si="73"/>
        <v>0</v>
      </c>
      <c r="D521" s="49">
        <f t="shared" si="73"/>
        <v>0</v>
      </c>
      <c r="E521" s="14">
        <f t="shared" si="73"/>
        <v>0</v>
      </c>
      <c r="F521" s="13">
        <f t="shared" si="73"/>
        <v>0</v>
      </c>
      <c r="H521" s="15"/>
      <c r="X521" s="16"/>
    </row>
    <row r="522" spans="1:24" x14ac:dyDescent="0.25">
      <c r="A522" t="str">
        <f t="shared" si="73"/>
        <v>Résultats BRUT HOMMES COLLER LES VALEURS DES CELLULES Puis trier par ordre décroissant colonne F</v>
      </c>
      <c r="B522" s="22">
        <f t="shared" si="73"/>
        <v>0</v>
      </c>
      <c r="C522">
        <f t="shared" si="73"/>
        <v>0</v>
      </c>
      <c r="D522" s="48">
        <f t="shared" si="73"/>
        <v>0</v>
      </c>
      <c r="E522" s="3">
        <f t="shared" si="73"/>
        <v>0</v>
      </c>
      <c r="F522">
        <f t="shared" si="73"/>
        <v>0</v>
      </c>
      <c r="H522" s="11"/>
    </row>
    <row r="523" spans="1:24" x14ac:dyDescent="0.25">
      <c r="A523" t="str">
        <f t="shared" si="73"/>
        <v>Clt</v>
      </c>
      <c r="B523" t="str">
        <f t="shared" si="73"/>
        <v>Nat.</v>
      </c>
      <c r="C523" t="str">
        <f t="shared" si="73"/>
        <v>Prénom et Nom</v>
      </c>
      <c r="D523" s="48" t="str">
        <f t="shared" si="73"/>
        <v>Idx</v>
      </c>
      <c r="E523" s="3" t="str">
        <f t="shared" si="73"/>
        <v>Club</v>
      </c>
      <c r="F523" t="str">
        <f t="shared" si="73"/>
        <v>T1</v>
      </c>
    </row>
    <row r="524" spans="1:24" x14ac:dyDescent="0.25">
      <c r="A524">
        <f t="shared" si="73"/>
        <v>1</v>
      </c>
      <c r="B524">
        <f t="shared" si="73"/>
        <v>0</v>
      </c>
      <c r="C524">
        <f t="shared" si="73"/>
        <v>0</v>
      </c>
      <c r="D524" s="48">
        <f t="shared" si="73"/>
        <v>0</v>
      </c>
      <c r="E524" s="3">
        <f t="shared" si="73"/>
        <v>0</v>
      </c>
      <c r="F524">
        <f t="shared" si="73"/>
        <v>0</v>
      </c>
    </row>
  </sheetData>
  <sortState xmlns:xlrd2="http://schemas.microsoft.com/office/spreadsheetml/2017/richdata2" ref="C423:H472">
    <sortCondition descending="1" ref="F423:F472"/>
  </sortState>
  <mergeCells count="26">
    <mergeCell ref="AH4:AL4"/>
    <mergeCell ref="A1:Z1"/>
    <mergeCell ref="AB1:BB1"/>
    <mergeCell ref="AB2:AR2"/>
    <mergeCell ref="AN4:AR4"/>
    <mergeCell ref="AT4:BB4"/>
    <mergeCell ref="B4:F4"/>
    <mergeCell ref="I4:M4"/>
    <mergeCell ref="AB4:AF4"/>
    <mergeCell ref="A40:F40"/>
    <mergeCell ref="H40:M40"/>
    <mergeCell ref="AB37:AF37"/>
    <mergeCell ref="A39:F39"/>
    <mergeCell ref="H39:M39"/>
    <mergeCell ref="AB39:AF39"/>
    <mergeCell ref="AB40:AF40"/>
    <mergeCell ref="AW5:AY5"/>
    <mergeCell ref="AZ5:BB5"/>
    <mergeCell ref="AN19:AR19"/>
    <mergeCell ref="O21:R21"/>
    <mergeCell ref="AH37:AL37"/>
    <mergeCell ref="O5:R5"/>
    <mergeCell ref="S5:T5"/>
    <mergeCell ref="AT5:AV5"/>
    <mergeCell ref="W5:X5"/>
    <mergeCell ref="W13:Z13"/>
  </mergeCells>
  <conditionalFormatting sqref="B125:H174">
    <cfRule type="expression" dxfId="69" priority="9">
      <formula>($H125="F")</formula>
    </cfRule>
  </conditionalFormatting>
  <conditionalFormatting sqref="B224:H287">
    <cfRule type="expression" dxfId="68" priority="12">
      <formula>($H224="F")</formula>
    </cfRule>
  </conditionalFormatting>
  <conditionalFormatting sqref="B324:H369">
    <cfRule type="expression" dxfId="67" priority="8">
      <formula>($H324="F")</formula>
    </cfRule>
  </conditionalFormatting>
  <conditionalFormatting sqref="B423:H482">
    <cfRule type="expression" dxfId="66" priority="7">
      <formula>($H423="F")</formula>
    </cfRule>
  </conditionalFormatting>
  <conditionalFormatting sqref="C6:C35">
    <cfRule type="cellIs" dxfId="65" priority="5" operator="equal">
      <formula>"F"</formula>
    </cfRule>
  </conditionalFormatting>
  <conditionalFormatting sqref="D6:D35">
    <cfRule type="cellIs" dxfId="64" priority="2" operator="equal">
      <formula>"Inconnu"</formula>
    </cfRule>
  </conditionalFormatting>
  <conditionalFormatting sqref="E6:E35">
    <cfRule type="cellIs" dxfId="63" priority="1" operator="greaterThan">
      <formula>36</formula>
    </cfRule>
  </conditionalFormatting>
  <conditionalFormatting sqref="J6:J35">
    <cfRule type="cellIs" dxfId="62" priority="6" operator="equal">
      <formula>"F"</formula>
    </cfRule>
  </conditionalFormatting>
  <conditionalFormatting sqref="K6:K35">
    <cfRule type="cellIs" dxfId="61" priority="3" operator="equal">
      <formula>"Inconnu"</formula>
    </cfRule>
  </conditionalFormatting>
  <conditionalFormatting sqref="L6:L35">
    <cfRule type="cellIs" dxfId="60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F7BC-339B-4B16-99E1-929BF9E44304}">
  <sheetPr codeName="Feuil16">
    <pageSetUpPr fitToPage="1"/>
  </sheetPr>
  <dimension ref="A1:BB524"/>
  <sheetViews>
    <sheetView showZeros="0" topLeftCell="A10" zoomScale="50" zoomScaleNormal="50" workbookViewId="0">
      <selection sqref="A1:XFD1"/>
    </sheetView>
  </sheetViews>
  <sheetFormatPr baseColWidth="10" defaultColWidth="11.5546875" defaultRowHeight="13.2" outlineLevelRow="2" x14ac:dyDescent="0.25"/>
  <cols>
    <col min="1" max="1" width="5.33203125" style="291" customWidth="1"/>
    <col min="2" max="2" width="23.109375" style="291" customWidth="1"/>
    <col min="3" max="3" width="21" style="291" customWidth="1"/>
    <col min="4" max="4" width="19.109375" style="443" customWidth="1"/>
    <col min="5" max="5" width="26.5546875" style="444" customWidth="1"/>
    <col min="6" max="6" width="5.44140625" style="291" customWidth="1"/>
    <col min="7" max="7" width="3.21875" style="291" customWidth="1"/>
    <col min="8" max="8" width="4.33203125" style="291" customWidth="1"/>
    <col min="9" max="9" width="20.5546875" style="291" customWidth="1"/>
    <col min="10" max="10" width="4.88671875" style="291" customWidth="1"/>
    <col min="11" max="12" width="15.6640625" style="291" customWidth="1"/>
    <col min="13" max="15" width="5.44140625" style="291" customWidth="1"/>
    <col min="16" max="16" width="16.44140625" style="291" customWidth="1"/>
    <col min="17" max="17" width="5.44140625" style="291" customWidth="1"/>
    <col min="18" max="18" width="18.21875" style="291" customWidth="1"/>
    <col min="19" max="20" width="5.44140625" style="291" customWidth="1"/>
    <col min="21" max="21" width="1" style="291" customWidth="1"/>
    <col min="22" max="22" width="3.33203125" style="291" customWidth="1"/>
    <col min="23" max="23" width="20.5546875" style="291" customWidth="1"/>
    <col min="24" max="24" width="9.21875" style="445" customWidth="1"/>
    <col min="25" max="25" width="11.77734375" style="291" customWidth="1"/>
    <col min="26" max="26" width="9.109375" style="291" customWidth="1"/>
    <col min="27" max="27" width="3.5546875" style="291" customWidth="1"/>
    <col min="28" max="28" width="8.109375" style="291" customWidth="1"/>
    <col min="29" max="29" width="7.88671875" style="291" customWidth="1"/>
    <col min="30" max="30" width="8.44140625" style="291" customWidth="1"/>
    <col min="31" max="32" width="5.44140625" style="291" customWidth="1"/>
    <col min="33" max="33" width="3.33203125" style="291" customWidth="1"/>
    <col min="34" max="34" width="8" style="291" customWidth="1"/>
    <col min="35" max="38" width="5.44140625" style="291" customWidth="1"/>
    <col min="39" max="39" width="1.5546875" style="291" customWidth="1"/>
    <col min="40" max="40" width="5.44140625" style="291" customWidth="1"/>
    <col min="41" max="41" width="9.33203125" style="291" customWidth="1"/>
    <col min="42" max="44" width="5.44140625" style="291" customWidth="1"/>
    <col min="45" max="58" width="11.5546875" style="291"/>
    <col min="59" max="59" width="12.109375" style="291" customWidth="1"/>
    <col min="60" max="16384" width="11.5546875" style="291"/>
  </cols>
  <sheetData>
    <row r="1" spans="1:54" s="787" customFormat="1" ht="31.8" customHeight="1" thickBot="1" x14ac:dyDescent="0.3">
      <c r="A1" s="911" t="str">
        <f>+Explications!A1:R1</f>
        <v>CARRE D'AS 2025</v>
      </c>
      <c r="B1" s="912"/>
      <c r="C1" s="912"/>
      <c r="D1" s="912"/>
      <c r="E1" s="912"/>
      <c r="F1" s="912"/>
      <c r="G1" s="912"/>
      <c r="H1" s="912"/>
      <c r="I1" s="912"/>
      <c r="J1" s="912"/>
      <c r="K1" s="912"/>
      <c r="L1" s="912"/>
      <c r="M1" s="912"/>
      <c r="N1" s="912"/>
      <c r="O1" s="912"/>
      <c r="P1" s="912"/>
      <c r="Q1" s="912"/>
      <c r="R1" s="912"/>
      <c r="S1" s="912"/>
      <c r="T1" s="912"/>
      <c r="U1" s="912"/>
      <c r="V1" s="912"/>
      <c r="W1" s="912"/>
      <c r="X1" s="912"/>
      <c r="Y1" s="912"/>
      <c r="Z1" s="913"/>
      <c r="AB1" s="911" t="s">
        <v>23</v>
      </c>
      <c r="AC1" s="912"/>
      <c r="AD1" s="912"/>
      <c r="AE1" s="912"/>
      <c r="AF1" s="912"/>
      <c r="AG1" s="912"/>
      <c r="AH1" s="912"/>
      <c r="AI1" s="912"/>
      <c r="AJ1" s="912"/>
      <c r="AK1" s="912"/>
      <c r="AL1" s="912"/>
      <c r="AM1" s="912"/>
      <c r="AN1" s="912"/>
      <c r="AO1" s="912"/>
      <c r="AP1" s="912"/>
      <c r="AQ1" s="912"/>
      <c r="AR1" s="912"/>
      <c r="AS1" s="912"/>
      <c r="AT1" s="912"/>
      <c r="AU1" s="912"/>
      <c r="AV1" s="912"/>
      <c r="AW1" s="912"/>
      <c r="AX1" s="912"/>
      <c r="AY1" s="912"/>
      <c r="AZ1" s="912"/>
      <c r="BA1" s="912"/>
      <c r="BB1" s="913"/>
    </row>
    <row r="2" spans="1:54" ht="19.95" customHeight="1" x14ac:dyDescent="0.3">
      <c r="A2" s="437" t="s">
        <v>133</v>
      </c>
      <c r="B2" s="438">
        <f>+Explications!H35</f>
        <v>45904</v>
      </c>
      <c r="C2" s="439"/>
      <c r="D2" s="440" t="s">
        <v>131</v>
      </c>
      <c r="E2" s="437" t="str">
        <f>+Explications!H36</f>
        <v>Val d'Europe</v>
      </c>
      <c r="F2" s="437"/>
      <c r="G2" s="437"/>
      <c r="H2" s="439"/>
      <c r="I2" s="437" t="s">
        <v>226</v>
      </c>
      <c r="J2" s="437" t="str">
        <f>+Explications!H37</f>
        <v>ASGAF</v>
      </c>
      <c r="K2" s="437"/>
      <c r="L2" s="437"/>
      <c r="M2" s="437"/>
      <c r="N2" s="437"/>
      <c r="O2" s="437"/>
      <c r="P2" s="437" t="s">
        <v>402</v>
      </c>
      <c r="Q2" s="437"/>
      <c r="R2" s="437" t="str">
        <f>+Explications!H38</f>
        <v>Scramble</v>
      </c>
      <c r="S2" s="437"/>
      <c r="T2" s="437"/>
      <c r="U2" s="437" t="s">
        <v>25</v>
      </c>
      <c r="V2" s="437"/>
      <c r="W2" s="437"/>
      <c r="X2" s="441"/>
      <c r="Y2" s="437"/>
      <c r="AB2" s="920"/>
      <c r="AC2" s="920"/>
      <c r="AD2" s="920"/>
      <c r="AE2" s="920"/>
      <c r="AF2" s="920"/>
      <c r="AG2" s="920"/>
      <c r="AH2" s="920"/>
      <c r="AI2" s="920"/>
      <c r="AJ2" s="920"/>
      <c r="AK2" s="920"/>
      <c r="AL2" s="920"/>
      <c r="AM2" s="920"/>
      <c r="AN2" s="920"/>
      <c r="AO2" s="920"/>
      <c r="AP2" s="920"/>
      <c r="AQ2" s="920"/>
      <c r="AR2" s="920"/>
    </row>
    <row r="3" spans="1:54" ht="13.8" thickBot="1" x14ac:dyDescent="0.3">
      <c r="B3" s="442"/>
    </row>
    <row r="4" spans="1:54" ht="16.5" customHeight="1" thickBot="1" x14ac:dyDescent="0.3">
      <c r="B4" s="918" t="s">
        <v>0</v>
      </c>
      <c r="C4" s="919"/>
      <c r="D4" s="919"/>
      <c r="E4" s="919"/>
      <c r="F4" s="921"/>
      <c r="G4" s="154"/>
      <c r="H4" s="154"/>
      <c r="I4" s="918" t="s">
        <v>3</v>
      </c>
      <c r="J4" s="919"/>
      <c r="K4" s="919"/>
      <c r="L4" s="919"/>
      <c r="M4" s="921"/>
      <c r="AB4" s="918" t="s">
        <v>0</v>
      </c>
      <c r="AC4" s="919"/>
      <c r="AD4" s="919"/>
      <c r="AE4" s="919"/>
      <c r="AF4" s="919"/>
      <c r="AH4" s="918" t="s">
        <v>3</v>
      </c>
      <c r="AI4" s="919"/>
      <c r="AJ4" s="919"/>
      <c r="AK4" s="919"/>
      <c r="AL4" s="919"/>
      <c r="AN4" s="918" t="s">
        <v>18</v>
      </c>
      <c r="AO4" s="919"/>
      <c r="AP4" s="919"/>
      <c r="AQ4" s="919"/>
      <c r="AR4" s="919"/>
      <c r="AT4" s="914" t="s">
        <v>233</v>
      </c>
      <c r="AU4" s="915"/>
      <c r="AV4" s="915"/>
      <c r="AW4" s="915"/>
      <c r="AX4" s="915"/>
      <c r="AY4" s="915"/>
      <c r="AZ4" s="915"/>
      <c r="BA4" s="915"/>
      <c r="BB4" s="916"/>
    </row>
    <row r="5" spans="1:54" ht="16.5" customHeight="1" thickBot="1" x14ac:dyDescent="0.3">
      <c r="B5" s="446" t="s">
        <v>85</v>
      </c>
      <c r="C5" s="447" t="s">
        <v>90</v>
      </c>
      <c r="D5" s="448" t="s">
        <v>24</v>
      </c>
      <c r="E5" s="449" t="s">
        <v>48</v>
      </c>
      <c r="F5" s="450" t="s">
        <v>21</v>
      </c>
      <c r="G5" s="154"/>
      <c r="H5" s="154"/>
      <c r="I5" s="451" t="str">
        <f>+B5</f>
        <v>Nom Prénom</v>
      </c>
      <c r="J5" s="452" t="s">
        <v>90</v>
      </c>
      <c r="K5" s="451" t="str">
        <f>+D5</f>
        <v>Club *</v>
      </c>
      <c r="L5" s="451" t="s">
        <v>48</v>
      </c>
      <c r="M5" s="453" t="s">
        <v>21</v>
      </c>
      <c r="O5" s="928" t="s">
        <v>18</v>
      </c>
      <c r="P5" s="929"/>
      <c r="Q5" s="929"/>
      <c r="R5" s="930"/>
      <c r="S5" s="931" t="s">
        <v>2</v>
      </c>
      <c r="T5" s="932"/>
      <c r="W5" s="918" t="s">
        <v>15</v>
      </c>
      <c r="X5" s="921"/>
      <c r="AB5" s="453" t="str">
        <f>+W6</f>
        <v>ASGAF</v>
      </c>
      <c r="AC5" s="453" t="str">
        <f>+W7</f>
        <v>Chevannes</v>
      </c>
      <c r="AD5" s="453" t="str">
        <f>+W8</f>
        <v>Chevry</v>
      </c>
      <c r="AE5" s="453" t="str">
        <f>+W9</f>
        <v>Corbuches</v>
      </c>
      <c r="AF5" s="453" t="str">
        <f>+W10</f>
        <v>Réveillon</v>
      </c>
      <c r="AH5" s="453" t="str">
        <f>+AB5</f>
        <v>ASGAF</v>
      </c>
      <c r="AI5" s="453" t="str">
        <f>+AC5</f>
        <v>Chevannes</v>
      </c>
      <c r="AJ5" s="453" t="str">
        <f>+AD5</f>
        <v>Chevry</v>
      </c>
      <c r="AK5" s="453" t="str">
        <f>+AE5</f>
        <v>Corbuches</v>
      </c>
      <c r="AL5" s="453" t="str">
        <f>+AF5</f>
        <v>Réveillon</v>
      </c>
      <c r="AN5" s="453" t="str">
        <f>+AH5</f>
        <v>ASGAF</v>
      </c>
      <c r="AO5" s="453" t="str">
        <f>+AI5</f>
        <v>Chevannes</v>
      </c>
      <c r="AP5" s="453" t="str">
        <f>+AJ5</f>
        <v>Chevry</v>
      </c>
      <c r="AQ5" s="453" t="str">
        <f>+AK5</f>
        <v>Corbuches</v>
      </c>
      <c r="AR5" s="453" t="str">
        <f>+AL5</f>
        <v>Réveillon</v>
      </c>
      <c r="AT5" s="918" t="s">
        <v>229</v>
      </c>
      <c r="AU5" s="919"/>
      <c r="AV5" s="921"/>
      <c r="AW5" s="918" t="s">
        <v>86</v>
      </c>
      <c r="AX5" s="919"/>
      <c r="AY5" s="921"/>
      <c r="AZ5" s="918" t="s">
        <v>87</v>
      </c>
      <c r="BA5" s="919"/>
      <c r="BB5" s="921"/>
    </row>
    <row r="6" spans="1:54" ht="16.5" customHeight="1" thickBot="1" x14ac:dyDescent="0.3">
      <c r="A6" s="454">
        <v>1</v>
      </c>
      <c r="B6" s="455">
        <f t="shared" ref="B6:E21" si="0">+B42</f>
        <v>0</v>
      </c>
      <c r="C6" s="456" t="str">
        <f>+C42</f>
        <v>???</v>
      </c>
      <c r="D6" s="457" t="str">
        <f t="shared" ref="D6:E14" si="1">+D42</f>
        <v>???</v>
      </c>
      <c r="E6" s="458">
        <f t="shared" si="1"/>
        <v>0</v>
      </c>
      <c r="F6" s="459">
        <v>30</v>
      </c>
      <c r="H6" s="454">
        <v>1</v>
      </c>
      <c r="I6" s="455">
        <f t="shared" ref="I6:K21" si="2">+I42</f>
        <v>0</v>
      </c>
      <c r="J6" s="456" t="str">
        <f t="shared" si="2"/>
        <v>???</v>
      </c>
      <c r="K6" s="456" t="str">
        <f t="shared" si="2"/>
        <v>???</v>
      </c>
      <c r="L6" s="458">
        <f t="shared" ref="L6:L35" si="3">VALUE(+L42)</f>
        <v>0</v>
      </c>
      <c r="M6" s="459">
        <v>30</v>
      </c>
      <c r="O6" s="460" t="s">
        <v>230</v>
      </c>
      <c r="P6" s="461" t="str">
        <f>+I5</f>
        <v>Nom Prénom</v>
      </c>
      <c r="Q6" s="461" t="str">
        <f>+J5</f>
        <v>H/F</v>
      </c>
      <c r="R6" s="461" t="str">
        <f>+K5</f>
        <v>Club *</v>
      </c>
      <c r="S6" s="461" t="s">
        <v>230</v>
      </c>
      <c r="T6" s="462" t="s">
        <v>232</v>
      </c>
      <c r="W6" s="463" t="s">
        <v>313</v>
      </c>
      <c r="X6" s="464">
        <f>AB121</f>
        <v>0</v>
      </c>
      <c r="AB6" s="465" t="str">
        <f>IF(LEFT($D6,5)=AB$5,$F6,"")</f>
        <v/>
      </c>
      <c r="AC6" s="465" t="str">
        <f t="shared" ref="AC6:AC35" si="4">IF(LEFT($D6,9)=AC$5,$F6,"")</f>
        <v/>
      </c>
      <c r="AD6" s="465" t="str">
        <f t="shared" ref="AD6:AD21" si="5">IF(LEFT($D6,5)=AD$5,$F6,"")</f>
        <v/>
      </c>
      <c r="AE6" s="465" t="str">
        <f>IF(LEFT($D6,9)=AE$5,$F6,"")</f>
        <v/>
      </c>
      <c r="AF6" s="465" t="str">
        <f>IF(LEFT($D6,9)=AF$5,$F6,"")</f>
        <v/>
      </c>
      <c r="AH6" s="466" t="str">
        <f t="shared" ref="AH6:AH21" si="6">IF(LEFT($K6,5)=AH$5,$M6,"")</f>
        <v/>
      </c>
      <c r="AI6" s="466" t="str">
        <f>IF(LEFT($K6,9)=AI$5,$M6,"")</f>
        <v/>
      </c>
      <c r="AJ6" s="466" t="str">
        <f>IF(LEFT($K6,6)=AJ$5,$M6,"")</f>
        <v/>
      </c>
      <c r="AK6" s="466" t="str">
        <f>IF(LEFT($K6,9)=AK$5,$M6,"")</f>
        <v/>
      </c>
      <c r="AL6" s="466" t="str">
        <f>IF(LEFT($K6,9)=AL$5,$M6,"")</f>
        <v/>
      </c>
      <c r="AN6" s="465" t="str">
        <f t="shared" ref="AN6:AR17" si="7">IF(LEFT($R7,5)=AN$5,$S7,"")</f>
        <v/>
      </c>
      <c r="AO6" s="465" t="str">
        <f t="shared" si="7"/>
        <v/>
      </c>
      <c r="AP6" s="465" t="str">
        <f t="shared" si="7"/>
        <v/>
      </c>
      <c r="AQ6" s="465" t="str">
        <f t="shared" si="7"/>
        <v/>
      </c>
      <c r="AR6" s="465" t="str">
        <f t="shared" si="7"/>
        <v/>
      </c>
      <c r="AT6" s="453" t="s">
        <v>231</v>
      </c>
      <c r="AU6" s="453" t="s">
        <v>230</v>
      </c>
      <c r="AV6" s="453" t="s">
        <v>1</v>
      </c>
      <c r="AW6" s="453" t="s">
        <v>231</v>
      </c>
      <c r="AX6" s="453" t="s">
        <v>230</v>
      </c>
      <c r="AY6" s="453" t="s">
        <v>1</v>
      </c>
      <c r="AZ6" s="453" t="s">
        <v>231</v>
      </c>
      <c r="BA6" s="453" t="s">
        <v>230</v>
      </c>
      <c r="BB6" s="453" t="s">
        <v>1</v>
      </c>
    </row>
    <row r="7" spans="1:54" ht="16.5" customHeight="1" x14ac:dyDescent="0.25">
      <c r="A7" s="467">
        <v>2</v>
      </c>
      <c r="B7" s="468">
        <f t="shared" si="0"/>
        <v>0</v>
      </c>
      <c r="C7" s="469" t="str">
        <f t="shared" si="0"/>
        <v>???</v>
      </c>
      <c r="D7" s="470" t="str">
        <f t="shared" si="1"/>
        <v>???</v>
      </c>
      <c r="E7" s="458">
        <f t="shared" si="1"/>
        <v>0</v>
      </c>
      <c r="F7" s="471">
        <f>+F6</f>
        <v>30</v>
      </c>
      <c r="H7" s="467">
        <v>2</v>
      </c>
      <c r="I7" s="468">
        <f t="shared" si="2"/>
        <v>0</v>
      </c>
      <c r="J7" s="469" t="str">
        <f t="shared" si="2"/>
        <v>???</v>
      </c>
      <c r="K7" s="469" t="str">
        <f t="shared" si="2"/>
        <v>???</v>
      </c>
      <c r="L7" s="458">
        <f t="shared" si="3"/>
        <v>0</v>
      </c>
      <c r="M7" s="471">
        <f>+M6</f>
        <v>30</v>
      </c>
      <c r="O7" s="472">
        <v>1</v>
      </c>
      <c r="P7" s="473" t="str">
        <f t="shared" ref="P7:P18" si="8">IFERROR(VLOOKUP($O7,$AU$7:$AV$36,2,0),"")</f>
        <v/>
      </c>
      <c r="Q7" s="473" t="str">
        <f t="shared" ref="Q7:Q18" si="9">IFERROR(VLOOKUP($P7,$I$6:$L$35,4,0),"")</f>
        <v/>
      </c>
      <c r="R7" s="473" t="str">
        <f t="shared" ref="R7:R18" si="10">IFERROR(VLOOKUP($P7,$I$6:$L$35,3,0),"")</f>
        <v/>
      </c>
      <c r="S7" s="474">
        <f t="shared" ref="S7:S18" si="11">IF(P7&lt;&gt;"",T7,0)</f>
        <v>0</v>
      </c>
      <c r="T7" s="475">
        <v>12</v>
      </c>
      <c r="W7" s="476" t="s">
        <v>10</v>
      </c>
      <c r="X7" s="477">
        <f>AC121</f>
        <v>0</v>
      </c>
      <c r="AB7" s="465" t="str">
        <f t="shared" ref="AB7:AD35" si="12">IF(LEFT($D7,5)=AB$5,$F7,"")</f>
        <v/>
      </c>
      <c r="AC7" s="465" t="str">
        <f t="shared" si="4"/>
        <v/>
      </c>
      <c r="AD7" s="465" t="str">
        <f t="shared" si="5"/>
        <v/>
      </c>
      <c r="AE7" s="465" t="str">
        <f t="shared" ref="AE7:AF34" si="13">IF(LEFT($D7,9)=AE$5,$F7,"")</f>
        <v/>
      </c>
      <c r="AF7" s="465" t="str">
        <f t="shared" si="13"/>
        <v/>
      </c>
      <c r="AH7" s="466" t="str">
        <f t="shared" si="6"/>
        <v/>
      </c>
      <c r="AI7" s="466" t="str">
        <f t="shared" ref="AI7:AI35" si="14">IF(LEFT($K7,9)=AI$5,$M7,"")</f>
        <v/>
      </c>
      <c r="AJ7" s="466" t="str">
        <f t="shared" ref="AJ7:AJ35" si="15">IF(LEFT($K7,6)=AJ$5,$M7,"")</f>
        <v/>
      </c>
      <c r="AK7" s="466" t="str">
        <f t="shared" ref="AK7:AL35" si="16">IF(LEFT($K7,9)=AK$5,$M7,"")</f>
        <v/>
      </c>
      <c r="AL7" s="466" t="str">
        <f t="shared" si="16"/>
        <v/>
      </c>
      <c r="AN7" s="465" t="str">
        <f t="shared" si="7"/>
        <v/>
      </c>
      <c r="AO7" s="465" t="str">
        <f t="shared" si="7"/>
        <v/>
      </c>
      <c r="AP7" s="465" t="str">
        <f t="shared" si="7"/>
        <v/>
      </c>
      <c r="AQ7" s="465" t="str">
        <f t="shared" si="7"/>
        <v/>
      </c>
      <c r="AR7" s="465" t="str">
        <f t="shared" si="7"/>
        <v/>
      </c>
      <c r="AT7" s="478">
        <f t="shared" ref="AT7:AT36" si="17">IF(L6&gt;36,M6,0)</f>
        <v>0</v>
      </c>
      <c r="AU7" s="478">
        <f t="shared" ref="AU7:AU36" si="18">IF(AT7&lt;&gt;0,RANK(AT7,AT$7:AT$36),0)</f>
        <v>0</v>
      </c>
      <c r="AV7" s="478" t="str">
        <f t="shared" ref="AV7:AV36" si="19">IF(AU7&lt;&gt;0,$I6,"")</f>
        <v/>
      </c>
      <c r="AW7" s="478">
        <f t="shared" ref="AW7:AW36" si="20">IF((L6&gt;36),0,IF(J6="F",M6,0))</f>
        <v>0</v>
      </c>
      <c r="AX7" s="478">
        <f t="shared" ref="AX7:AX36" si="21">IF(AW7&lt;&gt;0,RANK(AW7,AW$7:AW$36),0)</f>
        <v>0</v>
      </c>
      <c r="AY7" s="478" t="str">
        <f t="shared" ref="AY7:AY36" si="22">IF(AX7&lt;&gt;0,$I6,"")</f>
        <v/>
      </c>
      <c r="AZ7" s="478">
        <f t="shared" ref="AZ7:AZ36" si="23">IF((L6&gt;36),0,IF(J6="F",0,M6))</f>
        <v>30</v>
      </c>
      <c r="BA7" s="478">
        <f t="shared" ref="BA7:BA36" si="24">IF(AZ7&lt;&gt;0,RANK(AZ7,AZ$7:AZ$36),0)</f>
        <v>1</v>
      </c>
      <c r="BB7" s="478">
        <f t="shared" ref="BB7:BB36" si="25">IF(BA7&lt;&gt;0,$I6,"")</f>
        <v>0</v>
      </c>
    </row>
    <row r="8" spans="1:54" ht="16.5" customHeight="1" x14ac:dyDescent="0.25">
      <c r="A8" s="467">
        <v>3</v>
      </c>
      <c r="B8" s="468">
        <f t="shared" si="0"/>
        <v>0</v>
      </c>
      <c r="C8" s="469" t="str">
        <f t="shared" si="0"/>
        <v>???</v>
      </c>
      <c r="D8" s="470" t="str">
        <f t="shared" si="1"/>
        <v>???</v>
      </c>
      <c r="E8" s="458">
        <f t="shared" si="1"/>
        <v>0</v>
      </c>
      <c r="F8" s="471">
        <f>+F7-2</f>
        <v>28</v>
      </c>
      <c r="H8" s="467">
        <v>3</v>
      </c>
      <c r="I8" s="468">
        <f t="shared" si="2"/>
        <v>0</v>
      </c>
      <c r="J8" s="469" t="str">
        <f t="shared" si="2"/>
        <v>???</v>
      </c>
      <c r="K8" s="469" t="str">
        <f t="shared" si="2"/>
        <v>???</v>
      </c>
      <c r="L8" s="458">
        <f t="shared" si="3"/>
        <v>0</v>
      </c>
      <c r="M8" s="471">
        <f>+M7-2</f>
        <v>28</v>
      </c>
      <c r="O8" s="479">
        <v>1</v>
      </c>
      <c r="P8" s="480" t="str">
        <f t="shared" si="8"/>
        <v/>
      </c>
      <c r="Q8" s="480" t="str">
        <f t="shared" si="9"/>
        <v/>
      </c>
      <c r="R8" s="480" t="str">
        <f t="shared" si="10"/>
        <v/>
      </c>
      <c r="S8" s="481">
        <f t="shared" si="11"/>
        <v>0</v>
      </c>
      <c r="T8" s="482">
        <f>IF(Q8&lt;&gt;Q7,+T7-1,T7)</f>
        <v>12</v>
      </c>
      <c r="W8" s="476" t="s">
        <v>11</v>
      </c>
      <c r="X8" s="477">
        <f>AD121</f>
        <v>0</v>
      </c>
      <c r="AB8" s="465" t="str">
        <f t="shared" si="12"/>
        <v/>
      </c>
      <c r="AC8" s="465" t="str">
        <f t="shared" si="4"/>
        <v/>
      </c>
      <c r="AD8" s="465" t="str">
        <f t="shared" si="5"/>
        <v/>
      </c>
      <c r="AE8" s="465" t="str">
        <f t="shared" si="13"/>
        <v/>
      </c>
      <c r="AF8" s="465" t="str">
        <f t="shared" si="13"/>
        <v/>
      </c>
      <c r="AH8" s="466" t="str">
        <f t="shared" si="6"/>
        <v/>
      </c>
      <c r="AI8" s="466" t="str">
        <f t="shared" si="14"/>
        <v/>
      </c>
      <c r="AJ8" s="466" t="str">
        <f t="shared" si="15"/>
        <v/>
      </c>
      <c r="AK8" s="466" t="str">
        <f t="shared" si="16"/>
        <v/>
      </c>
      <c r="AL8" s="466" t="str">
        <f t="shared" si="16"/>
        <v/>
      </c>
      <c r="AN8" s="465" t="str">
        <f t="shared" si="7"/>
        <v/>
      </c>
      <c r="AO8" s="465" t="str">
        <f t="shared" si="7"/>
        <v/>
      </c>
      <c r="AP8" s="465" t="str">
        <f t="shared" si="7"/>
        <v/>
      </c>
      <c r="AQ8" s="465" t="str">
        <f t="shared" si="7"/>
        <v/>
      </c>
      <c r="AR8" s="465" t="str">
        <f t="shared" si="7"/>
        <v/>
      </c>
      <c r="AT8" s="483">
        <f t="shared" si="17"/>
        <v>0</v>
      </c>
      <c r="AU8" s="483">
        <f t="shared" si="18"/>
        <v>0</v>
      </c>
      <c r="AV8" s="483" t="str">
        <f t="shared" si="19"/>
        <v/>
      </c>
      <c r="AW8" s="483">
        <f t="shared" si="20"/>
        <v>0</v>
      </c>
      <c r="AX8" s="483">
        <f t="shared" si="21"/>
        <v>0</v>
      </c>
      <c r="AY8" s="483" t="str">
        <f t="shared" si="22"/>
        <v/>
      </c>
      <c r="AZ8" s="483">
        <f t="shared" si="23"/>
        <v>30</v>
      </c>
      <c r="BA8" s="483">
        <f t="shared" si="24"/>
        <v>1</v>
      </c>
      <c r="BB8" s="483">
        <f t="shared" si="25"/>
        <v>0</v>
      </c>
    </row>
    <row r="9" spans="1:54" ht="16.5" customHeight="1" x14ac:dyDescent="0.25">
      <c r="A9" s="467">
        <v>4</v>
      </c>
      <c r="B9" s="468">
        <f t="shared" si="0"/>
        <v>0</v>
      </c>
      <c r="C9" s="469" t="str">
        <f t="shared" si="0"/>
        <v>???</v>
      </c>
      <c r="D9" s="470" t="str">
        <f t="shared" si="1"/>
        <v>???</v>
      </c>
      <c r="E9" s="458">
        <f t="shared" si="1"/>
        <v>0</v>
      </c>
      <c r="F9" s="471">
        <f>+F8</f>
        <v>28</v>
      </c>
      <c r="H9" s="467">
        <v>4</v>
      </c>
      <c r="I9" s="468">
        <f t="shared" si="2"/>
        <v>0</v>
      </c>
      <c r="J9" s="469" t="str">
        <f t="shared" si="2"/>
        <v>???</v>
      </c>
      <c r="K9" s="469" t="str">
        <f t="shared" si="2"/>
        <v>???</v>
      </c>
      <c r="L9" s="458">
        <f t="shared" si="3"/>
        <v>0</v>
      </c>
      <c r="M9" s="471">
        <f>+M8</f>
        <v>28</v>
      </c>
      <c r="O9" s="479">
        <v>3</v>
      </c>
      <c r="P9" s="480" t="str">
        <f t="shared" si="8"/>
        <v/>
      </c>
      <c r="Q9" s="480" t="str">
        <f t="shared" si="9"/>
        <v/>
      </c>
      <c r="R9" s="480" t="str">
        <f t="shared" si="10"/>
        <v/>
      </c>
      <c r="S9" s="481">
        <f t="shared" si="11"/>
        <v>0</v>
      </c>
      <c r="T9" s="482">
        <f t="shared" ref="T9:T18" si="26">IF(Q9&lt;&gt;Q8,+T8-1,T8)</f>
        <v>12</v>
      </c>
      <c r="W9" s="476" t="s">
        <v>12</v>
      </c>
      <c r="X9" s="477">
        <f>AE121</f>
        <v>0</v>
      </c>
      <c r="AB9" s="465" t="str">
        <f t="shared" si="12"/>
        <v/>
      </c>
      <c r="AC9" s="465" t="str">
        <f t="shared" si="4"/>
        <v/>
      </c>
      <c r="AD9" s="465" t="str">
        <f t="shared" si="5"/>
        <v/>
      </c>
      <c r="AE9" s="465" t="str">
        <f t="shared" si="13"/>
        <v/>
      </c>
      <c r="AF9" s="465" t="str">
        <f t="shared" si="13"/>
        <v/>
      </c>
      <c r="AH9" s="466" t="str">
        <f t="shared" si="6"/>
        <v/>
      </c>
      <c r="AI9" s="466" t="str">
        <f t="shared" si="14"/>
        <v/>
      </c>
      <c r="AJ9" s="466" t="str">
        <f t="shared" si="15"/>
        <v/>
      </c>
      <c r="AK9" s="466" t="str">
        <f t="shared" si="16"/>
        <v/>
      </c>
      <c r="AL9" s="466" t="str">
        <f t="shared" si="16"/>
        <v/>
      </c>
      <c r="AN9" s="465" t="str">
        <f t="shared" si="7"/>
        <v/>
      </c>
      <c r="AO9" s="465" t="str">
        <f t="shared" si="7"/>
        <v/>
      </c>
      <c r="AP9" s="465" t="str">
        <f t="shared" si="7"/>
        <v/>
      </c>
      <c r="AQ9" s="465" t="str">
        <f t="shared" si="7"/>
        <v/>
      </c>
      <c r="AR9" s="465" t="str">
        <f t="shared" si="7"/>
        <v/>
      </c>
      <c r="AT9" s="483">
        <f t="shared" si="17"/>
        <v>0</v>
      </c>
      <c r="AU9" s="483">
        <f t="shared" si="18"/>
        <v>0</v>
      </c>
      <c r="AV9" s="483" t="str">
        <f t="shared" si="19"/>
        <v/>
      </c>
      <c r="AW9" s="483">
        <f t="shared" si="20"/>
        <v>0</v>
      </c>
      <c r="AX9" s="483">
        <f t="shared" si="21"/>
        <v>0</v>
      </c>
      <c r="AY9" s="483" t="str">
        <f t="shared" si="22"/>
        <v/>
      </c>
      <c r="AZ9" s="483">
        <f t="shared" si="23"/>
        <v>28</v>
      </c>
      <c r="BA9" s="483">
        <f t="shared" si="24"/>
        <v>3</v>
      </c>
      <c r="BB9" s="483">
        <f t="shared" si="25"/>
        <v>0</v>
      </c>
    </row>
    <row r="10" spans="1:54" ht="16.5" customHeight="1" thickBot="1" x14ac:dyDescent="0.3">
      <c r="A10" s="467">
        <v>5</v>
      </c>
      <c r="B10" s="468">
        <f t="shared" si="0"/>
        <v>0</v>
      </c>
      <c r="C10" s="469" t="str">
        <f t="shared" si="0"/>
        <v>???</v>
      </c>
      <c r="D10" s="470" t="str">
        <f t="shared" si="1"/>
        <v>???</v>
      </c>
      <c r="E10" s="458">
        <f t="shared" si="1"/>
        <v>0</v>
      </c>
      <c r="F10" s="471">
        <f>+F9-2</f>
        <v>26</v>
      </c>
      <c r="H10" s="467">
        <v>5</v>
      </c>
      <c r="I10" s="468">
        <f t="shared" si="2"/>
        <v>0</v>
      </c>
      <c r="J10" s="469" t="str">
        <f t="shared" si="2"/>
        <v>???</v>
      </c>
      <c r="K10" s="469" t="str">
        <f t="shared" si="2"/>
        <v>???</v>
      </c>
      <c r="L10" s="458">
        <f t="shared" si="3"/>
        <v>0</v>
      </c>
      <c r="M10" s="471">
        <f>+M9-2</f>
        <v>26</v>
      </c>
      <c r="O10" s="479">
        <v>4</v>
      </c>
      <c r="P10" s="480" t="str">
        <f t="shared" si="8"/>
        <v/>
      </c>
      <c r="Q10" s="480" t="str">
        <f t="shared" si="9"/>
        <v/>
      </c>
      <c r="R10" s="480" t="str">
        <f t="shared" si="10"/>
        <v/>
      </c>
      <c r="S10" s="481">
        <f t="shared" si="11"/>
        <v>0</v>
      </c>
      <c r="T10" s="482">
        <f t="shared" si="26"/>
        <v>12</v>
      </c>
      <c r="W10" s="476" t="s">
        <v>13</v>
      </c>
      <c r="X10" s="477">
        <f>AF121</f>
        <v>0</v>
      </c>
      <c r="AB10" s="465" t="str">
        <f t="shared" si="12"/>
        <v/>
      </c>
      <c r="AC10" s="465" t="str">
        <f t="shared" si="4"/>
        <v/>
      </c>
      <c r="AD10" s="465" t="str">
        <f t="shared" si="5"/>
        <v/>
      </c>
      <c r="AE10" s="465" t="str">
        <f t="shared" si="13"/>
        <v/>
      </c>
      <c r="AF10" s="465" t="str">
        <f t="shared" si="13"/>
        <v/>
      </c>
      <c r="AH10" s="466" t="str">
        <f t="shared" si="6"/>
        <v/>
      </c>
      <c r="AI10" s="466" t="str">
        <f t="shared" si="14"/>
        <v/>
      </c>
      <c r="AJ10" s="466" t="str">
        <f t="shared" si="15"/>
        <v/>
      </c>
      <c r="AK10" s="466" t="str">
        <f t="shared" si="16"/>
        <v/>
      </c>
      <c r="AL10" s="466" t="str">
        <f t="shared" si="16"/>
        <v/>
      </c>
      <c r="AN10" s="465" t="str">
        <f t="shared" si="7"/>
        <v/>
      </c>
      <c r="AO10" s="465" t="str">
        <f t="shared" si="7"/>
        <v/>
      </c>
      <c r="AP10" s="465" t="str">
        <f t="shared" si="7"/>
        <v/>
      </c>
      <c r="AQ10" s="465" t="str">
        <f t="shared" si="7"/>
        <v/>
      </c>
      <c r="AR10" s="465" t="str">
        <f t="shared" si="7"/>
        <v/>
      </c>
      <c r="AT10" s="483">
        <f t="shared" si="17"/>
        <v>0</v>
      </c>
      <c r="AU10" s="483">
        <f t="shared" si="18"/>
        <v>0</v>
      </c>
      <c r="AV10" s="483" t="str">
        <f t="shared" si="19"/>
        <v/>
      </c>
      <c r="AW10" s="483">
        <f t="shared" si="20"/>
        <v>0</v>
      </c>
      <c r="AX10" s="483">
        <f t="shared" si="21"/>
        <v>0</v>
      </c>
      <c r="AY10" s="483" t="str">
        <f t="shared" si="22"/>
        <v/>
      </c>
      <c r="AZ10" s="483">
        <f t="shared" si="23"/>
        <v>28</v>
      </c>
      <c r="BA10" s="483">
        <f t="shared" si="24"/>
        <v>3</v>
      </c>
      <c r="BB10" s="483">
        <f t="shared" si="25"/>
        <v>0</v>
      </c>
    </row>
    <row r="11" spans="1:54" ht="16.5" customHeight="1" thickBot="1" x14ac:dyDescent="0.3">
      <c r="A11" s="467">
        <v>6</v>
      </c>
      <c r="B11" s="468">
        <f t="shared" si="0"/>
        <v>0</v>
      </c>
      <c r="C11" s="469" t="str">
        <f t="shared" si="0"/>
        <v>???</v>
      </c>
      <c r="D11" s="470" t="str">
        <f t="shared" si="1"/>
        <v>???</v>
      </c>
      <c r="E11" s="458">
        <f t="shared" si="1"/>
        <v>0</v>
      </c>
      <c r="F11" s="471">
        <f t="shared" ref="F11:F21" si="27">+F10</f>
        <v>26</v>
      </c>
      <c r="H11" s="467">
        <v>6</v>
      </c>
      <c r="I11" s="468">
        <f t="shared" si="2"/>
        <v>0</v>
      </c>
      <c r="J11" s="469" t="str">
        <f t="shared" si="2"/>
        <v>???</v>
      </c>
      <c r="K11" s="469" t="str">
        <f t="shared" si="2"/>
        <v>???</v>
      </c>
      <c r="L11" s="458">
        <f t="shared" si="3"/>
        <v>0</v>
      </c>
      <c r="M11" s="471">
        <f t="shared" ref="M11:M21" si="28">+M10</f>
        <v>26</v>
      </c>
      <c r="O11" s="479">
        <v>5</v>
      </c>
      <c r="P11" s="480" t="str">
        <f t="shared" si="8"/>
        <v/>
      </c>
      <c r="Q11" s="480" t="str">
        <f t="shared" si="9"/>
        <v/>
      </c>
      <c r="R11" s="480" t="str">
        <f t="shared" si="10"/>
        <v/>
      </c>
      <c r="S11" s="481">
        <f t="shared" si="11"/>
        <v>0</v>
      </c>
      <c r="T11" s="482">
        <f t="shared" si="26"/>
        <v>12</v>
      </c>
      <c r="W11" s="484" t="s">
        <v>8</v>
      </c>
      <c r="X11" s="485">
        <f>SUM(X6:X10)</f>
        <v>0</v>
      </c>
      <c r="AB11" s="465" t="str">
        <f t="shared" si="12"/>
        <v/>
      </c>
      <c r="AC11" s="465" t="str">
        <f t="shared" si="4"/>
        <v/>
      </c>
      <c r="AD11" s="465" t="str">
        <f t="shared" si="5"/>
        <v/>
      </c>
      <c r="AE11" s="465" t="str">
        <f t="shared" si="13"/>
        <v/>
      </c>
      <c r="AF11" s="465" t="str">
        <f t="shared" si="13"/>
        <v/>
      </c>
      <c r="AH11" s="466" t="str">
        <f t="shared" si="6"/>
        <v/>
      </c>
      <c r="AI11" s="466" t="str">
        <f t="shared" si="14"/>
        <v/>
      </c>
      <c r="AJ11" s="466" t="str">
        <f t="shared" si="15"/>
        <v/>
      </c>
      <c r="AK11" s="466" t="str">
        <f t="shared" si="16"/>
        <v/>
      </c>
      <c r="AL11" s="466" t="str">
        <f t="shared" si="16"/>
        <v/>
      </c>
      <c r="AN11" s="465" t="str">
        <f t="shared" si="7"/>
        <v/>
      </c>
      <c r="AO11" s="465" t="str">
        <f t="shared" si="7"/>
        <v/>
      </c>
      <c r="AP11" s="465" t="str">
        <f t="shared" si="7"/>
        <v/>
      </c>
      <c r="AQ11" s="465" t="str">
        <f t="shared" si="7"/>
        <v/>
      </c>
      <c r="AR11" s="465" t="str">
        <f t="shared" si="7"/>
        <v/>
      </c>
      <c r="AT11" s="483">
        <f t="shared" si="17"/>
        <v>0</v>
      </c>
      <c r="AU11" s="483">
        <f t="shared" si="18"/>
        <v>0</v>
      </c>
      <c r="AV11" s="483" t="str">
        <f t="shared" si="19"/>
        <v/>
      </c>
      <c r="AW11" s="483">
        <f t="shared" si="20"/>
        <v>0</v>
      </c>
      <c r="AX11" s="483">
        <f t="shared" si="21"/>
        <v>0</v>
      </c>
      <c r="AY11" s="483" t="str">
        <f t="shared" si="22"/>
        <v/>
      </c>
      <c r="AZ11" s="483">
        <f t="shared" si="23"/>
        <v>26</v>
      </c>
      <c r="BA11" s="483">
        <f t="shared" si="24"/>
        <v>5</v>
      </c>
      <c r="BB11" s="483">
        <f t="shared" si="25"/>
        <v>0</v>
      </c>
    </row>
    <row r="12" spans="1:54" ht="16.5" customHeight="1" thickBot="1" x14ac:dyDescent="0.3">
      <c r="A12" s="467">
        <v>7</v>
      </c>
      <c r="B12" s="468">
        <f t="shared" si="0"/>
        <v>0</v>
      </c>
      <c r="C12" s="469" t="str">
        <f t="shared" si="0"/>
        <v>???</v>
      </c>
      <c r="D12" s="470" t="str">
        <f t="shared" si="1"/>
        <v>???</v>
      </c>
      <c r="E12" s="458">
        <f t="shared" si="1"/>
        <v>0</v>
      </c>
      <c r="F12" s="471">
        <f>+F11-2</f>
        <v>24</v>
      </c>
      <c r="H12" s="467">
        <v>7</v>
      </c>
      <c r="I12" s="468">
        <f t="shared" si="2"/>
        <v>0</v>
      </c>
      <c r="J12" s="469" t="str">
        <f t="shared" si="2"/>
        <v>???</v>
      </c>
      <c r="K12" s="469" t="str">
        <f t="shared" si="2"/>
        <v>???</v>
      </c>
      <c r="L12" s="458">
        <f t="shared" si="3"/>
        <v>0</v>
      </c>
      <c r="M12" s="471">
        <f>+M11-2</f>
        <v>24</v>
      </c>
      <c r="O12" s="479">
        <v>6</v>
      </c>
      <c r="P12" s="480" t="str">
        <f t="shared" si="8"/>
        <v/>
      </c>
      <c r="Q12" s="480" t="str">
        <f t="shared" si="9"/>
        <v/>
      </c>
      <c r="R12" s="480" t="str">
        <f t="shared" si="10"/>
        <v/>
      </c>
      <c r="S12" s="481">
        <f t="shared" si="11"/>
        <v>0</v>
      </c>
      <c r="T12" s="482">
        <f t="shared" si="26"/>
        <v>12</v>
      </c>
      <c r="W12" s="291" t="s">
        <v>321</v>
      </c>
      <c r="AB12" s="465" t="str">
        <f t="shared" si="12"/>
        <v/>
      </c>
      <c r="AC12" s="465" t="str">
        <f t="shared" si="4"/>
        <v/>
      </c>
      <c r="AD12" s="465" t="str">
        <f t="shared" si="5"/>
        <v/>
      </c>
      <c r="AE12" s="465" t="str">
        <f t="shared" si="13"/>
        <v/>
      </c>
      <c r="AF12" s="465" t="str">
        <f t="shared" si="13"/>
        <v/>
      </c>
      <c r="AH12" s="466" t="str">
        <f t="shared" si="6"/>
        <v/>
      </c>
      <c r="AI12" s="466" t="str">
        <f t="shared" si="14"/>
        <v/>
      </c>
      <c r="AJ12" s="466" t="str">
        <f t="shared" si="15"/>
        <v/>
      </c>
      <c r="AK12" s="466" t="str">
        <f t="shared" si="16"/>
        <v/>
      </c>
      <c r="AL12" s="466" t="str">
        <f t="shared" si="16"/>
        <v/>
      </c>
      <c r="AN12" s="465" t="str">
        <f t="shared" si="7"/>
        <v/>
      </c>
      <c r="AO12" s="465" t="str">
        <f t="shared" si="7"/>
        <v/>
      </c>
      <c r="AP12" s="465" t="str">
        <f t="shared" si="7"/>
        <v/>
      </c>
      <c r="AQ12" s="465" t="str">
        <f t="shared" si="7"/>
        <v/>
      </c>
      <c r="AR12" s="465" t="str">
        <f t="shared" si="7"/>
        <v/>
      </c>
      <c r="AT12" s="483">
        <f t="shared" si="17"/>
        <v>0</v>
      </c>
      <c r="AU12" s="483">
        <f t="shared" si="18"/>
        <v>0</v>
      </c>
      <c r="AV12" s="483" t="str">
        <f t="shared" si="19"/>
        <v/>
      </c>
      <c r="AW12" s="483">
        <f t="shared" si="20"/>
        <v>0</v>
      </c>
      <c r="AX12" s="483">
        <f t="shared" si="21"/>
        <v>0</v>
      </c>
      <c r="AY12" s="483" t="str">
        <f t="shared" si="22"/>
        <v/>
      </c>
      <c r="AZ12" s="483">
        <f t="shared" si="23"/>
        <v>26</v>
      </c>
      <c r="BA12" s="483">
        <f t="shared" si="24"/>
        <v>5</v>
      </c>
      <c r="BB12" s="483">
        <f t="shared" si="25"/>
        <v>0</v>
      </c>
    </row>
    <row r="13" spans="1:54" ht="16.5" customHeight="1" thickBot="1" x14ac:dyDescent="0.3">
      <c r="A13" s="467">
        <v>8</v>
      </c>
      <c r="B13" s="468">
        <f t="shared" si="0"/>
        <v>0</v>
      </c>
      <c r="C13" s="469" t="str">
        <f t="shared" si="0"/>
        <v>???</v>
      </c>
      <c r="D13" s="470" t="str">
        <f t="shared" si="1"/>
        <v>???</v>
      </c>
      <c r="E13" s="458">
        <f t="shared" si="1"/>
        <v>0</v>
      </c>
      <c r="F13" s="471">
        <f t="shared" si="27"/>
        <v>24</v>
      </c>
      <c r="H13" s="467">
        <v>8</v>
      </c>
      <c r="I13" s="468">
        <f t="shared" si="2"/>
        <v>0</v>
      </c>
      <c r="J13" s="469" t="str">
        <f t="shared" si="2"/>
        <v>???</v>
      </c>
      <c r="K13" s="469" t="str">
        <f t="shared" si="2"/>
        <v>???</v>
      </c>
      <c r="L13" s="458">
        <f t="shared" si="3"/>
        <v>0</v>
      </c>
      <c r="M13" s="471">
        <f t="shared" si="28"/>
        <v>24</v>
      </c>
      <c r="O13" s="479">
        <v>7</v>
      </c>
      <c r="P13" s="480" t="str">
        <f t="shared" si="8"/>
        <v/>
      </c>
      <c r="Q13" s="480" t="str">
        <f t="shared" si="9"/>
        <v/>
      </c>
      <c r="R13" s="480" t="str">
        <f t="shared" si="10"/>
        <v/>
      </c>
      <c r="S13" s="481">
        <f t="shared" si="11"/>
        <v>0</v>
      </c>
      <c r="T13" s="482">
        <f t="shared" si="26"/>
        <v>12</v>
      </c>
      <c r="W13" s="918" t="s">
        <v>4</v>
      </c>
      <c r="X13" s="919"/>
      <c r="Y13" s="919"/>
      <c r="Z13" s="921"/>
      <c r="AB13" s="465" t="str">
        <f t="shared" si="12"/>
        <v/>
      </c>
      <c r="AC13" s="465" t="str">
        <f t="shared" si="4"/>
        <v/>
      </c>
      <c r="AD13" s="465" t="str">
        <f t="shared" si="5"/>
        <v/>
      </c>
      <c r="AE13" s="465" t="str">
        <f t="shared" si="13"/>
        <v/>
      </c>
      <c r="AF13" s="465" t="str">
        <f t="shared" si="13"/>
        <v/>
      </c>
      <c r="AH13" s="466" t="str">
        <f t="shared" si="6"/>
        <v/>
      </c>
      <c r="AI13" s="466" t="str">
        <f t="shared" si="14"/>
        <v/>
      </c>
      <c r="AJ13" s="466" t="str">
        <f t="shared" si="15"/>
        <v/>
      </c>
      <c r="AK13" s="466" t="str">
        <f t="shared" si="16"/>
        <v/>
      </c>
      <c r="AL13" s="466" t="str">
        <f t="shared" si="16"/>
        <v/>
      </c>
      <c r="AN13" s="465" t="str">
        <f t="shared" si="7"/>
        <v/>
      </c>
      <c r="AO13" s="465" t="str">
        <f t="shared" si="7"/>
        <v/>
      </c>
      <c r="AP13" s="465" t="str">
        <f t="shared" si="7"/>
        <v/>
      </c>
      <c r="AQ13" s="465" t="str">
        <f t="shared" si="7"/>
        <v/>
      </c>
      <c r="AR13" s="465" t="str">
        <f t="shared" si="7"/>
        <v/>
      </c>
      <c r="AT13" s="483">
        <f t="shared" si="17"/>
        <v>0</v>
      </c>
      <c r="AU13" s="483">
        <f t="shared" si="18"/>
        <v>0</v>
      </c>
      <c r="AV13" s="483" t="str">
        <f t="shared" si="19"/>
        <v/>
      </c>
      <c r="AW13" s="483">
        <f t="shared" si="20"/>
        <v>0</v>
      </c>
      <c r="AX13" s="483">
        <f t="shared" si="21"/>
        <v>0</v>
      </c>
      <c r="AY13" s="483" t="str">
        <f t="shared" si="22"/>
        <v/>
      </c>
      <c r="AZ13" s="483">
        <f t="shared" si="23"/>
        <v>24</v>
      </c>
      <c r="BA13" s="483">
        <f t="shared" si="24"/>
        <v>7</v>
      </c>
      <c r="BB13" s="483">
        <f t="shared" si="25"/>
        <v>0</v>
      </c>
    </row>
    <row r="14" spans="1:54" ht="16.5" customHeight="1" thickBot="1" x14ac:dyDescent="0.3">
      <c r="A14" s="467">
        <v>9</v>
      </c>
      <c r="B14" s="468">
        <f t="shared" si="0"/>
        <v>0</v>
      </c>
      <c r="C14" s="469" t="str">
        <f t="shared" si="0"/>
        <v>???</v>
      </c>
      <c r="D14" s="470" t="str">
        <f t="shared" si="1"/>
        <v>???</v>
      </c>
      <c r="E14" s="458">
        <f t="shared" si="1"/>
        <v>0</v>
      </c>
      <c r="F14" s="471">
        <f>+F13-2</f>
        <v>22</v>
      </c>
      <c r="H14" s="467">
        <v>9</v>
      </c>
      <c r="I14" s="468">
        <f t="shared" si="2"/>
        <v>0</v>
      </c>
      <c r="J14" s="469" t="str">
        <f t="shared" si="2"/>
        <v>???</v>
      </c>
      <c r="K14" s="469" t="str">
        <f t="shared" si="2"/>
        <v>???</v>
      </c>
      <c r="L14" s="458">
        <f t="shared" si="3"/>
        <v>0</v>
      </c>
      <c r="M14" s="471">
        <f>+M13-2</f>
        <v>22</v>
      </c>
      <c r="O14" s="479">
        <v>8</v>
      </c>
      <c r="P14" s="480" t="str">
        <f t="shared" si="8"/>
        <v/>
      </c>
      <c r="Q14" s="480" t="str">
        <f t="shared" si="9"/>
        <v/>
      </c>
      <c r="R14" s="480" t="str">
        <f t="shared" si="10"/>
        <v/>
      </c>
      <c r="S14" s="481">
        <f t="shared" si="11"/>
        <v>0</v>
      </c>
      <c r="T14" s="482">
        <f t="shared" si="26"/>
        <v>12</v>
      </c>
      <c r="W14" s="486" t="s">
        <v>5</v>
      </c>
      <c r="X14" s="487" t="s">
        <v>6</v>
      </c>
      <c r="Y14" s="488" t="s">
        <v>7</v>
      </c>
      <c r="Z14" s="453" t="s">
        <v>8</v>
      </c>
      <c r="AB14" s="465" t="str">
        <f t="shared" si="12"/>
        <v/>
      </c>
      <c r="AC14" s="465" t="str">
        <f t="shared" si="4"/>
        <v/>
      </c>
      <c r="AD14" s="465" t="str">
        <f t="shared" si="5"/>
        <v/>
      </c>
      <c r="AE14" s="465" t="str">
        <f t="shared" si="13"/>
        <v/>
      </c>
      <c r="AF14" s="465" t="str">
        <f t="shared" si="13"/>
        <v/>
      </c>
      <c r="AH14" s="466" t="str">
        <f t="shared" si="6"/>
        <v/>
      </c>
      <c r="AI14" s="466" t="str">
        <f t="shared" si="14"/>
        <v/>
      </c>
      <c r="AJ14" s="466" t="str">
        <f t="shared" si="15"/>
        <v/>
      </c>
      <c r="AK14" s="466" t="str">
        <f t="shared" si="16"/>
        <v/>
      </c>
      <c r="AL14" s="466" t="str">
        <f t="shared" si="16"/>
        <v/>
      </c>
      <c r="AN14" s="465" t="str">
        <f t="shared" si="7"/>
        <v/>
      </c>
      <c r="AO14" s="465" t="str">
        <f t="shared" si="7"/>
        <v/>
      </c>
      <c r="AP14" s="465" t="str">
        <f t="shared" si="7"/>
        <v/>
      </c>
      <c r="AQ14" s="465" t="str">
        <f t="shared" si="7"/>
        <v/>
      </c>
      <c r="AR14" s="465" t="str">
        <f t="shared" si="7"/>
        <v/>
      </c>
      <c r="AT14" s="483">
        <f t="shared" si="17"/>
        <v>0</v>
      </c>
      <c r="AU14" s="483">
        <f t="shared" si="18"/>
        <v>0</v>
      </c>
      <c r="AV14" s="483" t="str">
        <f t="shared" si="19"/>
        <v/>
      </c>
      <c r="AW14" s="483">
        <f t="shared" si="20"/>
        <v>0</v>
      </c>
      <c r="AX14" s="483">
        <f t="shared" si="21"/>
        <v>0</v>
      </c>
      <c r="AY14" s="483" t="str">
        <f t="shared" si="22"/>
        <v/>
      </c>
      <c r="AZ14" s="483">
        <f t="shared" si="23"/>
        <v>24</v>
      </c>
      <c r="BA14" s="483">
        <f t="shared" si="24"/>
        <v>7</v>
      </c>
      <c r="BB14" s="483">
        <f t="shared" si="25"/>
        <v>0</v>
      </c>
    </row>
    <row r="15" spans="1:54" ht="16.5" customHeight="1" x14ac:dyDescent="0.25">
      <c r="A15" s="467">
        <v>10</v>
      </c>
      <c r="B15" s="468">
        <f t="shared" si="0"/>
        <v>0</v>
      </c>
      <c r="C15" s="469" t="str">
        <f t="shared" si="0"/>
        <v>???</v>
      </c>
      <c r="D15" s="470" t="str">
        <f t="shared" si="0"/>
        <v>???</v>
      </c>
      <c r="E15" s="458">
        <f t="shared" si="0"/>
        <v>0</v>
      </c>
      <c r="F15" s="471">
        <f t="shared" si="27"/>
        <v>22</v>
      </c>
      <c r="H15" s="467">
        <v>10</v>
      </c>
      <c r="I15" s="468">
        <f t="shared" si="2"/>
        <v>0</v>
      </c>
      <c r="J15" s="469" t="str">
        <f t="shared" si="2"/>
        <v>???</v>
      </c>
      <c r="K15" s="469" t="str">
        <f t="shared" si="2"/>
        <v>???</v>
      </c>
      <c r="L15" s="458">
        <f t="shared" si="3"/>
        <v>0</v>
      </c>
      <c r="M15" s="471">
        <f t="shared" si="28"/>
        <v>22</v>
      </c>
      <c r="O15" s="479">
        <v>9</v>
      </c>
      <c r="P15" s="480" t="str">
        <f t="shared" si="8"/>
        <v/>
      </c>
      <c r="Q15" s="480" t="str">
        <f t="shared" si="9"/>
        <v/>
      </c>
      <c r="R15" s="480" t="str">
        <f t="shared" si="10"/>
        <v/>
      </c>
      <c r="S15" s="481">
        <f t="shared" si="11"/>
        <v>0</v>
      </c>
      <c r="T15" s="482">
        <f t="shared" si="26"/>
        <v>12</v>
      </c>
      <c r="W15" s="463" t="str">
        <f>+W6</f>
        <v>ASGAF</v>
      </c>
      <c r="X15" s="489">
        <f>AB36</f>
        <v>0</v>
      </c>
      <c r="Y15" s="490">
        <f>AH36+AN18</f>
        <v>0</v>
      </c>
      <c r="Z15" s="491">
        <f>SUM(X15:Y15)</f>
        <v>0</v>
      </c>
      <c r="AB15" s="465" t="str">
        <f t="shared" si="12"/>
        <v/>
      </c>
      <c r="AC15" s="465" t="str">
        <f t="shared" si="4"/>
        <v/>
      </c>
      <c r="AD15" s="465" t="str">
        <f t="shared" si="5"/>
        <v/>
      </c>
      <c r="AE15" s="465" t="str">
        <f t="shared" si="13"/>
        <v/>
      </c>
      <c r="AF15" s="465" t="str">
        <f t="shared" si="13"/>
        <v/>
      </c>
      <c r="AH15" s="466" t="str">
        <f t="shared" si="6"/>
        <v/>
      </c>
      <c r="AI15" s="466" t="str">
        <f t="shared" si="14"/>
        <v/>
      </c>
      <c r="AJ15" s="466" t="str">
        <f t="shared" si="15"/>
        <v/>
      </c>
      <c r="AK15" s="466" t="str">
        <f t="shared" si="16"/>
        <v/>
      </c>
      <c r="AL15" s="466" t="str">
        <f t="shared" si="16"/>
        <v/>
      </c>
      <c r="AN15" s="465" t="str">
        <f t="shared" si="7"/>
        <v/>
      </c>
      <c r="AO15" s="465" t="str">
        <f t="shared" si="7"/>
        <v/>
      </c>
      <c r="AP15" s="465" t="str">
        <f t="shared" si="7"/>
        <v/>
      </c>
      <c r="AQ15" s="465" t="str">
        <f t="shared" si="7"/>
        <v/>
      </c>
      <c r="AR15" s="465" t="str">
        <f t="shared" si="7"/>
        <v/>
      </c>
      <c r="AT15" s="483">
        <f t="shared" si="17"/>
        <v>0</v>
      </c>
      <c r="AU15" s="483">
        <f t="shared" si="18"/>
        <v>0</v>
      </c>
      <c r="AV15" s="483" t="str">
        <f t="shared" si="19"/>
        <v/>
      </c>
      <c r="AW15" s="483">
        <f t="shared" si="20"/>
        <v>0</v>
      </c>
      <c r="AX15" s="483">
        <f t="shared" si="21"/>
        <v>0</v>
      </c>
      <c r="AY15" s="483" t="str">
        <f t="shared" si="22"/>
        <v/>
      </c>
      <c r="AZ15" s="483">
        <f t="shared" si="23"/>
        <v>22</v>
      </c>
      <c r="BA15" s="483">
        <f t="shared" si="24"/>
        <v>9</v>
      </c>
      <c r="BB15" s="483">
        <f t="shared" si="25"/>
        <v>0</v>
      </c>
    </row>
    <row r="16" spans="1:54" ht="16.5" customHeight="1" x14ac:dyDescent="0.25">
      <c r="A16" s="467">
        <v>11</v>
      </c>
      <c r="B16" s="468">
        <f t="shared" si="0"/>
        <v>0</v>
      </c>
      <c r="C16" s="469" t="str">
        <f t="shared" si="0"/>
        <v>???</v>
      </c>
      <c r="D16" s="470" t="str">
        <f t="shared" si="0"/>
        <v>???</v>
      </c>
      <c r="E16" s="458">
        <f t="shared" si="0"/>
        <v>0</v>
      </c>
      <c r="F16" s="471">
        <f>+F15-2</f>
        <v>20</v>
      </c>
      <c r="H16" s="467">
        <v>11</v>
      </c>
      <c r="I16" s="468">
        <f t="shared" si="2"/>
        <v>0</v>
      </c>
      <c r="J16" s="469" t="str">
        <f t="shared" si="2"/>
        <v>???</v>
      </c>
      <c r="K16" s="469" t="str">
        <f t="shared" si="2"/>
        <v>???</v>
      </c>
      <c r="L16" s="458">
        <f t="shared" si="3"/>
        <v>0</v>
      </c>
      <c r="M16" s="471">
        <f>+M15-2</f>
        <v>20</v>
      </c>
      <c r="O16" s="479">
        <v>10</v>
      </c>
      <c r="P16" s="480" t="str">
        <f t="shared" si="8"/>
        <v/>
      </c>
      <c r="Q16" s="480" t="str">
        <f t="shared" si="9"/>
        <v/>
      </c>
      <c r="R16" s="480" t="str">
        <f t="shared" si="10"/>
        <v/>
      </c>
      <c r="S16" s="481">
        <f t="shared" si="11"/>
        <v>0</v>
      </c>
      <c r="T16" s="482">
        <f t="shared" si="26"/>
        <v>12</v>
      </c>
      <c r="W16" s="476" t="str">
        <f t="shared" ref="W16:W20" si="29">+W7</f>
        <v>Chevannes</v>
      </c>
      <c r="X16" s="481">
        <f>AC36</f>
        <v>0</v>
      </c>
      <c r="Y16" s="492">
        <f>AI36+AO18</f>
        <v>0</v>
      </c>
      <c r="Z16" s="493">
        <f>SUM(X16:Y16)</f>
        <v>0</v>
      </c>
      <c r="AB16" s="465" t="str">
        <f t="shared" si="12"/>
        <v/>
      </c>
      <c r="AC16" s="465" t="str">
        <f>IF(LEFT($D16,9)=AC$5,$F16,"")</f>
        <v/>
      </c>
      <c r="AD16" s="465" t="str">
        <f t="shared" si="5"/>
        <v/>
      </c>
      <c r="AE16" s="465" t="str">
        <f t="shared" si="13"/>
        <v/>
      </c>
      <c r="AF16" s="465" t="str">
        <f t="shared" si="13"/>
        <v/>
      </c>
      <c r="AH16" s="466" t="str">
        <f t="shared" si="6"/>
        <v/>
      </c>
      <c r="AI16" s="466" t="str">
        <f t="shared" si="14"/>
        <v/>
      </c>
      <c r="AJ16" s="466" t="str">
        <f t="shared" si="15"/>
        <v/>
      </c>
      <c r="AK16" s="466" t="str">
        <f t="shared" si="16"/>
        <v/>
      </c>
      <c r="AL16" s="466" t="str">
        <f t="shared" si="16"/>
        <v/>
      </c>
      <c r="AN16" s="465" t="str">
        <f t="shared" si="7"/>
        <v/>
      </c>
      <c r="AO16" s="465" t="str">
        <f t="shared" si="7"/>
        <v/>
      </c>
      <c r="AP16" s="465" t="str">
        <f t="shared" si="7"/>
        <v/>
      </c>
      <c r="AQ16" s="465" t="str">
        <f t="shared" si="7"/>
        <v/>
      </c>
      <c r="AR16" s="465" t="str">
        <f t="shared" si="7"/>
        <v/>
      </c>
      <c r="AT16" s="483">
        <f t="shared" si="17"/>
        <v>0</v>
      </c>
      <c r="AU16" s="483">
        <f t="shared" si="18"/>
        <v>0</v>
      </c>
      <c r="AV16" s="483" t="str">
        <f t="shared" si="19"/>
        <v/>
      </c>
      <c r="AW16" s="483">
        <f t="shared" si="20"/>
        <v>0</v>
      </c>
      <c r="AX16" s="483">
        <f t="shared" si="21"/>
        <v>0</v>
      </c>
      <c r="AY16" s="483" t="str">
        <f t="shared" si="22"/>
        <v/>
      </c>
      <c r="AZ16" s="483">
        <f t="shared" si="23"/>
        <v>22</v>
      </c>
      <c r="BA16" s="483">
        <f t="shared" si="24"/>
        <v>9</v>
      </c>
      <c r="BB16" s="483">
        <f t="shared" si="25"/>
        <v>0</v>
      </c>
    </row>
    <row r="17" spans="1:54" ht="16.5" customHeight="1" thickBot="1" x14ac:dyDescent="0.3">
      <c r="A17" s="467">
        <v>12</v>
      </c>
      <c r="B17" s="468">
        <f t="shared" si="0"/>
        <v>0</v>
      </c>
      <c r="C17" s="469" t="str">
        <f t="shared" si="0"/>
        <v>???</v>
      </c>
      <c r="D17" s="470" t="str">
        <f t="shared" si="0"/>
        <v>???</v>
      </c>
      <c r="E17" s="458">
        <f t="shared" si="0"/>
        <v>0</v>
      </c>
      <c r="F17" s="471">
        <f t="shared" si="27"/>
        <v>20</v>
      </c>
      <c r="H17" s="467">
        <v>12</v>
      </c>
      <c r="I17" s="468">
        <f t="shared" si="2"/>
        <v>0</v>
      </c>
      <c r="J17" s="469" t="str">
        <f t="shared" si="2"/>
        <v>???</v>
      </c>
      <c r="K17" s="469" t="str">
        <f t="shared" si="2"/>
        <v>???</v>
      </c>
      <c r="L17" s="458">
        <f t="shared" si="3"/>
        <v>0</v>
      </c>
      <c r="M17" s="471">
        <f t="shared" si="28"/>
        <v>20</v>
      </c>
      <c r="O17" s="479">
        <v>11</v>
      </c>
      <c r="P17" s="480" t="str">
        <f t="shared" si="8"/>
        <v/>
      </c>
      <c r="Q17" s="480" t="str">
        <f t="shared" si="9"/>
        <v/>
      </c>
      <c r="R17" s="480" t="str">
        <f t="shared" si="10"/>
        <v/>
      </c>
      <c r="S17" s="481">
        <f t="shared" si="11"/>
        <v>0</v>
      </c>
      <c r="T17" s="482">
        <f t="shared" si="26"/>
        <v>12</v>
      </c>
      <c r="W17" s="476" t="str">
        <f t="shared" si="29"/>
        <v>Chevry</v>
      </c>
      <c r="X17" s="481">
        <f>AD36</f>
        <v>0</v>
      </c>
      <c r="Y17" s="492">
        <f>AJ36+AP18</f>
        <v>0</v>
      </c>
      <c r="Z17" s="493">
        <f>SUM(X17:Y17)</f>
        <v>0</v>
      </c>
      <c r="AB17" s="465" t="str">
        <f t="shared" si="12"/>
        <v/>
      </c>
      <c r="AC17" s="465" t="str">
        <f t="shared" si="4"/>
        <v/>
      </c>
      <c r="AD17" s="465" t="str">
        <f t="shared" si="5"/>
        <v/>
      </c>
      <c r="AE17" s="465" t="str">
        <f t="shared" si="13"/>
        <v/>
      </c>
      <c r="AF17" s="465" t="str">
        <f t="shared" si="13"/>
        <v/>
      </c>
      <c r="AH17" s="466" t="str">
        <f t="shared" si="6"/>
        <v/>
      </c>
      <c r="AI17" s="466" t="str">
        <f t="shared" si="14"/>
        <v/>
      </c>
      <c r="AJ17" s="466" t="str">
        <f t="shared" si="15"/>
        <v/>
      </c>
      <c r="AK17" s="466" t="str">
        <f t="shared" si="16"/>
        <v/>
      </c>
      <c r="AL17" s="466" t="str">
        <f t="shared" si="16"/>
        <v/>
      </c>
      <c r="AN17" s="465" t="str">
        <f t="shared" si="7"/>
        <v/>
      </c>
      <c r="AO17" s="465" t="str">
        <f t="shared" si="7"/>
        <v/>
      </c>
      <c r="AP17" s="465" t="str">
        <f t="shared" si="7"/>
        <v/>
      </c>
      <c r="AQ17" s="465" t="str">
        <f t="shared" si="7"/>
        <v/>
      </c>
      <c r="AR17" s="465" t="str">
        <f t="shared" si="7"/>
        <v/>
      </c>
      <c r="AT17" s="483">
        <f t="shared" si="17"/>
        <v>0</v>
      </c>
      <c r="AU17" s="483">
        <f t="shared" si="18"/>
        <v>0</v>
      </c>
      <c r="AV17" s="483" t="str">
        <f t="shared" si="19"/>
        <v/>
      </c>
      <c r="AW17" s="483">
        <f t="shared" si="20"/>
        <v>0</v>
      </c>
      <c r="AX17" s="483">
        <f t="shared" si="21"/>
        <v>0</v>
      </c>
      <c r="AY17" s="483" t="str">
        <f t="shared" si="22"/>
        <v/>
      </c>
      <c r="AZ17" s="483">
        <f t="shared" si="23"/>
        <v>20</v>
      </c>
      <c r="BA17" s="483">
        <f t="shared" si="24"/>
        <v>11</v>
      </c>
      <c r="BB17" s="483">
        <f t="shared" si="25"/>
        <v>0</v>
      </c>
    </row>
    <row r="18" spans="1:54" ht="16.5" customHeight="1" thickBot="1" x14ac:dyDescent="0.3">
      <c r="A18" s="467">
        <v>13</v>
      </c>
      <c r="B18" s="468">
        <f t="shared" si="0"/>
        <v>0</v>
      </c>
      <c r="C18" s="469" t="str">
        <f t="shared" si="0"/>
        <v>???</v>
      </c>
      <c r="D18" s="470" t="str">
        <f t="shared" si="0"/>
        <v>???</v>
      </c>
      <c r="E18" s="458">
        <f t="shared" si="0"/>
        <v>0</v>
      </c>
      <c r="F18" s="471">
        <f>+F17-2</f>
        <v>18</v>
      </c>
      <c r="H18" s="494">
        <v>13</v>
      </c>
      <c r="I18" s="468">
        <f t="shared" si="2"/>
        <v>0</v>
      </c>
      <c r="J18" s="469" t="str">
        <f t="shared" si="2"/>
        <v>???</v>
      </c>
      <c r="K18" s="469" t="str">
        <f t="shared" si="2"/>
        <v>???</v>
      </c>
      <c r="L18" s="458">
        <f t="shared" si="3"/>
        <v>0</v>
      </c>
      <c r="M18" s="471">
        <f>+M17-2</f>
        <v>18</v>
      </c>
      <c r="O18" s="495">
        <v>12</v>
      </c>
      <c r="P18" s="496" t="str">
        <f t="shared" si="8"/>
        <v/>
      </c>
      <c r="Q18" s="496" t="str">
        <f t="shared" si="9"/>
        <v/>
      </c>
      <c r="R18" s="496" t="str">
        <f t="shared" si="10"/>
        <v/>
      </c>
      <c r="S18" s="497">
        <f t="shared" si="11"/>
        <v>0</v>
      </c>
      <c r="T18" s="498">
        <f t="shared" si="26"/>
        <v>12</v>
      </c>
      <c r="W18" s="476" t="str">
        <f t="shared" si="29"/>
        <v>Corbuches</v>
      </c>
      <c r="X18" s="481">
        <f>AE36</f>
        <v>0</v>
      </c>
      <c r="Y18" s="492">
        <f>AK36+AQ18</f>
        <v>0</v>
      </c>
      <c r="Z18" s="493">
        <f>SUM(X18:Y18)</f>
        <v>0</v>
      </c>
      <c r="AB18" s="465" t="str">
        <f t="shared" si="12"/>
        <v/>
      </c>
      <c r="AC18" s="465" t="str">
        <f t="shared" si="4"/>
        <v/>
      </c>
      <c r="AD18" s="465" t="str">
        <f t="shared" si="5"/>
        <v/>
      </c>
      <c r="AE18" s="465" t="str">
        <f t="shared" si="13"/>
        <v/>
      </c>
      <c r="AF18" s="465" t="str">
        <f t="shared" si="13"/>
        <v/>
      </c>
      <c r="AH18" s="466" t="str">
        <f t="shared" si="6"/>
        <v/>
      </c>
      <c r="AI18" s="466" t="str">
        <f t="shared" si="14"/>
        <v/>
      </c>
      <c r="AJ18" s="466" t="str">
        <f t="shared" si="15"/>
        <v/>
      </c>
      <c r="AK18" s="466" t="str">
        <f t="shared" si="16"/>
        <v/>
      </c>
      <c r="AL18" s="466" t="str">
        <f t="shared" si="16"/>
        <v/>
      </c>
      <c r="AN18" s="499">
        <f>SUM(AN6:AN17)</f>
        <v>0</v>
      </c>
      <c r="AO18" s="500">
        <f>SUM(AO6:AO17)</f>
        <v>0</v>
      </c>
      <c r="AP18" s="500">
        <f>SUM(AP6:AP17)</f>
        <v>0</v>
      </c>
      <c r="AQ18" s="500">
        <f>SUM(AQ6:AQ17)</f>
        <v>0</v>
      </c>
      <c r="AR18" s="500">
        <f>SUM(AR6:AR17)</f>
        <v>0</v>
      </c>
      <c r="AT18" s="483">
        <f t="shared" si="17"/>
        <v>0</v>
      </c>
      <c r="AU18" s="483">
        <f t="shared" si="18"/>
        <v>0</v>
      </c>
      <c r="AV18" s="483" t="str">
        <f t="shared" si="19"/>
        <v/>
      </c>
      <c r="AW18" s="483">
        <f t="shared" si="20"/>
        <v>0</v>
      </c>
      <c r="AX18" s="483">
        <f t="shared" si="21"/>
        <v>0</v>
      </c>
      <c r="AY18" s="483" t="str">
        <f t="shared" si="22"/>
        <v/>
      </c>
      <c r="AZ18" s="483">
        <f t="shared" si="23"/>
        <v>20</v>
      </c>
      <c r="BA18" s="483">
        <f t="shared" si="24"/>
        <v>11</v>
      </c>
      <c r="BB18" s="483">
        <f t="shared" si="25"/>
        <v>0</v>
      </c>
    </row>
    <row r="19" spans="1:54" ht="16.5" customHeight="1" thickBot="1" x14ac:dyDescent="0.35">
      <c r="A19" s="467">
        <v>14</v>
      </c>
      <c r="B19" s="468">
        <f t="shared" si="0"/>
        <v>0</v>
      </c>
      <c r="C19" s="469" t="str">
        <f t="shared" si="0"/>
        <v>???</v>
      </c>
      <c r="D19" s="470" t="str">
        <f t="shared" si="0"/>
        <v>???</v>
      </c>
      <c r="E19" s="458">
        <f t="shared" si="0"/>
        <v>0</v>
      </c>
      <c r="F19" s="471">
        <f t="shared" si="27"/>
        <v>18</v>
      </c>
      <c r="H19" s="494">
        <v>14</v>
      </c>
      <c r="I19" s="468">
        <f t="shared" si="2"/>
        <v>0</v>
      </c>
      <c r="J19" s="469" t="str">
        <f t="shared" si="2"/>
        <v>???</v>
      </c>
      <c r="K19" s="469" t="str">
        <f t="shared" si="2"/>
        <v>???</v>
      </c>
      <c r="L19" s="458">
        <f t="shared" si="3"/>
        <v>0</v>
      </c>
      <c r="M19" s="471">
        <f t="shared" si="28"/>
        <v>18</v>
      </c>
      <c r="Q19" s="445"/>
      <c r="R19" s="501" t="s">
        <v>64</v>
      </c>
      <c r="S19" s="502">
        <f>SUM(S7:S18)</f>
        <v>0</v>
      </c>
      <c r="T19" s="503"/>
      <c r="W19" s="504" t="str">
        <f t="shared" si="29"/>
        <v>Réveillon</v>
      </c>
      <c r="X19" s="497">
        <f>AF36</f>
        <v>0</v>
      </c>
      <c r="Y19" s="505">
        <f>AL36+AR18</f>
        <v>0</v>
      </c>
      <c r="Z19" s="506">
        <f>SUM(X19:Y19)</f>
        <v>0</v>
      </c>
      <c r="AB19" s="465" t="str">
        <f t="shared" si="12"/>
        <v/>
      </c>
      <c r="AC19" s="465" t="str">
        <f t="shared" si="4"/>
        <v/>
      </c>
      <c r="AD19" s="465" t="str">
        <f t="shared" si="5"/>
        <v/>
      </c>
      <c r="AE19" s="465" t="str">
        <f t="shared" si="13"/>
        <v/>
      </c>
      <c r="AF19" s="465" t="str">
        <f t="shared" si="13"/>
        <v/>
      </c>
      <c r="AH19" s="466" t="str">
        <f t="shared" si="6"/>
        <v/>
      </c>
      <c r="AI19" s="466" t="str">
        <f t="shared" si="14"/>
        <v/>
      </c>
      <c r="AJ19" s="466" t="str">
        <f t="shared" si="15"/>
        <v/>
      </c>
      <c r="AK19" s="466" t="str">
        <f t="shared" si="16"/>
        <v/>
      </c>
      <c r="AL19" s="466" t="str">
        <f t="shared" si="16"/>
        <v/>
      </c>
      <c r="AN19" s="917" t="s">
        <v>29</v>
      </c>
      <c r="AO19" s="915"/>
      <c r="AP19" s="915"/>
      <c r="AQ19" s="915"/>
      <c r="AR19" s="915"/>
      <c r="AT19" s="483">
        <f t="shared" si="17"/>
        <v>0</v>
      </c>
      <c r="AU19" s="483">
        <f t="shared" si="18"/>
        <v>0</v>
      </c>
      <c r="AV19" s="483" t="str">
        <f t="shared" si="19"/>
        <v/>
      </c>
      <c r="AW19" s="483">
        <f t="shared" si="20"/>
        <v>0</v>
      </c>
      <c r="AX19" s="483">
        <f t="shared" si="21"/>
        <v>0</v>
      </c>
      <c r="AY19" s="483" t="str">
        <f t="shared" si="22"/>
        <v/>
      </c>
      <c r="AZ19" s="483">
        <f t="shared" si="23"/>
        <v>18</v>
      </c>
      <c r="BA19" s="483">
        <f t="shared" si="24"/>
        <v>13</v>
      </c>
      <c r="BB19" s="483">
        <f t="shared" si="25"/>
        <v>0</v>
      </c>
    </row>
    <row r="20" spans="1:54" ht="16.5" customHeight="1" thickBot="1" x14ac:dyDescent="0.3">
      <c r="A20" s="507">
        <v>15</v>
      </c>
      <c r="B20" s="468">
        <f t="shared" si="0"/>
        <v>0</v>
      </c>
      <c r="C20" s="469" t="str">
        <f t="shared" si="0"/>
        <v>???</v>
      </c>
      <c r="D20" s="470" t="str">
        <f t="shared" si="0"/>
        <v>???</v>
      </c>
      <c r="E20" s="458">
        <f t="shared" si="0"/>
        <v>0</v>
      </c>
      <c r="F20" s="471">
        <f>+F19-2</f>
        <v>16</v>
      </c>
      <c r="H20" s="494">
        <v>15</v>
      </c>
      <c r="I20" s="468">
        <f t="shared" si="2"/>
        <v>0</v>
      </c>
      <c r="J20" s="469" t="str">
        <f t="shared" si="2"/>
        <v>???</v>
      </c>
      <c r="K20" s="469" t="str">
        <f t="shared" si="2"/>
        <v>???</v>
      </c>
      <c r="L20" s="458">
        <f t="shared" si="3"/>
        <v>0</v>
      </c>
      <c r="M20" s="471">
        <f>+M19-2</f>
        <v>16</v>
      </c>
      <c r="W20" s="484" t="str">
        <f t="shared" si="29"/>
        <v>Total</v>
      </c>
      <c r="X20" s="508">
        <f>SUM(X15:X19)</f>
        <v>0</v>
      </c>
      <c r="Y20" s="509">
        <f t="shared" ref="Y20:Z20" si="30">SUM(Y15:Y19)</f>
        <v>0</v>
      </c>
      <c r="Z20" s="510">
        <f t="shared" si="30"/>
        <v>0</v>
      </c>
      <c r="AB20" s="465" t="str">
        <f t="shared" si="12"/>
        <v/>
      </c>
      <c r="AC20" s="465" t="str">
        <f t="shared" si="4"/>
        <v/>
      </c>
      <c r="AD20" s="465" t="str">
        <f t="shared" si="5"/>
        <v/>
      </c>
      <c r="AE20" s="465" t="str">
        <f t="shared" si="13"/>
        <v/>
      </c>
      <c r="AF20" s="465" t="str">
        <f t="shared" si="13"/>
        <v/>
      </c>
      <c r="AH20" s="466" t="str">
        <f t="shared" si="6"/>
        <v/>
      </c>
      <c r="AI20" s="466" t="str">
        <f t="shared" si="14"/>
        <v/>
      </c>
      <c r="AJ20" s="466" t="str">
        <f t="shared" si="15"/>
        <v/>
      </c>
      <c r="AK20" s="466" t="str">
        <f t="shared" si="16"/>
        <v/>
      </c>
      <c r="AL20" s="466" t="str">
        <f t="shared" si="16"/>
        <v/>
      </c>
      <c r="AN20" s="511"/>
      <c r="AO20" s="511"/>
      <c r="AP20" s="511"/>
      <c r="AQ20" s="511"/>
      <c r="AR20" s="511"/>
      <c r="AS20" s="511"/>
      <c r="AT20" s="483">
        <f t="shared" si="17"/>
        <v>0</v>
      </c>
      <c r="AU20" s="483">
        <f t="shared" si="18"/>
        <v>0</v>
      </c>
      <c r="AV20" s="483" t="str">
        <f t="shared" si="19"/>
        <v/>
      </c>
      <c r="AW20" s="483">
        <f t="shared" si="20"/>
        <v>0</v>
      </c>
      <c r="AX20" s="483">
        <f t="shared" si="21"/>
        <v>0</v>
      </c>
      <c r="AY20" s="483" t="str">
        <f t="shared" si="22"/>
        <v/>
      </c>
      <c r="AZ20" s="483">
        <f t="shared" si="23"/>
        <v>18</v>
      </c>
      <c r="BA20" s="483">
        <f t="shared" si="24"/>
        <v>13</v>
      </c>
      <c r="BB20" s="483">
        <f t="shared" si="25"/>
        <v>0</v>
      </c>
    </row>
    <row r="21" spans="1:54" ht="16.5" customHeight="1" x14ac:dyDescent="0.3">
      <c r="A21" s="467">
        <v>16</v>
      </c>
      <c r="B21" s="468">
        <f t="shared" si="0"/>
        <v>0</v>
      </c>
      <c r="C21" s="469" t="str">
        <f t="shared" si="0"/>
        <v>???</v>
      </c>
      <c r="D21" s="470" t="str">
        <f t="shared" si="0"/>
        <v>???</v>
      </c>
      <c r="E21" s="458">
        <f t="shared" si="0"/>
        <v>0</v>
      </c>
      <c r="F21" s="471">
        <f t="shared" si="27"/>
        <v>16</v>
      </c>
      <c r="H21" s="494">
        <v>16</v>
      </c>
      <c r="I21" s="468">
        <f t="shared" si="2"/>
        <v>0</v>
      </c>
      <c r="J21" s="469" t="str">
        <f t="shared" si="2"/>
        <v>???</v>
      </c>
      <c r="K21" s="469" t="str">
        <f t="shared" si="2"/>
        <v>???</v>
      </c>
      <c r="L21" s="458">
        <f t="shared" si="3"/>
        <v>0</v>
      </c>
      <c r="M21" s="471">
        <f t="shared" si="28"/>
        <v>16</v>
      </c>
      <c r="O21" s="936" t="s">
        <v>51</v>
      </c>
      <c r="P21" s="937"/>
      <c r="Q21" s="937"/>
      <c r="R21" s="937"/>
      <c r="S21" s="512"/>
      <c r="AB21" s="465" t="str">
        <f t="shared" si="12"/>
        <v/>
      </c>
      <c r="AC21" s="465" t="str">
        <f t="shared" si="4"/>
        <v/>
      </c>
      <c r="AD21" s="465" t="str">
        <f t="shared" si="5"/>
        <v/>
      </c>
      <c r="AE21" s="465" t="str">
        <f t="shared" si="13"/>
        <v/>
      </c>
      <c r="AF21" s="465" t="str">
        <f t="shared" si="13"/>
        <v/>
      </c>
      <c r="AH21" s="466" t="str">
        <f t="shared" si="6"/>
        <v/>
      </c>
      <c r="AI21" s="466" t="str">
        <f t="shared" si="14"/>
        <v/>
      </c>
      <c r="AJ21" s="466" t="str">
        <f t="shared" si="15"/>
        <v/>
      </c>
      <c r="AK21" s="466" t="str">
        <f t="shared" si="16"/>
        <v/>
      </c>
      <c r="AL21" s="466" t="str">
        <f t="shared" si="16"/>
        <v/>
      </c>
      <c r="AN21" s="511"/>
      <c r="AO21" s="511"/>
      <c r="AP21" s="511"/>
      <c r="AQ21" s="511"/>
      <c r="AR21" s="511"/>
      <c r="AS21" s="511"/>
      <c r="AT21" s="483">
        <f t="shared" si="17"/>
        <v>0</v>
      </c>
      <c r="AU21" s="483">
        <f t="shared" si="18"/>
        <v>0</v>
      </c>
      <c r="AV21" s="483" t="str">
        <f t="shared" si="19"/>
        <v/>
      </c>
      <c r="AW21" s="483">
        <f t="shared" si="20"/>
        <v>0</v>
      </c>
      <c r="AX21" s="483">
        <f t="shared" si="21"/>
        <v>0</v>
      </c>
      <c r="AY21" s="483" t="str">
        <f t="shared" si="22"/>
        <v/>
      </c>
      <c r="AZ21" s="483">
        <f t="shared" si="23"/>
        <v>16</v>
      </c>
      <c r="BA21" s="483">
        <f t="shared" si="24"/>
        <v>15</v>
      </c>
      <c r="BB21" s="483">
        <f t="shared" si="25"/>
        <v>0</v>
      </c>
    </row>
    <row r="22" spans="1:54" ht="16.5" customHeight="1" thickBot="1" x14ac:dyDescent="0.3">
      <c r="A22" s="467">
        <v>17</v>
      </c>
      <c r="B22" s="468">
        <f t="shared" ref="B22:E35" si="31">+B58</f>
        <v>0</v>
      </c>
      <c r="C22" s="469" t="str">
        <f t="shared" si="31"/>
        <v>???</v>
      </c>
      <c r="D22" s="470" t="str">
        <f t="shared" si="31"/>
        <v>???</v>
      </c>
      <c r="E22" s="458">
        <f t="shared" si="31"/>
        <v>0</v>
      </c>
      <c r="F22" s="471">
        <f>+F21-2</f>
        <v>14</v>
      </c>
      <c r="H22" s="494">
        <v>17</v>
      </c>
      <c r="I22" s="468">
        <f t="shared" ref="I22:K35" si="32">+I58</f>
        <v>0</v>
      </c>
      <c r="J22" s="469" t="str">
        <f t="shared" si="32"/>
        <v>???</v>
      </c>
      <c r="K22" s="469" t="str">
        <f t="shared" si="32"/>
        <v>???</v>
      </c>
      <c r="L22" s="458">
        <f t="shared" si="3"/>
        <v>0</v>
      </c>
      <c r="M22" s="471">
        <f>+M21-2</f>
        <v>14</v>
      </c>
      <c r="O22" s="513" t="s">
        <v>30</v>
      </c>
      <c r="P22" s="514" t="s">
        <v>31</v>
      </c>
      <c r="Q22" s="514" t="s">
        <v>26</v>
      </c>
      <c r="R22" s="514" t="s">
        <v>32</v>
      </c>
      <c r="S22" s="515" t="s">
        <v>8</v>
      </c>
      <c r="AB22" s="465" t="str">
        <f t="shared" si="12"/>
        <v/>
      </c>
      <c r="AC22" s="465" t="str">
        <f t="shared" si="4"/>
        <v/>
      </c>
      <c r="AD22" s="465" t="str">
        <f t="shared" si="12"/>
        <v/>
      </c>
      <c r="AE22" s="465" t="str">
        <f t="shared" si="13"/>
        <v/>
      </c>
      <c r="AF22" s="465" t="str">
        <f t="shared" si="13"/>
        <v/>
      </c>
      <c r="AH22" s="466" t="str">
        <f t="shared" ref="AH22:AH35" si="33">IF(LEFT($K22,5)=AH$5,$M22,"")</f>
        <v/>
      </c>
      <c r="AI22" s="466" t="str">
        <f t="shared" si="14"/>
        <v/>
      </c>
      <c r="AJ22" s="466" t="str">
        <f t="shared" si="15"/>
        <v/>
      </c>
      <c r="AK22" s="466" t="str">
        <f t="shared" si="16"/>
        <v/>
      </c>
      <c r="AL22" s="466" t="str">
        <f t="shared" si="16"/>
        <v/>
      </c>
      <c r="AN22" s="511"/>
      <c r="AO22" s="511"/>
      <c r="AP22" s="511"/>
      <c r="AQ22" s="511"/>
      <c r="AR22" s="511"/>
      <c r="AS22" s="511"/>
      <c r="AT22" s="483">
        <f t="shared" si="17"/>
        <v>0</v>
      </c>
      <c r="AU22" s="483">
        <f t="shared" si="18"/>
        <v>0</v>
      </c>
      <c r="AV22" s="483" t="str">
        <f t="shared" si="19"/>
        <v/>
      </c>
      <c r="AW22" s="483">
        <f t="shared" si="20"/>
        <v>0</v>
      </c>
      <c r="AX22" s="483">
        <f t="shared" si="21"/>
        <v>0</v>
      </c>
      <c r="AY22" s="483" t="str">
        <f t="shared" si="22"/>
        <v/>
      </c>
      <c r="AZ22" s="483">
        <f t="shared" si="23"/>
        <v>16</v>
      </c>
      <c r="BA22" s="483">
        <f t="shared" si="24"/>
        <v>15</v>
      </c>
      <c r="BB22" s="483">
        <f t="shared" si="25"/>
        <v>0</v>
      </c>
    </row>
    <row r="23" spans="1:54" ht="16.5" customHeight="1" x14ac:dyDescent="0.3">
      <c r="A23" s="467">
        <v>18</v>
      </c>
      <c r="B23" s="468">
        <f t="shared" si="31"/>
        <v>0</v>
      </c>
      <c r="C23" s="469" t="str">
        <f t="shared" si="31"/>
        <v>???</v>
      </c>
      <c r="D23" s="470" t="str">
        <f t="shared" si="31"/>
        <v>???</v>
      </c>
      <c r="E23" s="458">
        <f t="shared" si="31"/>
        <v>0</v>
      </c>
      <c r="F23" s="471">
        <f>+F22</f>
        <v>14</v>
      </c>
      <c r="H23" s="494">
        <v>18</v>
      </c>
      <c r="I23" s="468">
        <f t="shared" si="32"/>
        <v>0</v>
      </c>
      <c r="J23" s="469" t="str">
        <f t="shared" si="32"/>
        <v>???</v>
      </c>
      <c r="K23" s="469" t="str">
        <f t="shared" si="32"/>
        <v>???</v>
      </c>
      <c r="L23" s="458">
        <f t="shared" si="3"/>
        <v>0</v>
      </c>
      <c r="M23" s="471">
        <f>+M22</f>
        <v>14</v>
      </c>
      <c r="O23" s="516">
        <v>1</v>
      </c>
      <c r="P23" s="517" t="str">
        <f t="shared" ref="P23:P34" si="34">IFERROR(VLOOKUP($O23,$AX$7:$AY$36,2,0),"")</f>
        <v/>
      </c>
      <c r="Q23" s="473" t="str">
        <f t="shared" ref="Q23:Q34" si="35">IFERROR(VLOOKUP($P23,$I$6:$L$35,4,0),"")</f>
        <v/>
      </c>
      <c r="R23" s="473" t="str">
        <f t="shared" ref="R23:R34" si="36">IFERROR(VLOOKUP($P23,$I$6:$L$35,3,0),"")</f>
        <v/>
      </c>
      <c r="S23" s="475" t="str">
        <f t="shared" ref="S23:S34" si="37">IFERROR(VLOOKUP($P23,$I$6:$M$35,5,0),"")</f>
        <v/>
      </c>
      <c r="AB23" s="465" t="str">
        <f t="shared" si="12"/>
        <v/>
      </c>
      <c r="AC23" s="465" t="str">
        <f t="shared" si="4"/>
        <v/>
      </c>
      <c r="AD23" s="465" t="str">
        <f t="shared" si="12"/>
        <v/>
      </c>
      <c r="AE23" s="465" t="str">
        <f t="shared" si="13"/>
        <v/>
      </c>
      <c r="AF23" s="465" t="str">
        <f t="shared" si="13"/>
        <v/>
      </c>
      <c r="AH23" s="466" t="str">
        <f t="shared" si="33"/>
        <v/>
      </c>
      <c r="AI23" s="466" t="str">
        <f t="shared" si="14"/>
        <v/>
      </c>
      <c r="AJ23" s="466" t="str">
        <f t="shared" si="15"/>
        <v/>
      </c>
      <c r="AK23" s="466" t="str">
        <f t="shared" si="16"/>
        <v/>
      </c>
      <c r="AL23" s="466" t="str">
        <f t="shared" si="16"/>
        <v/>
      </c>
      <c r="AN23" s="511"/>
      <c r="AO23" s="511"/>
      <c r="AP23" s="511"/>
      <c r="AQ23" s="511"/>
      <c r="AR23" s="511"/>
      <c r="AT23" s="483">
        <f t="shared" si="17"/>
        <v>0</v>
      </c>
      <c r="AU23" s="483">
        <f t="shared" si="18"/>
        <v>0</v>
      </c>
      <c r="AV23" s="483" t="str">
        <f t="shared" si="19"/>
        <v/>
      </c>
      <c r="AW23" s="483">
        <f t="shared" si="20"/>
        <v>0</v>
      </c>
      <c r="AX23" s="483">
        <f t="shared" si="21"/>
        <v>0</v>
      </c>
      <c r="AY23" s="483" t="str">
        <f t="shared" si="22"/>
        <v/>
      </c>
      <c r="AZ23" s="483">
        <f t="shared" si="23"/>
        <v>14</v>
      </c>
      <c r="BA23" s="483">
        <f t="shared" si="24"/>
        <v>17</v>
      </c>
      <c r="BB23" s="483">
        <f t="shared" si="25"/>
        <v>0</v>
      </c>
    </row>
    <row r="24" spans="1:54" ht="16.5" customHeight="1" x14ac:dyDescent="0.25">
      <c r="A24" s="467">
        <v>19</v>
      </c>
      <c r="B24" s="468">
        <f t="shared" si="31"/>
        <v>0</v>
      </c>
      <c r="C24" s="469" t="str">
        <f t="shared" si="31"/>
        <v>???</v>
      </c>
      <c r="D24" s="470" t="str">
        <f t="shared" si="31"/>
        <v>???</v>
      </c>
      <c r="E24" s="458">
        <f t="shared" si="31"/>
        <v>0</v>
      </c>
      <c r="F24" s="471">
        <f>+F23-2</f>
        <v>12</v>
      </c>
      <c r="H24" s="494">
        <v>19</v>
      </c>
      <c r="I24" s="468">
        <f t="shared" si="32"/>
        <v>0</v>
      </c>
      <c r="J24" s="469" t="str">
        <f t="shared" si="32"/>
        <v>???</v>
      </c>
      <c r="K24" s="469" t="str">
        <f t="shared" si="32"/>
        <v>???</v>
      </c>
      <c r="L24" s="458">
        <f t="shared" si="3"/>
        <v>0</v>
      </c>
      <c r="M24" s="471">
        <f>+M23-2</f>
        <v>12</v>
      </c>
      <c r="O24" s="518">
        <v>2</v>
      </c>
      <c r="P24" s="519" t="str">
        <f t="shared" si="34"/>
        <v/>
      </c>
      <c r="Q24" s="480" t="str">
        <f t="shared" si="35"/>
        <v/>
      </c>
      <c r="R24" s="480" t="str">
        <f t="shared" si="36"/>
        <v/>
      </c>
      <c r="S24" s="482" t="str">
        <f t="shared" si="37"/>
        <v/>
      </c>
      <c r="AB24" s="465" t="str">
        <f t="shared" si="12"/>
        <v/>
      </c>
      <c r="AC24" s="465" t="str">
        <f t="shared" si="4"/>
        <v/>
      </c>
      <c r="AD24" s="465" t="str">
        <f t="shared" si="12"/>
        <v/>
      </c>
      <c r="AE24" s="465" t="str">
        <f t="shared" si="13"/>
        <v/>
      </c>
      <c r="AF24" s="465" t="str">
        <f t="shared" si="13"/>
        <v/>
      </c>
      <c r="AH24" s="466" t="str">
        <f t="shared" si="33"/>
        <v/>
      </c>
      <c r="AI24" s="466" t="str">
        <f t="shared" si="14"/>
        <v/>
      </c>
      <c r="AJ24" s="466" t="str">
        <f t="shared" si="15"/>
        <v/>
      </c>
      <c r="AK24" s="466" t="str">
        <f t="shared" si="16"/>
        <v/>
      </c>
      <c r="AL24" s="466" t="str">
        <f t="shared" si="16"/>
        <v/>
      </c>
      <c r="AN24" s="511"/>
      <c r="AO24" s="511"/>
      <c r="AP24" s="511"/>
      <c r="AQ24" s="511"/>
      <c r="AR24" s="511"/>
      <c r="AT24" s="483">
        <f t="shared" si="17"/>
        <v>0</v>
      </c>
      <c r="AU24" s="483">
        <f t="shared" si="18"/>
        <v>0</v>
      </c>
      <c r="AV24" s="483" t="str">
        <f t="shared" si="19"/>
        <v/>
      </c>
      <c r="AW24" s="483">
        <f t="shared" si="20"/>
        <v>0</v>
      </c>
      <c r="AX24" s="483">
        <f t="shared" si="21"/>
        <v>0</v>
      </c>
      <c r="AY24" s="483" t="str">
        <f t="shared" si="22"/>
        <v/>
      </c>
      <c r="AZ24" s="483">
        <f t="shared" si="23"/>
        <v>14</v>
      </c>
      <c r="BA24" s="483">
        <f t="shared" si="24"/>
        <v>17</v>
      </c>
      <c r="BB24" s="483">
        <f t="shared" si="25"/>
        <v>0</v>
      </c>
    </row>
    <row r="25" spans="1:54" ht="16.5" customHeight="1" x14ac:dyDescent="0.3">
      <c r="A25" s="467">
        <v>20</v>
      </c>
      <c r="B25" s="468">
        <f t="shared" si="31"/>
        <v>0</v>
      </c>
      <c r="C25" s="469" t="str">
        <f t="shared" si="31"/>
        <v>???</v>
      </c>
      <c r="D25" s="470" t="str">
        <f t="shared" si="31"/>
        <v>???</v>
      </c>
      <c r="E25" s="458">
        <f t="shared" si="31"/>
        <v>0</v>
      </c>
      <c r="F25" s="471">
        <f t="shared" ref="F25:F35" si="38">+F24</f>
        <v>12</v>
      </c>
      <c r="H25" s="494">
        <v>20</v>
      </c>
      <c r="I25" s="468">
        <f t="shared" si="32"/>
        <v>0</v>
      </c>
      <c r="J25" s="469" t="str">
        <f t="shared" si="32"/>
        <v>???</v>
      </c>
      <c r="K25" s="469" t="str">
        <f t="shared" si="32"/>
        <v>???</v>
      </c>
      <c r="L25" s="458">
        <f t="shared" si="3"/>
        <v>0</v>
      </c>
      <c r="M25" s="471">
        <f t="shared" ref="M25:M35" si="39">+M24</f>
        <v>12</v>
      </c>
      <c r="O25" s="520">
        <v>3</v>
      </c>
      <c r="P25" s="519" t="str">
        <f t="shared" si="34"/>
        <v/>
      </c>
      <c r="Q25" s="480" t="str">
        <f t="shared" si="35"/>
        <v/>
      </c>
      <c r="R25" s="480" t="str">
        <f t="shared" si="36"/>
        <v/>
      </c>
      <c r="S25" s="482" t="str">
        <f t="shared" si="37"/>
        <v/>
      </c>
      <c r="AB25" s="465" t="str">
        <f t="shared" si="12"/>
        <v/>
      </c>
      <c r="AC25" s="465" t="str">
        <f t="shared" si="4"/>
        <v/>
      </c>
      <c r="AD25" s="465" t="str">
        <f t="shared" si="12"/>
        <v/>
      </c>
      <c r="AE25" s="465" t="str">
        <f t="shared" si="13"/>
        <v/>
      </c>
      <c r="AF25" s="465" t="str">
        <f t="shared" si="13"/>
        <v/>
      </c>
      <c r="AH25" s="466" t="str">
        <f t="shared" si="33"/>
        <v/>
      </c>
      <c r="AI25" s="466" t="str">
        <f t="shared" si="14"/>
        <v/>
      </c>
      <c r="AJ25" s="466" t="str">
        <f t="shared" si="15"/>
        <v/>
      </c>
      <c r="AK25" s="466" t="str">
        <f t="shared" si="16"/>
        <v/>
      </c>
      <c r="AL25" s="466" t="str">
        <f t="shared" si="16"/>
        <v/>
      </c>
      <c r="AN25" s="511"/>
      <c r="AO25" s="511"/>
      <c r="AP25" s="511"/>
      <c r="AQ25" s="511"/>
      <c r="AR25" s="511"/>
      <c r="AT25" s="483">
        <f t="shared" si="17"/>
        <v>0</v>
      </c>
      <c r="AU25" s="483">
        <f t="shared" si="18"/>
        <v>0</v>
      </c>
      <c r="AV25" s="483" t="str">
        <f t="shared" si="19"/>
        <v/>
      </c>
      <c r="AW25" s="483">
        <f t="shared" si="20"/>
        <v>0</v>
      </c>
      <c r="AX25" s="483">
        <f t="shared" si="21"/>
        <v>0</v>
      </c>
      <c r="AY25" s="483" t="str">
        <f t="shared" si="22"/>
        <v/>
      </c>
      <c r="AZ25" s="483">
        <f t="shared" si="23"/>
        <v>12</v>
      </c>
      <c r="BA25" s="483">
        <f t="shared" si="24"/>
        <v>19</v>
      </c>
      <c r="BB25" s="483">
        <f t="shared" si="25"/>
        <v>0</v>
      </c>
    </row>
    <row r="26" spans="1:54" ht="16.5" customHeight="1" x14ac:dyDescent="0.25">
      <c r="A26" s="467">
        <v>21</v>
      </c>
      <c r="B26" s="468">
        <f t="shared" si="31"/>
        <v>0</v>
      </c>
      <c r="C26" s="469" t="str">
        <f t="shared" si="31"/>
        <v>???</v>
      </c>
      <c r="D26" s="470" t="str">
        <f t="shared" si="31"/>
        <v>???</v>
      </c>
      <c r="E26" s="458">
        <f t="shared" si="31"/>
        <v>0</v>
      </c>
      <c r="F26" s="471">
        <f>+F25-2</f>
        <v>10</v>
      </c>
      <c r="H26" s="494">
        <v>21</v>
      </c>
      <c r="I26" s="468">
        <f t="shared" si="32"/>
        <v>0</v>
      </c>
      <c r="J26" s="469" t="str">
        <f t="shared" si="32"/>
        <v>???</v>
      </c>
      <c r="K26" s="469" t="str">
        <f t="shared" si="32"/>
        <v>???</v>
      </c>
      <c r="L26" s="458">
        <f t="shared" si="3"/>
        <v>0</v>
      </c>
      <c r="M26" s="471">
        <f>+M25-2</f>
        <v>10</v>
      </c>
      <c r="O26" s="518">
        <v>4</v>
      </c>
      <c r="P26" s="519" t="str">
        <f t="shared" si="34"/>
        <v/>
      </c>
      <c r="Q26" s="480" t="str">
        <f t="shared" si="35"/>
        <v/>
      </c>
      <c r="R26" s="480" t="str">
        <f t="shared" si="36"/>
        <v/>
      </c>
      <c r="S26" s="482" t="str">
        <f t="shared" si="37"/>
        <v/>
      </c>
      <c r="AB26" s="465" t="str">
        <f t="shared" si="12"/>
        <v/>
      </c>
      <c r="AC26" s="465" t="str">
        <f t="shared" si="4"/>
        <v/>
      </c>
      <c r="AD26" s="465" t="str">
        <f t="shared" si="12"/>
        <v/>
      </c>
      <c r="AE26" s="465" t="str">
        <f t="shared" si="13"/>
        <v/>
      </c>
      <c r="AF26" s="465" t="str">
        <f t="shared" si="13"/>
        <v/>
      </c>
      <c r="AH26" s="466" t="str">
        <f t="shared" si="33"/>
        <v/>
      </c>
      <c r="AI26" s="466" t="str">
        <f t="shared" si="14"/>
        <v/>
      </c>
      <c r="AJ26" s="466" t="str">
        <f t="shared" si="15"/>
        <v/>
      </c>
      <c r="AK26" s="466" t="str">
        <f t="shared" si="16"/>
        <v/>
      </c>
      <c r="AL26" s="466" t="str">
        <f t="shared" si="16"/>
        <v/>
      </c>
      <c r="AN26" s="511"/>
      <c r="AO26" s="511"/>
      <c r="AP26" s="511"/>
      <c r="AQ26" s="511"/>
      <c r="AR26" s="511"/>
      <c r="AT26" s="483">
        <f t="shared" si="17"/>
        <v>0</v>
      </c>
      <c r="AU26" s="483">
        <f t="shared" si="18"/>
        <v>0</v>
      </c>
      <c r="AV26" s="483" t="str">
        <f t="shared" si="19"/>
        <v/>
      </c>
      <c r="AW26" s="483">
        <f t="shared" si="20"/>
        <v>0</v>
      </c>
      <c r="AX26" s="483">
        <f t="shared" si="21"/>
        <v>0</v>
      </c>
      <c r="AY26" s="483" t="str">
        <f t="shared" si="22"/>
        <v/>
      </c>
      <c r="AZ26" s="483">
        <f t="shared" si="23"/>
        <v>12</v>
      </c>
      <c r="BA26" s="483">
        <f t="shared" si="24"/>
        <v>19</v>
      </c>
      <c r="BB26" s="483">
        <f t="shared" si="25"/>
        <v>0</v>
      </c>
    </row>
    <row r="27" spans="1:54" ht="16.5" customHeight="1" x14ac:dyDescent="0.3">
      <c r="A27" s="467">
        <v>22</v>
      </c>
      <c r="B27" s="468">
        <f t="shared" si="31"/>
        <v>0</v>
      </c>
      <c r="C27" s="469" t="str">
        <f t="shared" si="31"/>
        <v>???</v>
      </c>
      <c r="D27" s="470" t="str">
        <f t="shared" si="31"/>
        <v>???</v>
      </c>
      <c r="E27" s="458">
        <f t="shared" si="31"/>
        <v>0</v>
      </c>
      <c r="F27" s="471">
        <f t="shared" si="38"/>
        <v>10</v>
      </c>
      <c r="H27" s="494">
        <v>22</v>
      </c>
      <c r="I27" s="468">
        <f t="shared" si="32"/>
        <v>0</v>
      </c>
      <c r="J27" s="469" t="str">
        <f t="shared" si="32"/>
        <v>???</v>
      </c>
      <c r="K27" s="469" t="str">
        <f t="shared" si="32"/>
        <v>???</v>
      </c>
      <c r="L27" s="458">
        <f t="shared" si="3"/>
        <v>0</v>
      </c>
      <c r="M27" s="471">
        <f t="shared" si="39"/>
        <v>10</v>
      </c>
      <c r="O27" s="520">
        <v>5</v>
      </c>
      <c r="P27" s="519" t="str">
        <f t="shared" si="34"/>
        <v/>
      </c>
      <c r="Q27" s="480" t="str">
        <f t="shared" si="35"/>
        <v/>
      </c>
      <c r="R27" s="480" t="str">
        <f t="shared" si="36"/>
        <v/>
      </c>
      <c r="S27" s="482" t="str">
        <f t="shared" si="37"/>
        <v/>
      </c>
      <c r="AB27" s="465" t="str">
        <f t="shared" si="12"/>
        <v/>
      </c>
      <c r="AC27" s="465" t="str">
        <f t="shared" si="4"/>
        <v/>
      </c>
      <c r="AD27" s="465" t="str">
        <f t="shared" si="12"/>
        <v/>
      </c>
      <c r="AE27" s="465" t="str">
        <f t="shared" si="13"/>
        <v/>
      </c>
      <c r="AF27" s="465" t="str">
        <f t="shared" si="13"/>
        <v/>
      </c>
      <c r="AH27" s="466" t="str">
        <f t="shared" si="33"/>
        <v/>
      </c>
      <c r="AI27" s="466" t="str">
        <f t="shared" si="14"/>
        <v/>
      </c>
      <c r="AJ27" s="466" t="str">
        <f t="shared" si="15"/>
        <v/>
      </c>
      <c r="AK27" s="466" t="str">
        <f t="shared" si="16"/>
        <v/>
      </c>
      <c r="AL27" s="466" t="str">
        <f t="shared" si="16"/>
        <v/>
      </c>
      <c r="AN27" s="511"/>
      <c r="AO27" s="511"/>
      <c r="AP27" s="511"/>
      <c r="AQ27" s="511"/>
      <c r="AR27" s="511"/>
      <c r="AT27" s="483">
        <f t="shared" si="17"/>
        <v>0</v>
      </c>
      <c r="AU27" s="483">
        <f t="shared" si="18"/>
        <v>0</v>
      </c>
      <c r="AV27" s="483" t="str">
        <f t="shared" si="19"/>
        <v/>
      </c>
      <c r="AW27" s="483">
        <f t="shared" si="20"/>
        <v>0</v>
      </c>
      <c r="AX27" s="483">
        <f t="shared" si="21"/>
        <v>0</v>
      </c>
      <c r="AY27" s="483" t="str">
        <f t="shared" si="22"/>
        <v/>
      </c>
      <c r="AZ27" s="483">
        <f t="shared" si="23"/>
        <v>10</v>
      </c>
      <c r="BA27" s="483">
        <f t="shared" si="24"/>
        <v>21</v>
      </c>
      <c r="BB27" s="483">
        <f t="shared" si="25"/>
        <v>0</v>
      </c>
    </row>
    <row r="28" spans="1:54" ht="16.5" customHeight="1" x14ac:dyDescent="0.25">
      <c r="A28" s="467">
        <v>23</v>
      </c>
      <c r="B28" s="468">
        <f t="shared" si="31"/>
        <v>0</v>
      </c>
      <c r="C28" s="469" t="str">
        <f t="shared" si="31"/>
        <v>???</v>
      </c>
      <c r="D28" s="470" t="str">
        <f t="shared" si="31"/>
        <v>???</v>
      </c>
      <c r="E28" s="458">
        <f t="shared" si="31"/>
        <v>0</v>
      </c>
      <c r="F28" s="471">
        <f>+F27-2</f>
        <v>8</v>
      </c>
      <c r="H28" s="494">
        <v>23</v>
      </c>
      <c r="I28" s="468">
        <f t="shared" si="32"/>
        <v>0</v>
      </c>
      <c r="J28" s="469" t="str">
        <f t="shared" si="32"/>
        <v>???</v>
      </c>
      <c r="K28" s="469" t="str">
        <f t="shared" si="32"/>
        <v>???</v>
      </c>
      <c r="L28" s="458">
        <f t="shared" si="3"/>
        <v>0</v>
      </c>
      <c r="M28" s="471">
        <f>+M27-2</f>
        <v>8</v>
      </c>
      <c r="O28" s="518">
        <v>6</v>
      </c>
      <c r="P28" s="519" t="str">
        <f t="shared" si="34"/>
        <v/>
      </c>
      <c r="Q28" s="480" t="str">
        <f t="shared" si="35"/>
        <v/>
      </c>
      <c r="R28" s="480" t="str">
        <f t="shared" si="36"/>
        <v/>
      </c>
      <c r="S28" s="482" t="str">
        <f t="shared" si="37"/>
        <v/>
      </c>
      <c r="AB28" s="465" t="str">
        <f t="shared" si="12"/>
        <v/>
      </c>
      <c r="AC28" s="465" t="str">
        <f t="shared" si="4"/>
        <v/>
      </c>
      <c r="AD28" s="465" t="str">
        <f t="shared" si="12"/>
        <v/>
      </c>
      <c r="AE28" s="465" t="str">
        <f t="shared" si="13"/>
        <v/>
      </c>
      <c r="AF28" s="465" t="str">
        <f t="shared" si="13"/>
        <v/>
      </c>
      <c r="AH28" s="466" t="str">
        <f t="shared" si="33"/>
        <v/>
      </c>
      <c r="AI28" s="466" t="str">
        <f t="shared" si="14"/>
        <v/>
      </c>
      <c r="AJ28" s="466" t="str">
        <f t="shared" si="15"/>
        <v/>
      </c>
      <c r="AK28" s="466" t="str">
        <f t="shared" si="16"/>
        <v/>
      </c>
      <c r="AL28" s="466" t="str">
        <f t="shared" si="16"/>
        <v/>
      </c>
      <c r="AN28" s="511"/>
      <c r="AO28" s="511"/>
      <c r="AP28" s="511"/>
      <c r="AQ28" s="511"/>
      <c r="AR28" s="511"/>
      <c r="AT28" s="483">
        <f t="shared" si="17"/>
        <v>0</v>
      </c>
      <c r="AU28" s="483">
        <f t="shared" si="18"/>
        <v>0</v>
      </c>
      <c r="AV28" s="483" t="str">
        <f t="shared" si="19"/>
        <v/>
      </c>
      <c r="AW28" s="483">
        <f t="shared" si="20"/>
        <v>0</v>
      </c>
      <c r="AX28" s="483">
        <f t="shared" si="21"/>
        <v>0</v>
      </c>
      <c r="AY28" s="483" t="str">
        <f t="shared" si="22"/>
        <v/>
      </c>
      <c r="AZ28" s="483">
        <f t="shared" si="23"/>
        <v>10</v>
      </c>
      <c r="BA28" s="483">
        <f t="shared" si="24"/>
        <v>21</v>
      </c>
      <c r="BB28" s="483">
        <f t="shared" si="25"/>
        <v>0</v>
      </c>
    </row>
    <row r="29" spans="1:54" ht="16.5" customHeight="1" x14ac:dyDescent="0.3">
      <c r="A29" s="467">
        <v>24</v>
      </c>
      <c r="B29" s="468">
        <f t="shared" si="31"/>
        <v>0</v>
      </c>
      <c r="C29" s="469" t="str">
        <f t="shared" si="31"/>
        <v>???</v>
      </c>
      <c r="D29" s="470" t="str">
        <f t="shared" si="31"/>
        <v>???</v>
      </c>
      <c r="E29" s="458">
        <f t="shared" si="31"/>
        <v>0</v>
      </c>
      <c r="F29" s="471">
        <f t="shared" si="38"/>
        <v>8</v>
      </c>
      <c r="H29" s="494">
        <v>24</v>
      </c>
      <c r="I29" s="468">
        <f t="shared" si="32"/>
        <v>0</v>
      </c>
      <c r="J29" s="469" t="str">
        <f t="shared" si="32"/>
        <v>???</v>
      </c>
      <c r="K29" s="469" t="str">
        <f t="shared" si="32"/>
        <v>???</v>
      </c>
      <c r="L29" s="458">
        <f t="shared" si="3"/>
        <v>0</v>
      </c>
      <c r="M29" s="471">
        <f t="shared" si="39"/>
        <v>8</v>
      </c>
      <c r="O29" s="520">
        <v>7</v>
      </c>
      <c r="P29" s="519" t="str">
        <f t="shared" si="34"/>
        <v/>
      </c>
      <c r="Q29" s="480" t="str">
        <f t="shared" si="35"/>
        <v/>
      </c>
      <c r="R29" s="480" t="str">
        <f t="shared" si="36"/>
        <v/>
      </c>
      <c r="S29" s="482" t="str">
        <f t="shared" si="37"/>
        <v/>
      </c>
      <c r="AB29" s="465" t="str">
        <f t="shared" si="12"/>
        <v/>
      </c>
      <c r="AC29" s="465" t="str">
        <f t="shared" si="4"/>
        <v/>
      </c>
      <c r="AD29" s="465" t="str">
        <f t="shared" si="12"/>
        <v/>
      </c>
      <c r="AE29" s="465" t="str">
        <f t="shared" si="13"/>
        <v/>
      </c>
      <c r="AF29" s="465" t="str">
        <f t="shared" si="13"/>
        <v/>
      </c>
      <c r="AH29" s="466" t="str">
        <f t="shared" si="33"/>
        <v/>
      </c>
      <c r="AI29" s="466" t="str">
        <f t="shared" si="14"/>
        <v/>
      </c>
      <c r="AJ29" s="466" t="str">
        <f t="shared" si="15"/>
        <v/>
      </c>
      <c r="AK29" s="466" t="str">
        <f t="shared" si="16"/>
        <v/>
      </c>
      <c r="AL29" s="466" t="str">
        <f t="shared" si="16"/>
        <v/>
      </c>
      <c r="AN29" s="511"/>
      <c r="AO29" s="511"/>
      <c r="AP29" s="511"/>
      <c r="AQ29" s="511"/>
      <c r="AR29" s="511"/>
      <c r="AT29" s="483">
        <f t="shared" si="17"/>
        <v>0</v>
      </c>
      <c r="AU29" s="483">
        <f t="shared" si="18"/>
        <v>0</v>
      </c>
      <c r="AV29" s="483" t="str">
        <f t="shared" si="19"/>
        <v/>
      </c>
      <c r="AW29" s="483">
        <f t="shared" si="20"/>
        <v>0</v>
      </c>
      <c r="AX29" s="483">
        <f t="shared" si="21"/>
        <v>0</v>
      </c>
      <c r="AY29" s="483" t="str">
        <f t="shared" si="22"/>
        <v/>
      </c>
      <c r="AZ29" s="483">
        <f t="shared" si="23"/>
        <v>8</v>
      </c>
      <c r="BA29" s="483">
        <f t="shared" si="24"/>
        <v>23</v>
      </c>
      <c r="BB29" s="483">
        <f t="shared" si="25"/>
        <v>0</v>
      </c>
    </row>
    <row r="30" spans="1:54" ht="16.5" customHeight="1" x14ac:dyDescent="0.25">
      <c r="A30" s="467">
        <v>25</v>
      </c>
      <c r="B30" s="468">
        <f t="shared" si="31"/>
        <v>0</v>
      </c>
      <c r="C30" s="469" t="str">
        <f t="shared" si="31"/>
        <v>???</v>
      </c>
      <c r="D30" s="470" t="str">
        <f t="shared" si="31"/>
        <v>???</v>
      </c>
      <c r="E30" s="458">
        <f t="shared" si="31"/>
        <v>0</v>
      </c>
      <c r="F30" s="471">
        <f>+F29-2</f>
        <v>6</v>
      </c>
      <c r="H30" s="494">
        <v>25</v>
      </c>
      <c r="I30" s="468">
        <f t="shared" si="32"/>
        <v>0</v>
      </c>
      <c r="J30" s="469" t="str">
        <f t="shared" si="32"/>
        <v>???</v>
      </c>
      <c r="K30" s="469" t="str">
        <f t="shared" si="32"/>
        <v>???</v>
      </c>
      <c r="L30" s="458">
        <f t="shared" si="3"/>
        <v>0</v>
      </c>
      <c r="M30" s="471">
        <f>+M29-2</f>
        <v>6</v>
      </c>
      <c r="O30" s="518">
        <v>8</v>
      </c>
      <c r="P30" s="519" t="str">
        <f t="shared" si="34"/>
        <v/>
      </c>
      <c r="Q30" s="480" t="str">
        <f t="shared" si="35"/>
        <v/>
      </c>
      <c r="R30" s="480" t="str">
        <f t="shared" si="36"/>
        <v/>
      </c>
      <c r="S30" s="482" t="str">
        <f t="shared" si="37"/>
        <v/>
      </c>
      <c r="AB30" s="465" t="str">
        <f t="shared" si="12"/>
        <v/>
      </c>
      <c r="AC30" s="465" t="str">
        <f t="shared" si="4"/>
        <v/>
      </c>
      <c r="AD30" s="465" t="str">
        <f t="shared" si="12"/>
        <v/>
      </c>
      <c r="AE30" s="465" t="str">
        <f t="shared" si="13"/>
        <v/>
      </c>
      <c r="AF30" s="465" t="str">
        <f t="shared" si="13"/>
        <v/>
      </c>
      <c r="AH30" s="466" t="str">
        <f t="shared" si="33"/>
        <v/>
      </c>
      <c r="AI30" s="466" t="str">
        <f t="shared" si="14"/>
        <v/>
      </c>
      <c r="AJ30" s="466" t="str">
        <f t="shared" si="15"/>
        <v/>
      </c>
      <c r="AK30" s="466" t="str">
        <f t="shared" si="16"/>
        <v/>
      </c>
      <c r="AL30" s="466" t="str">
        <f t="shared" si="16"/>
        <v/>
      </c>
      <c r="AN30" s="511"/>
      <c r="AO30" s="511"/>
      <c r="AP30" s="511"/>
      <c r="AQ30" s="511"/>
      <c r="AR30" s="511"/>
      <c r="AT30" s="483">
        <f t="shared" si="17"/>
        <v>0</v>
      </c>
      <c r="AU30" s="483">
        <f t="shared" si="18"/>
        <v>0</v>
      </c>
      <c r="AV30" s="483" t="str">
        <f t="shared" si="19"/>
        <v/>
      </c>
      <c r="AW30" s="483">
        <f t="shared" si="20"/>
        <v>0</v>
      </c>
      <c r="AX30" s="483">
        <f t="shared" si="21"/>
        <v>0</v>
      </c>
      <c r="AY30" s="483" t="str">
        <f t="shared" si="22"/>
        <v/>
      </c>
      <c r="AZ30" s="483">
        <f t="shared" si="23"/>
        <v>8</v>
      </c>
      <c r="BA30" s="483">
        <f t="shared" si="24"/>
        <v>23</v>
      </c>
      <c r="BB30" s="483">
        <f t="shared" si="25"/>
        <v>0</v>
      </c>
    </row>
    <row r="31" spans="1:54" ht="16.5" customHeight="1" x14ac:dyDescent="0.3">
      <c r="A31" s="467">
        <v>26</v>
      </c>
      <c r="B31" s="468">
        <f t="shared" si="31"/>
        <v>0</v>
      </c>
      <c r="C31" s="469" t="str">
        <f t="shared" si="31"/>
        <v>???</v>
      </c>
      <c r="D31" s="470" t="str">
        <f t="shared" si="31"/>
        <v>???</v>
      </c>
      <c r="E31" s="458">
        <f t="shared" si="31"/>
        <v>0</v>
      </c>
      <c r="F31" s="471">
        <f t="shared" si="38"/>
        <v>6</v>
      </c>
      <c r="H31" s="494">
        <v>26</v>
      </c>
      <c r="I31" s="468">
        <f t="shared" si="32"/>
        <v>0</v>
      </c>
      <c r="J31" s="469" t="str">
        <f t="shared" si="32"/>
        <v>???</v>
      </c>
      <c r="K31" s="469" t="str">
        <f t="shared" si="32"/>
        <v>???</v>
      </c>
      <c r="L31" s="458">
        <f t="shared" si="3"/>
        <v>0</v>
      </c>
      <c r="M31" s="471">
        <f t="shared" si="39"/>
        <v>6</v>
      </c>
      <c r="O31" s="520">
        <v>9</v>
      </c>
      <c r="P31" s="519" t="str">
        <f t="shared" si="34"/>
        <v/>
      </c>
      <c r="Q31" s="480" t="str">
        <f t="shared" si="35"/>
        <v/>
      </c>
      <c r="R31" s="480" t="str">
        <f t="shared" si="36"/>
        <v/>
      </c>
      <c r="S31" s="482" t="str">
        <f t="shared" si="37"/>
        <v/>
      </c>
      <c r="AB31" s="465" t="str">
        <f t="shared" si="12"/>
        <v/>
      </c>
      <c r="AC31" s="465" t="str">
        <f t="shared" si="4"/>
        <v/>
      </c>
      <c r="AD31" s="465" t="str">
        <f t="shared" si="12"/>
        <v/>
      </c>
      <c r="AE31" s="465" t="str">
        <f t="shared" si="13"/>
        <v/>
      </c>
      <c r="AF31" s="465" t="str">
        <f t="shared" si="13"/>
        <v/>
      </c>
      <c r="AH31" s="466" t="str">
        <f t="shared" si="33"/>
        <v/>
      </c>
      <c r="AI31" s="466" t="str">
        <f t="shared" si="14"/>
        <v/>
      </c>
      <c r="AJ31" s="466" t="str">
        <f t="shared" si="15"/>
        <v/>
      </c>
      <c r="AK31" s="466" t="str">
        <f t="shared" si="16"/>
        <v/>
      </c>
      <c r="AL31" s="466" t="str">
        <f t="shared" si="16"/>
        <v/>
      </c>
      <c r="AN31" s="511"/>
      <c r="AO31" s="511"/>
      <c r="AP31" s="511"/>
      <c r="AQ31" s="511"/>
      <c r="AR31" s="511"/>
      <c r="AT31" s="483">
        <f t="shared" si="17"/>
        <v>0</v>
      </c>
      <c r="AU31" s="483">
        <f t="shared" si="18"/>
        <v>0</v>
      </c>
      <c r="AV31" s="483" t="str">
        <f t="shared" si="19"/>
        <v/>
      </c>
      <c r="AW31" s="483">
        <f t="shared" si="20"/>
        <v>0</v>
      </c>
      <c r="AX31" s="483">
        <f t="shared" si="21"/>
        <v>0</v>
      </c>
      <c r="AY31" s="483" t="str">
        <f t="shared" si="22"/>
        <v/>
      </c>
      <c r="AZ31" s="483">
        <f t="shared" si="23"/>
        <v>6</v>
      </c>
      <c r="BA31" s="483">
        <f t="shared" si="24"/>
        <v>25</v>
      </c>
      <c r="BB31" s="483">
        <f t="shared" si="25"/>
        <v>0</v>
      </c>
    </row>
    <row r="32" spans="1:54" ht="16.5" customHeight="1" x14ac:dyDescent="0.25">
      <c r="A32" s="467">
        <v>27</v>
      </c>
      <c r="B32" s="468">
        <f t="shared" si="31"/>
        <v>0</v>
      </c>
      <c r="C32" s="469" t="str">
        <f t="shared" si="31"/>
        <v>???</v>
      </c>
      <c r="D32" s="470" t="str">
        <f t="shared" si="31"/>
        <v>???</v>
      </c>
      <c r="E32" s="458">
        <f t="shared" si="31"/>
        <v>0</v>
      </c>
      <c r="F32" s="471">
        <f>+F31-2</f>
        <v>4</v>
      </c>
      <c r="H32" s="494">
        <v>27</v>
      </c>
      <c r="I32" s="468">
        <f t="shared" si="32"/>
        <v>0</v>
      </c>
      <c r="J32" s="469" t="str">
        <f t="shared" si="32"/>
        <v>???</v>
      </c>
      <c r="K32" s="469" t="str">
        <f t="shared" si="32"/>
        <v>???</v>
      </c>
      <c r="L32" s="458">
        <f t="shared" si="3"/>
        <v>0</v>
      </c>
      <c r="M32" s="471">
        <f>+M31-2</f>
        <v>4</v>
      </c>
      <c r="O32" s="518">
        <v>10</v>
      </c>
      <c r="P32" s="519" t="str">
        <f t="shared" si="34"/>
        <v/>
      </c>
      <c r="Q32" s="480" t="str">
        <f t="shared" si="35"/>
        <v/>
      </c>
      <c r="R32" s="480" t="str">
        <f t="shared" si="36"/>
        <v/>
      </c>
      <c r="S32" s="482" t="str">
        <f t="shared" si="37"/>
        <v/>
      </c>
      <c r="AB32" s="465" t="str">
        <f t="shared" si="12"/>
        <v/>
      </c>
      <c r="AC32" s="465" t="str">
        <f t="shared" si="4"/>
        <v/>
      </c>
      <c r="AD32" s="465" t="str">
        <f t="shared" si="12"/>
        <v/>
      </c>
      <c r="AE32" s="465" t="str">
        <f t="shared" si="13"/>
        <v/>
      </c>
      <c r="AF32" s="465" t="str">
        <f t="shared" si="13"/>
        <v/>
      </c>
      <c r="AH32" s="466" t="str">
        <f t="shared" si="33"/>
        <v/>
      </c>
      <c r="AI32" s="466" t="str">
        <f t="shared" si="14"/>
        <v/>
      </c>
      <c r="AJ32" s="466" t="str">
        <f t="shared" si="15"/>
        <v/>
      </c>
      <c r="AK32" s="466" t="str">
        <f t="shared" si="16"/>
        <v/>
      </c>
      <c r="AL32" s="466" t="str">
        <f t="shared" si="16"/>
        <v/>
      </c>
      <c r="AN32" s="511"/>
      <c r="AO32" s="511"/>
      <c r="AP32" s="511"/>
      <c r="AQ32" s="511"/>
      <c r="AR32" s="511"/>
      <c r="AT32" s="483">
        <f t="shared" si="17"/>
        <v>0</v>
      </c>
      <c r="AU32" s="483">
        <f t="shared" si="18"/>
        <v>0</v>
      </c>
      <c r="AV32" s="483" t="str">
        <f t="shared" si="19"/>
        <v/>
      </c>
      <c r="AW32" s="483">
        <f t="shared" si="20"/>
        <v>0</v>
      </c>
      <c r="AX32" s="483">
        <f t="shared" si="21"/>
        <v>0</v>
      </c>
      <c r="AY32" s="483" t="str">
        <f t="shared" si="22"/>
        <v/>
      </c>
      <c r="AZ32" s="483">
        <f t="shared" si="23"/>
        <v>6</v>
      </c>
      <c r="BA32" s="483">
        <f t="shared" si="24"/>
        <v>25</v>
      </c>
      <c r="BB32" s="483">
        <f t="shared" si="25"/>
        <v>0</v>
      </c>
    </row>
    <row r="33" spans="1:54" ht="16.5" customHeight="1" x14ac:dyDescent="0.3">
      <c r="A33" s="467">
        <v>28</v>
      </c>
      <c r="B33" s="468">
        <f t="shared" si="31"/>
        <v>0</v>
      </c>
      <c r="C33" s="469" t="str">
        <f t="shared" si="31"/>
        <v>???</v>
      </c>
      <c r="D33" s="470" t="str">
        <f t="shared" si="31"/>
        <v>???</v>
      </c>
      <c r="E33" s="458">
        <f t="shared" si="31"/>
        <v>0</v>
      </c>
      <c r="F33" s="471">
        <f t="shared" si="38"/>
        <v>4</v>
      </c>
      <c r="H33" s="494">
        <v>28</v>
      </c>
      <c r="I33" s="468">
        <f t="shared" si="32"/>
        <v>0</v>
      </c>
      <c r="J33" s="469" t="str">
        <f t="shared" si="32"/>
        <v>???</v>
      </c>
      <c r="K33" s="469" t="str">
        <f t="shared" si="32"/>
        <v>???</v>
      </c>
      <c r="L33" s="458">
        <f t="shared" si="3"/>
        <v>0</v>
      </c>
      <c r="M33" s="471">
        <f t="shared" si="39"/>
        <v>4</v>
      </c>
      <c r="O33" s="520">
        <v>11</v>
      </c>
      <c r="P33" s="519" t="str">
        <f t="shared" si="34"/>
        <v/>
      </c>
      <c r="Q33" s="480" t="str">
        <f t="shared" si="35"/>
        <v/>
      </c>
      <c r="R33" s="480" t="str">
        <f t="shared" si="36"/>
        <v/>
      </c>
      <c r="S33" s="482" t="str">
        <f t="shared" si="37"/>
        <v/>
      </c>
      <c r="AB33" s="465" t="str">
        <f t="shared" si="12"/>
        <v/>
      </c>
      <c r="AC33" s="465" t="str">
        <f t="shared" si="4"/>
        <v/>
      </c>
      <c r="AD33" s="465" t="str">
        <f t="shared" si="12"/>
        <v/>
      </c>
      <c r="AE33" s="465" t="str">
        <f t="shared" si="13"/>
        <v/>
      </c>
      <c r="AF33" s="465" t="str">
        <f t="shared" si="13"/>
        <v/>
      </c>
      <c r="AH33" s="466" t="str">
        <f t="shared" si="33"/>
        <v/>
      </c>
      <c r="AI33" s="466" t="str">
        <f t="shared" si="14"/>
        <v/>
      </c>
      <c r="AJ33" s="466" t="str">
        <f t="shared" si="15"/>
        <v/>
      </c>
      <c r="AK33" s="466" t="str">
        <f t="shared" si="16"/>
        <v/>
      </c>
      <c r="AL33" s="466" t="str">
        <f t="shared" si="16"/>
        <v/>
      </c>
      <c r="AN33" s="511"/>
      <c r="AO33" s="511"/>
      <c r="AP33" s="511"/>
      <c r="AQ33" s="511"/>
      <c r="AR33" s="511"/>
      <c r="AT33" s="483">
        <f t="shared" si="17"/>
        <v>0</v>
      </c>
      <c r="AU33" s="483">
        <f t="shared" si="18"/>
        <v>0</v>
      </c>
      <c r="AV33" s="483" t="str">
        <f t="shared" si="19"/>
        <v/>
      </c>
      <c r="AW33" s="483">
        <f t="shared" si="20"/>
        <v>0</v>
      </c>
      <c r="AX33" s="483">
        <f t="shared" si="21"/>
        <v>0</v>
      </c>
      <c r="AY33" s="483" t="str">
        <f t="shared" si="22"/>
        <v/>
      </c>
      <c r="AZ33" s="483">
        <f t="shared" si="23"/>
        <v>4</v>
      </c>
      <c r="BA33" s="483">
        <f t="shared" si="24"/>
        <v>27</v>
      </c>
      <c r="BB33" s="483">
        <f t="shared" si="25"/>
        <v>0</v>
      </c>
    </row>
    <row r="34" spans="1:54" ht="16.5" customHeight="1" thickBot="1" x14ac:dyDescent="0.3">
      <c r="A34" s="467">
        <v>29</v>
      </c>
      <c r="B34" s="468">
        <f t="shared" si="31"/>
        <v>0</v>
      </c>
      <c r="C34" s="469" t="str">
        <f t="shared" si="31"/>
        <v>???</v>
      </c>
      <c r="D34" s="470" t="str">
        <f t="shared" si="31"/>
        <v>???</v>
      </c>
      <c r="E34" s="458">
        <f t="shared" si="31"/>
        <v>0</v>
      </c>
      <c r="F34" s="471">
        <f>+F33-2</f>
        <v>2</v>
      </c>
      <c r="H34" s="494">
        <v>29</v>
      </c>
      <c r="I34" s="468">
        <f t="shared" si="32"/>
        <v>0</v>
      </c>
      <c r="J34" s="469" t="str">
        <f t="shared" si="32"/>
        <v>???</v>
      </c>
      <c r="K34" s="469" t="str">
        <f t="shared" si="32"/>
        <v>???</v>
      </c>
      <c r="L34" s="458">
        <f t="shared" si="3"/>
        <v>0</v>
      </c>
      <c r="M34" s="471">
        <f>+M33-2</f>
        <v>2</v>
      </c>
      <c r="O34" s="521">
        <v>12</v>
      </c>
      <c r="P34" s="522" t="str">
        <f t="shared" si="34"/>
        <v/>
      </c>
      <c r="Q34" s="496" t="str">
        <f t="shared" si="35"/>
        <v/>
      </c>
      <c r="R34" s="496" t="str">
        <f t="shared" si="36"/>
        <v/>
      </c>
      <c r="S34" s="498" t="str">
        <f t="shared" si="37"/>
        <v/>
      </c>
      <c r="AB34" s="465" t="str">
        <f t="shared" si="12"/>
        <v/>
      </c>
      <c r="AC34" s="465" t="str">
        <f t="shared" si="4"/>
        <v/>
      </c>
      <c r="AD34" s="465" t="str">
        <f t="shared" si="12"/>
        <v/>
      </c>
      <c r="AE34" s="465" t="str">
        <f t="shared" si="13"/>
        <v/>
      </c>
      <c r="AF34" s="465" t="str">
        <f t="shared" si="13"/>
        <v/>
      </c>
      <c r="AH34" s="466" t="str">
        <f t="shared" si="33"/>
        <v/>
      </c>
      <c r="AI34" s="466" t="str">
        <f t="shared" si="14"/>
        <v/>
      </c>
      <c r="AJ34" s="466" t="str">
        <f t="shared" si="15"/>
        <v/>
      </c>
      <c r="AK34" s="466" t="str">
        <f t="shared" si="16"/>
        <v/>
      </c>
      <c r="AL34" s="466" t="str">
        <f t="shared" si="16"/>
        <v/>
      </c>
      <c r="AN34" s="511"/>
      <c r="AO34" s="511"/>
      <c r="AP34" s="511"/>
      <c r="AQ34" s="511"/>
      <c r="AR34" s="511"/>
      <c r="AT34" s="483">
        <f t="shared" si="17"/>
        <v>0</v>
      </c>
      <c r="AU34" s="483">
        <f t="shared" si="18"/>
        <v>0</v>
      </c>
      <c r="AV34" s="483" t="str">
        <f t="shared" si="19"/>
        <v/>
      </c>
      <c r="AW34" s="483">
        <f t="shared" si="20"/>
        <v>0</v>
      </c>
      <c r="AX34" s="483">
        <f t="shared" si="21"/>
        <v>0</v>
      </c>
      <c r="AY34" s="483" t="str">
        <f t="shared" si="22"/>
        <v/>
      </c>
      <c r="AZ34" s="483">
        <f t="shared" si="23"/>
        <v>4</v>
      </c>
      <c r="BA34" s="483">
        <f t="shared" si="24"/>
        <v>27</v>
      </c>
      <c r="BB34" s="483">
        <f t="shared" si="25"/>
        <v>0</v>
      </c>
    </row>
    <row r="35" spans="1:54" ht="16.5" customHeight="1" thickBot="1" x14ac:dyDescent="0.3">
      <c r="A35" s="523">
        <v>30</v>
      </c>
      <c r="B35" s="468">
        <f t="shared" si="31"/>
        <v>0</v>
      </c>
      <c r="C35" s="469" t="str">
        <f t="shared" si="31"/>
        <v>???</v>
      </c>
      <c r="D35" s="470" t="str">
        <f t="shared" si="31"/>
        <v>???</v>
      </c>
      <c r="E35" s="458">
        <f t="shared" si="31"/>
        <v>0</v>
      </c>
      <c r="F35" s="471">
        <f t="shared" si="38"/>
        <v>2</v>
      </c>
      <c r="H35" s="524">
        <v>30</v>
      </c>
      <c r="I35" s="525">
        <f t="shared" si="32"/>
        <v>0</v>
      </c>
      <c r="J35" s="526" t="str">
        <f t="shared" si="32"/>
        <v>???</v>
      </c>
      <c r="K35" s="469" t="str">
        <f t="shared" si="32"/>
        <v>???</v>
      </c>
      <c r="L35" s="527">
        <f t="shared" si="3"/>
        <v>0</v>
      </c>
      <c r="M35" s="471">
        <f t="shared" si="39"/>
        <v>2</v>
      </c>
      <c r="Q35" s="445"/>
      <c r="R35" s="501" t="s">
        <v>64</v>
      </c>
      <c r="S35" s="502">
        <f>SUM(S23:S34)</f>
        <v>0</v>
      </c>
      <c r="AB35" s="465" t="str">
        <f t="shared" si="12"/>
        <v/>
      </c>
      <c r="AC35" s="465" t="str">
        <f t="shared" si="4"/>
        <v/>
      </c>
      <c r="AD35" s="465" t="str">
        <f t="shared" si="12"/>
        <v/>
      </c>
      <c r="AE35" s="465" t="str">
        <f>IF(LEFT($D35,9)=AE$5,$F35,"")</f>
        <v/>
      </c>
      <c r="AF35" s="465" t="str">
        <f t="shared" ref="AF35" si="40">IF(LEFT($D35,9)=AF$5,$F35,"")</f>
        <v/>
      </c>
      <c r="AH35" s="466" t="str">
        <f t="shared" si="33"/>
        <v/>
      </c>
      <c r="AI35" s="466" t="str">
        <f t="shared" si="14"/>
        <v/>
      </c>
      <c r="AJ35" s="466" t="str">
        <f t="shared" si="15"/>
        <v/>
      </c>
      <c r="AK35" s="466" t="str">
        <f t="shared" si="16"/>
        <v/>
      </c>
      <c r="AL35" s="466" t="str">
        <f t="shared" si="16"/>
        <v/>
      </c>
      <c r="AN35" s="511"/>
      <c r="AO35" s="511"/>
      <c r="AP35" s="511"/>
      <c r="AQ35" s="511"/>
      <c r="AR35" s="511"/>
      <c r="AT35" s="483">
        <f t="shared" si="17"/>
        <v>0</v>
      </c>
      <c r="AU35" s="483">
        <f t="shared" si="18"/>
        <v>0</v>
      </c>
      <c r="AV35" s="483" t="str">
        <f t="shared" si="19"/>
        <v/>
      </c>
      <c r="AW35" s="483">
        <f t="shared" si="20"/>
        <v>0</v>
      </c>
      <c r="AX35" s="483">
        <f t="shared" si="21"/>
        <v>0</v>
      </c>
      <c r="AY35" s="483" t="str">
        <f t="shared" si="22"/>
        <v/>
      </c>
      <c r="AZ35" s="483">
        <f t="shared" si="23"/>
        <v>2</v>
      </c>
      <c r="BA35" s="483">
        <f t="shared" si="24"/>
        <v>29</v>
      </c>
      <c r="BB35" s="483">
        <f t="shared" si="25"/>
        <v>0</v>
      </c>
    </row>
    <row r="36" spans="1:54" ht="13.8" thickBot="1" x14ac:dyDescent="0.3">
      <c r="A36" s="528"/>
      <c r="B36" s="442"/>
      <c r="F36" s="291">
        <f>SUM(F6:F35)-F37</f>
        <v>416</v>
      </c>
      <c r="M36" s="529">
        <f>SUM(M6:M35)-M37</f>
        <v>480</v>
      </c>
      <c r="AB36" s="499">
        <f t="shared" ref="AB36:AF36" si="41">SUM(AB6:AB35)</f>
        <v>0</v>
      </c>
      <c r="AC36" s="500">
        <f t="shared" si="41"/>
        <v>0</v>
      </c>
      <c r="AD36" s="500">
        <f t="shared" si="41"/>
        <v>0</v>
      </c>
      <c r="AE36" s="500">
        <f t="shared" si="41"/>
        <v>0</v>
      </c>
      <c r="AF36" s="500">
        <f t="shared" si="41"/>
        <v>0</v>
      </c>
      <c r="AH36" s="499">
        <f>SUM(AH6:AH35)</f>
        <v>0</v>
      </c>
      <c r="AI36" s="500">
        <f>SUM(AI6:AI35)</f>
        <v>0</v>
      </c>
      <c r="AJ36" s="500">
        <f>SUM(AJ6:AJ35)</f>
        <v>0</v>
      </c>
      <c r="AK36" s="500">
        <f>SUM(AK6:AK35)</f>
        <v>0</v>
      </c>
      <c r="AL36" s="500">
        <f>SUM(AL6:AL35)</f>
        <v>0</v>
      </c>
      <c r="AT36" s="483">
        <f t="shared" si="17"/>
        <v>0</v>
      </c>
      <c r="AU36" s="483">
        <f t="shared" si="18"/>
        <v>0</v>
      </c>
      <c r="AV36" s="483" t="str">
        <f t="shared" si="19"/>
        <v/>
      </c>
      <c r="AW36" s="483">
        <f t="shared" si="20"/>
        <v>0</v>
      </c>
      <c r="AX36" s="483">
        <f t="shared" si="21"/>
        <v>0</v>
      </c>
      <c r="AY36" s="483" t="str">
        <f t="shared" si="22"/>
        <v/>
      </c>
      <c r="AZ36" s="483">
        <f t="shared" si="23"/>
        <v>2</v>
      </c>
      <c r="BA36" s="483">
        <f t="shared" si="24"/>
        <v>29</v>
      </c>
      <c r="BB36" s="483">
        <f t="shared" si="25"/>
        <v>0</v>
      </c>
    </row>
    <row r="37" spans="1:54" ht="13.8" thickBot="1" x14ac:dyDescent="0.3">
      <c r="B37" s="442"/>
      <c r="F37" s="530">
        <f>F11+F13+F30+F31+F34</f>
        <v>64</v>
      </c>
      <c r="M37" s="156">
        <f>SUM(AT37:AW37)</f>
        <v>0</v>
      </c>
      <c r="Q37" s="529"/>
      <c r="R37" s="529"/>
      <c r="S37" s="529"/>
      <c r="T37" s="529"/>
      <c r="AB37" s="917" t="s">
        <v>27</v>
      </c>
      <c r="AC37" s="915"/>
      <c r="AD37" s="915"/>
      <c r="AE37" s="915"/>
      <c r="AF37" s="915"/>
      <c r="AH37" s="917" t="s">
        <v>28</v>
      </c>
      <c r="AI37" s="915"/>
      <c r="AJ37" s="915"/>
      <c r="AK37" s="915"/>
      <c r="AL37" s="915"/>
      <c r="AT37" s="529">
        <f>SUM(AT7:AT36)</f>
        <v>0</v>
      </c>
      <c r="AU37" s="529"/>
      <c r="AV37" s="529"/>
      <c r="AW37" s="529">
        <f>SUM(AW7:AW36)</f>
        <v>0</v>
      </c>
      <c r="AX37" s="529"/>
      <c r="AY37" s="529"/>
      <c r="AZ37" s="529">
        <f>SUM(AZ7:AZ36)</f>
        <v>480</v>
      </c>
      <c r="BA37" s="529"/>
      <c r="BB37" s="529"/>
    </row>
    <row r="38" spans="1:54" ht="13.8" thickBot="1" x14ac:dyDescent="0.3">
      <c r="B38" s="442"/>
      <c r="Q38" s="529"/>
      <c r="R38" s="529"/>
      <c r="S38" s="529"/>
      <c r="T38" s="529"/>
    </row>
    <row r="39" spans="1:54" ht="13.8" thickBot="1" x14ac:dyDescent="0.3">
      <c r="A39" s="914" t="s">
        <v>49</v>
      </c>
      <c r="B39" s="915"/>
      <c r="C39" s="915"/>
      <c r="D39" s="915"/>
      <c r="E39" s="915"/>
      <c r="F39" s="916"/>
      <c r="H39" s="914" t="s">
        <v>50</v>
      </c>
      <c r="I39" s="915"/>
      <c r="J39" s="915"/>
      <c r="K39" s="915"/>
      <c r="L39" s="915"/>
      <c r="M39" s="916"/>
      <c r="Q39" s="529"/>
      <c r="R39" s="529"/>
      <c r="S39" s="529"/>
      <c r="T39" s="529"/>
      <c r="AB39" s="933" t="s">
        <v>35</v>
      </c>
      <c r="AC39" s="934"/>
      <c r="AD39" s="934"/>
      <c r="AE39" s="934"/>
      <c r="AF39" s="935"/>
    </row>
    <row r="40" spans="1:54" s="528" customFormat="1" ht="13.8" thickBot="1" x14ac:dyDescent="0.3">
      <c r="A40" s="922" t="s">
        <v>34</v>
      </c>
      <c r="B40" s="923"/>
      <c r="C40" s="923"/>
      <c r="D40" s="923"/>
      <c r="E40" s="923"/>
      <c r="F40" s="924"/>
      <c r="H40" s="922" t="s">
        <v>33</v>
      </c>
      <c r="I40" s="923"/>
      <c r="J40" s="923"/>
      <c r="K40" s="923"/>
      <c r="L40" s="923"/>
      <c r="M40" s="924"/>
      <c r="N40" s="291"/>
      <c r="O40" s="291"/>
      <c r="P40" s="291"/>
      <c r="Q40" s="529"/>
      <c r="R40" s="529"/>
      <c r="S40" s="529"/>
      <c r="T40" s="529"/>
      <c r="V40" s="291"/>
      <c r="W40" s="291"/>
      <c r="X40" s="445"/>
      <c r="Y40" s="291"/>
      <c r="Z40" s="291"/>
      <c r="AB40" s="925" t="s">
        <v>22</v>
      </c>
      <c r="AC40" s="926"/>
      <c r="AD40" s="926"/>
      <c r="AE40" s="926"/>
      <c r="AF40" s="927"/>
      <c r="AI40" s="291"/>
      <c r="AJ40" s="291"/>
      <c r="AK40" s="291"/>
      <c r="AL40" s="291"/>
      <c r="AM40" s="291"/>
      <c r="AN40" s="291"/>
    </row>
    <row r="41" spans="1:54" ht="15" thickBot="1" x14ac:dyDescent="0.3">
      <c r="A41" s="531" t="s">
        <v>30</v>
      </c>
      <c r="B41" s="532" t="s">
        <v>31</v>
      </c>
      <c r="C41" s="533"/>
      <c r="D41" s="532" t="s">
        <v>32</v>
      </c>
      <c r="E41" s="533" t="s">
        <v>48</v>
      </c>
      <c r="F41" s="534" t="s">
        <v>8</v>
      </c>
      <c r="H41" s="531" t="s">
        <v>30</v>
      </c>
      <c r="I41" s="533" t="s">
        <v>31</v>
      </c>
      <c r="J41" s="533"/>
      <c r="K41" s="533" t="s">
        <v>32</v>
      </c>
      <c r="L41" s="533"/>
      <c r="M41" s="534" t="s">
        <v>8</v>
      </c>
      <c r="Q41" s="529"/>
      <c r="R41" s="529"/>
      <c r="S41" s="529"/>
      <c r="T41" s="529"/>
      <c r="AB41" s="486" t="str">
        <f t="shared" ref="AB41:AF41" si="42">+AB5</f>
        <v>ASGAF</v>
      </c>
      <c r="AC41" s="487" t="str">
        <f t="shared" si="42"/>
        <v>Chevannes</v>
      </c>
      <c r="AD41" s="487" t="str">
        <f t="shared" si="42"/>
        <v>Chevry</v>
      </c>
      <c r="AE41" s="487" t="str">
        <f t="shared" si="42"/>
        <v>Corbuches</v>
      </c>
      <c r="AF41" s="535" t="str">
        <f t="shared" si="42"/>
        <v>Réveillon</v>
      </c>
    </row>
    <row r="42" spans="1:54" ht="15" thickBot="1" x14ac:dyDescent="0.35">
      <c r="A42" s="536">
        <f>+A125</f>
        <v>1</v>
      </c>
      <c r="B42" s="537">
        <f>+C125</f>
        <v>0</v>
      </c>
      <c r="C42" s="503" t="str">
        <f>IFERROR(VLOOKUP(B42,Liste_J!$C$7:$G$261,5,0),"???")</f>
        <v>???</v>
      </c>
      <c r="D42" s="538" t="str">
        <f>IFERROR(VLOOKUP(B42,Liste_J!$C$7:$F$261,4,0),"???")</f>
        <v>???</v>
      </c>
      <c r="E42" s="503">
        <f>+D125</f>
        <v>0</v>
      </c>
      <c r="F42" s="539">
        <f>+F125</f>
        <v>0</v>
      </c>
      <c r="G42" s="503"/>
      <c r="H42" s="536">
        <f>+A224</f>
        <v>1</v>
      </c>
      <c r="I42" s="503">
        <f>+C224</f>
        <v>0</v>
      </c>
      <c r="J42" s="503" t="str">
        <f>IFERROR(VLOOKUP(I42,Liste_J!$C$7:$G$261,5,0),"???")</f>
        <v>???</v>
      </c>
      <c r="K42" s="503" t="str">
        <f>IFERROR(VLOOKUP(I42,Liste_J!$C$7:$F$261,4,0),"???")</f>
        <v>???</v>
      </c>
      <c r="L42" s="503">
        <f>+D224</f>
        <v>0</v>
      </c>
      <c r="M42" s="539">
        <f>+F224</f>
        <v>0</v>
      </c>
      <c r="Q42" s="529"/>
      <c r="R42" s="529"/>
      <c r="S42" s="529"/>
      <c r="T42" s="529"/>
      <c r="U42" s="503" t="e">
        <f>#REF!</f>
        <v>#REF!</v>
      </c>
      <c r="AB42" s="540">
        <f>IF(LEFT($K42,5)=AB$41,1,0)</f>
        <v>0</v>
      </c>
      <c r="AC42" s="489">
        <f>IF(LEFT($K42,9)=AC$41,1,0)</f>
        <v>0</v>
      </c>
      <c r="AD42" s="489">
        <f>IF(LEFT($K42,6)=AD$41,1,0)</f>
        <v>0</v>
      </c>
      <c r="AE42" s="489">
        <f>IF(LEFT($K42,9)=AE$41,1,0)</f>
        <v>0</v>
      </c>
      <c r="AF42" s="541">
        <f>IF(LEFT($K42,9)=AF$41,1,0)</f>
        <v>0</v>
      </c>
      <c r="AG42" s="529"/>
      <c r="AH42" s="529"/>
    </row>
    <row r="43" spans="1:54" ht="15" thickBot="1" x14ac:dyDescent="0.35">
      <c r="A43" s="536">
        <f t="shared" ref="A43:A106" si="43">+A126</f>
        <v>0</v>
      </c>
      <c r="B43" s="537">
        <f t="shared" ref="B43:B106" si="44">+C126</f>
        <v>0</v>
      </c>
      <c r="C43" s="503" t="str">
        <f>IFERROR(VLOOKUP(B43,Liste_J!$C$7:$G$261,5,0),"???")</f>
        <v>???</v>
      </c>
      <c r="D43" s="538" t="str">
        <f>IFERROR(VLOOKUP(B43,Liste_J!$C$7:$F$261,4,0),"???")</f>
        <v>???</v>
      </c>
      <c r="E43" s="503">
        <f t="shared" ref="E43:E106" si="45">+D126</f>
        <v>0</v>
      </c>
      <c r="F43" s="539">
        <f t="shared" ref="F43:F106" si="46">+F126</f>
        <v>0</v>
      </c>
      <c r="H43" s="536">
        <f t="shared" ref="H43:H106" si="47">+A225</f>
        <v>1</v>
      </c>
      <c r="I43" s="503">
        <f t="shared" ref="I43:I106" si="48">+C225</f>
        <v>0</v>
      </c>
      <c r="J43" s="503" t="str">
        <f>IFERROR(VLOOKUP(I43,Liste_J!$C$7:$G$261,5,0),"???")</f>
        <v>???</v>
      </c>
      <c r="K43" s="503" t="str">
        <f>IFERROR(VLOOKUP(I43,Liste_J!$C$7:$F$261,4,0),"???")</f>
        <v>???</v>
      </c>
      <c r="L43" s="503">
        <f t="shared" ref="L43:L106" si="49">+D225</f>
        <v>0</v>
      </c>
      <c r="M43" s="539">
        <f t="shared" ref="M43:M106" si="50">+F225</f>
        <v>0</v>
      </c>
      <c r="Q43" s="529"/>
      <c r="R43" s="529"/>
      <c r="S43" s="529"/>
      <c r="T43" s="529"/>
      <c r="AB43" s="465">
        <f t="shared" ref="AB43:AB106" si="51">IF(LEFT($K43,5)=AB$41,1,0)</f>
        <v>0</v>
      </c>
      <c r="AC43" s="489">
        <f t="shared" ref="AC43:AC106" si="52">IF(LEFT($K43,9)=AC$41,1,0)</f>
        <v>0</v>
      </c>
      <c r="AD43" s="489">
        <f t="shared" ref="AD43:AD106" si="53">IF(LEFT($K43,6)=AD$41,1,0)</f>
        <v>0</v>
      </c>
      <c r="AE43" s="489">
        <f t="shared" ref="AE43:AF74" si="54">IF(LEFT($K43,9)=AE$41,1,0)</f>
        <v>0</v>
      </c>
      <c r="AF43" s="541">
        <f t="shared" si="54"/>
        <v>0</v>
      </c>
      <c r="AG43" s="529"/>
      <c r="AH43" s="529"/>
    </row>
    <row r="44" spans="1:54" ht="15" thickBot="1" x14ac:dyDescent="0.35">
      <c r="A44" s="536">
        <f t="shared" si="43"/>
        <v>2</v>
      </c>
      <c r="B44" s="537">
        <f t="shared" si="44"/>
        <v>0</v>
      </c>
      <c r="C44" s="503" t="str">
        <f>IFERROR(VLOOKUP(B44,Liste_J!$C$7:$G$261,5,0),"???")</f>
        <v>???</v>
      </c>
      <c r="D44" s="538" t="str">
        <f>IFERROR(VLOOKUP(B44,Liste_J!$C$7:$F$261,4,0),"???")</f>
        <v>???</v>
      </c>
      <c r="E44" s="503">
        <f t="shared" si="45"/>
        <v>0</v>
      </c>
      <c r="F44" s="539">
        <f t="shared" si="46"/>
        <v>0</v>
      </c>
      <c r="H44" s="536">
        <f t="shared" si="47"/>
        <v>0</v>
      </c>
      <c r="I44" s="503">
        <f t="shared" si="48"/>
        <v>0</v>
      </c>
      <c r="J44" s="503" t="str">
        <f>IFERROR(VLOOKUP(I44,Liste_J!$C$7:$G$261,5,0),"???")</f>
        <v>???</v>
      </c>
      <c r="K44" s="503" t="str">
        <f>IFERROR(VLOOKUP(I44,Liste_J!$C$7:$F$261,4,0),"???")</f>
        <v>???</v>
      </c>
      <c r="L44" s="503">
        <f t="shared" si="49"/>
        <v>0</v>
      </c>
      <c r="M44" s="539">
        <f t="shared" si="50"/>
        <v>0</v>
      </c>
      <c r="Q44" s="529"/>
      <c r="R44" s="529"/>
      <c r="S44" s="529"/>
      <c r="T44" s="529"/>
      <c r="AB44" s="465">
        <f t="shared" si="51"/>
        <v>0</v>
      </c>
      <c r="AC44" s="489">
        <f t="shared" si="52"/>
        <v>0</v>
      </c>
      <c r="AD44" s="489">
        <f t="shared" si="53"/>
        <v>0</v>
      </c>
      <c r="AE44" s="489">
        <f t="shared" si="54"/>
        <v>0</v>
      </c>
      <c r="AF44" s="541">
        <f t="shared" si="54"/>
        <v>0</v>
      </c>
      <c r="AG44" s="529"/>
      <c r="AH44" s="529"/>
    </row>
    <row r="45" spans="1:54" ht="15" thickBot="1" x14ac:dyDescent="0.35">
      <c r="A45" s="536">
        <f t="shared" si="43"/>
        <v>0</v>
      </c>
      <c r="B45" s="537">
        <f t="shared" si="44"/>
        <v>0</v>
      </c>
      <c r="C45" s="503" t="str">
        <f>IFERROR(VLOOKUP(B45,Liste_J!$C$7:$G$261,5,0),"???")</f>
        <v>???</v>
      </c>
      <c r="D45" s="538" t="str">
        <f>IFERROR(VLOOKUP(B45,Liste_J!$C$7:$F$261,4,0),"???")</f>
        <v>???</v>
      </c>
      <c r="E45" s="503">
        <f t="shared" si="45"/>
        <v>0</v>
      </c>
      <c r="F45" s="539">
        <f t="shared" si="46"/>
        <v>0</v>
      </c>
      <c r="H45" s="536">
        <f t="shared" si="47"/>
        <v>2</v>
      </c>
      <c r="I45" s="503">
        <f t="shared" si="48"/>
        <v>0</v>
      </c>
      <c r="J45" s="503" t="str">
        <f>IFERROR(VLOOKUP(I45,Liste_J!$C$7:$G$261,5,0),"???")</f>
        <v>???</v>
      </c>
      <c r="K45" s="503" t="str">
        <f>IFERROR(VLOOKUP(I45,Liste_J!$C$7:$F$261,4,0),"???")</f>
        <v>???</v>
      </c>
      <c r="L45" s="503">
        <f t="shared" si="49"/>
        <v>0</v>
      </c>
      <c r="M45" s="539">
        <f t="shared" si="50"/>
        <v>0</v>
      </c>
      <c r="Q45" s="529"/>
      <c r="R45" s="529"/>
      <c r="S45" s="529"/>
      <c r="T45" s="529"/>
      <c r="X45" s="291"/>
      <c r="AB45" s="465">
        <f t="shared" si="51"/>
        <v>0</v>
      </c>
      <c r="AC45" s="489">
        <f t="shared" si="52"/>
        <v>0</v>
      </c>
      <c r="AD45" s="489">
        <f t="shared" si="53"/>
        <v>0</v>
      </c>
      <c r="AE45" s="489">
        <f t="shared" si="54"/>
        <v>0</v>
      </c>
      <c r="AF45" s="541">
        <f t="shared" si="54"/>
        <v>0</v>
      </c>
      <c r="AG45" s="529"/>
      <c r="AH45" s="529"/>
    </row>
    <row r="46" spans="1:54" ht="15" thickBot="1" x14ac:dyDescent="0.35">
      <c r="A46" s="536">
        <f t="shared" si="43"/>
        <v>3</v>
      </c>
      <c r="B46" s="537">
        <f t="shared" si="44"/>
        <v>0</v>
      </c>
      <c r="C46" s="503" t="str">
        <f>IFERROR(VLOOKUP(B46,Liste_J!$C$7:$G$261,5,0),"???")</f>
        <v>???</v>
      </c>
      <c r="D46" s="538" t="str">
        <f>IFERROR(VLOOKUP(B46,Liste_J!$C$7:$F$261,4,0),"???")</f>
        <v>???</v>
      </c>
      <c r="E46" s="503">
        <f t="shared" si="45"/>
        <v>0</v>
      </c>
      <c r="F46" s="539">
        <f t="shared" si="46"/>
        <v>0</v>
      </c>
      <c r="H46" s="536">
        <f t="shared" si="47"/>
        <v>0</v>
      </c>
      <c r="I46" s="503">
        <f t="shared" si="48"/>
        <v>0</v>
      </c>
      <c r="J46" s="503" t="str">
        <f>IFERROR(VLOOKUP(I46,Liste_J!$C$7:$G$261,5,0),"???")</f>
        <v>???</v>
      </c>
      <c r="K46" s="503" t="str">
        <f>IFERROR(VLOOKUP(I46,Liste_J!$C$7:$F$261,4,0),"???")</f>
        <v>???</v>
      </c>
      <c r="L46" s="503">
        <f t="shared" si="49"/>
        <v>0</v>
      </c>
      <c r="M46" s="539">
        <f t="shared" si="50"/>
        <v>0</v>
      </c>
      <c r="Q46" s="529"/>
      <c r="R46" s="529"/>
      <c r="S46" s="529"/>
      <c r="T46" s="529"/>
      <c r="V46" s="503"/>
      <c r="X46" s="291"/>
      <c r="AB46" s="465">
        <f t="shared" si="51"/>
        <v>0</v>
      </c>
      <c r="AC46" s="489">
        <f t="shared" si="52"/>
        <v>0</v>
      </c>
      <c r="AD46" s="489">
        <f t="shared" si="53"/>
        <v>0</v>
      </c>
      <c r="AE46" s="489">
        <f t="shared" si="54"/>
        <v>0</v>
      </c>
      <c r="AF46" s="541">
        <f t="shared" si="54"/>
        <v>0</v>
      </c>
      <c r="AG46" s="529"/>
      <c r="AH46" s="529"/>
    </row>
    <row r="47" spans="1:54" ht="15" thickBot="1" x14ac:dyDescent="0.35">
      <c r="A47" s="536">
        <f t="shared" si="43"/>
        <v>0</v>
      </c>
      <c r="B47" s="537">
        <f t="shared" si="44"/>
        <v>0</v>
      </c>
      <c r="C47" s="503" t="str">
        <f>IFERROR(VLOOKUP(B47,Liste_J!$C$7:$G$261,5,0),"???")</f>
        <v>???</v>
      </c>
      <c r="D47" s="538" t="str">
        <f>IFERROR(VLOOKUP(B47,Liste_J!$C$7:$F$261,4,0),"???")</f>
        <v>???</v>
      </c>
      <c r="E47" s="503">
        <f t="shared" si="45"/>
        <v>0</v>
      </c>
      <c r="F47" s="539">
        <f t="shared" si="46"/>
        <v>0</v>
      </c>
      <c r="H47" s="536">
        <f t="shared" si="47"/>
        <v>3</v>
      </c>
      <c r="I47" s="503">
        <f t="shared" si="48"/>
        <v>0</v>
      </c>
      <c r="J47" s="503" t="str">
        <f>IFERROR(VLOOKUP(I47,Liste_J!$C$7:$G$261,5,0),"???")</f>
        <v>???</v>
      </c>
      <c r="K47" s="503" t="str">
        <f>IFERROR(VLOOKUP(I47,Liste_J!$C$7:$F$261,4,0),"???")</f>
        <v>???</v>
      </c>
      <c r="L47" s="503">
        <f t="shared" si="49"/>
        <v>0</v>
      </c>
      <c r="M47" s="539">
        <f t="shared" si="50"/>
        <v>0</v>
      </c>
      <c r="Q47" s="529"/>
      <c r="R47" s="529"/>
      <c r="S47" s="529"/>
      <c r="T47" s="529"/>
      <c r="X47" s="291"/>
      <c r="AB47" s="465">
        <f t="shared" si="51"/>
        <v>0</v>
      </c>
      <c r="AC47" s="489">
        <f t="shared" si="52"/>
        <v>0</v>
      </c>
      <c r="AD47" s="489">
        <f t="shared" si="53"/>
        <v>0</v>
      </c>
      <c r="AE47" s="489">
        <f t="shared" si="54"/>
        <v>0</v>
      </c>
      <c r="AF47" s="541">
        <f t="shared" si="54"/>
        <v>0</v>
      </c>
      <c r="AG47" s="529"/>
      <c r="AH47" s="529"/>
    </row>
    <row r="48" spans="1:54" ht="15" thickBot="1" x14ac:dyDescent="0.35">
      <c r="A48" s="536">
        <f t="shared" si="43"/>
        <v>4</v>
      </c>
      <c r="B48" s="537">
        <f t="shared" si="44"/>
        <v>0</v>
      </c>
      <c r="C48" s="503" t="str">
        <f>IFERROR(VLOOKUP(B48,Liste_J!$C$7:$G$261,5,0),"???")</f>
        <v>???</v>
      </c>
      <c r="D48" s="538" t="str">
        <f>IFERROR(VLOOKUP(B48,Liste_J!$C$7:$F$261,4,0),"???")</f>
        <v>???</v>
      </c>
      <c r="E48" s="503">
        <f t="shared" si="45"/>
        <v>0</v>
      </c>
      <c r="F48" s="539">
        <f t="shared" si="46"/>
        <v>0</v>
      </c>
      <c r="H48" s="536">
        <f t="shared" si="47"/>
        <v>0</v>
      </c>
      <c r="I48" s="503">
        <f t="shared" si="48"/>
        <v>0</v>
      </c>
      <c r="J48" s="503" t="str">
        <f>IFERROR(VLOOKUP(I48,Liste_J!$C$7:$G$261,5,0),"???")</f>
        <v>???</v>
      </c>
      <c r="K48" s="503" t="str">
        <f>IFERROR(VLOOKUP(I48,Liste_J!$C$7:$F$261,4,0),"???")</f>
        <v>???</v>
      </c>
      <c r="L48" s="503">
        <f t="shared" si="49"/>
        <v>0</v>
      </c>
      <c r="M48" s="539">
        <f t="shared" si="50"/>
        <v>0</v>
      </c>
      <c r="Q48" s="529"/>
      <c r="R48" s="529"/>
      <c r="S48" s="529"/>
      <c r="T48" s="529"/>
      <c r="V48" s="503"/>
      <c r="X48" s="291"/>
      <c r="AB48" s="465">
        <f t="shared" si="51"/>
        <v>0</v>
      </c>
      <c r="AC48" s="489">
        <f t="shared" si="52"/>
        <v>0</v>
      </c>
      <c r="AD48" s="489">
        <f t="shared" si="53"/>
        <v>0</v>
      </c>
      <c r="AE48" s="489">
        <f t="shared" si="54"/>
        <v>0</v>
      </c>
      <c r="AF48" s="541">
        <f t="shared" si="54"/>
        <v>0</v>
      </c>
      <c r="AG48" s="529"/>
      <c r="AH48" s="529"/>
    </row>
    <row r="49" spans="1:34" ht="15" thickBot="1" x14ac:dyDescent="0.35">
      <c r="A49" s="536">
        <f t="shared" si="43"/>
        <v>0</v>
      </c>
      <c r="B49" s="537">
        <f t="shared" si="44"/>
        <v>0</v>
      </c>
      <c r="C49" s="503" t="str">
        <f>IFERROR(VLOOKUP(B49,Liste_J!$C$7:$G$261,5,0),"???")</f>
        <v>???</v>
      </c>
      <c r="D49" s="538" t="str">
        <f>IFERROR(VLOOKUP(B49,Liste_J!$C$7:$F$261,4,0),"???")</f>
        <v>???</v>
      </c>
      <c r="E49" s="503">
        <f t="shared" si="45"/>
        <v>0</v>
      </c>
      <c r="F49" s="539">
        <f t="shared" si="46"/>
        <v>0</v>
      </c>
      <c r="H49" s="536">
        <f t="shared" si="47"/>
        <v>4</v>
      </c>
      <c r="I49" s="503">
        <f t="shared" si="48"/>
        <v>0</v>
      </c>
      <c r="J49" s="503" t="str">
        <f>IFERROR(VLOOKUP(I49,Liste_J!$C$7:$G$261,5,0),"???")</f>
        <v>???</v>
      </c>
      <c r="K49" s="503" t="str">
        <f>IFERROR(VLOOKUP(I49,Liste_J!$C$7:$F$261,4,0),"???")</f>
        <v>???</v>
      </c>
      <c r="L49" s="503">
        <f t="shared" si="49"/>
        <v>0</v>
      </c>
      <c r="M49" s="539">
        <f t="shared" si="50"/>
        <v>0</v>
      </c>
      <c r="N49" s="503"/>
      <c r="X49" s="291"/>
      <c r="AB49" s="465">
        <f t="shared" si="51"/>
        <v>0</v>
      </c>
      <c r="AC49" s="489">
        <f t="shared" si="52"/>
        <v>0</v>
      </c>
      <c r="AD49" s="489">
        <f t="shared" si="53"/>
        <v>0</v>
      </c>
      <c r="AE49" s="489">
        <f t="shared" si="54"/>
        <v>0</v>
      </c>
      <c r="AF49" s="541">
        <f t="shared" si="54"/>
        <v>0</v>
      </c>
      <c r="AG49" s="529"/>
      <c r="AH49" s="529"/>
    </row>
    <row r="50" spans="1:34" ht="15" thickBot="1" x14ac:dyDescent="0.35">
      <c r="A50" s="536">
        <f t="shared" si="43"/>
        <v>5</v>
      </c>
      <c r="B50" s="537">
        <f t="shared" si="44"/>
        <v>0</v>
      </c>
      <c r="C50" s="503" t="str">
        <f>IFERROR(VLOOKUP(B50,Liste_J!$C$7:$G$261,5,0),"???")</f>
        <v>???</v>
      </c>
      <c r="D50" s="538" t="str">
        <f>IFERROR(VLOOKUP(B50,Liste_J!$C$7:$F$261,4,0),"???")</f>
        <v>???</v>
      </c>
      <c r="E50" s="503">
        <f t="shared" si="45"/>
        <v>0</v>
      </c>
      <c r="F50" s="539">
        <f t="shared" si="46"/>
        <v>0</v>
      </c>
      <c r="H50" s="536">
        <f t="shared" si="47"/>
        <v>0</v>
      </c>
      <c r="I50" s="503">
        <f t="shared" si="48"/>
        <v>0</v>
      </c>
      <c r="J50" s="503" t="str">
        <f>IFERROR(VLOOKUP(I50,Liste_J!$C$7:$G$261,5,0),"???")</f>
        <v>???</v>
      </c>
      <c r="K50" s="503" t="str">
        <f>IFERROR(VLOOKUP(I50,Liste_J!$C$7:$F$261,4,0),"???")</f>
        <v>???</v>
      </c>
      <c r="L50" s="503">
        <f t="shared" si="49"/>
        <v>0</v>
      </c>
      <c r="M50" s="539">
        <f t="shared" si="50"/>
        <v>0</v>
      </c>
      <c r="N50" s="503"/>
      <c r="V50" s="503"/>
      <c r="X50" s="291"/>
      <c r="AB50" s="465">
        <f t="shared" si="51"/>
        <v>0</v>
      </c>
      <c r="AC50" s="489">
        <f t="shared" si="52"/>
        <v>0</v>
      </c>
      <c r="AD50" s="489">
        <f t="shared" si="53"/>
        <v>0</v>
      </c>
      <c r="AE50" s="489">
        <f t="shared" si="54"/>
        <v>0</v>
      </c>
      <c r="AF50" s="541">
        <f t="shared" si="54"/>
        <v>0</v>
      </c>
      <c r="AG50" s="529"/>
      <c r="AH50" s="529"/>
    </row>
    <row r="51" spans="1:34" ht="15" thickBot="1" x14ac:dyDescent="0.35">
      <c r="A51" s="536">
        <f t="shared" si="43"/>
        <v>0</v>
      </c>
      <c r="B51" s="537">
        <f t="shared" si="44"/>
        <v>0</v>
      </c>
      <c r="C51" s="503" t="str">
        <f>IFERROR(VLOOKUP(B51,Liste_J!$C$7:$G$261,5,0),"???")</f>
        <v>???</v>
      </c>
      <c r="D51" s="538" t="str">
        <f>IFERROR(VLOOKUP(B51,Liste_J!$C$7:$F$261,4,0),"???")</f>
        <v>???</v>
      </c>
      <c r="E51" s="503">
        <f t="shared" si="45"/>
        <v>0</v>
      </c>
      <c r="F51" s="539">
        <f t="shared" si="46"/>
        <v>0</v>
      </c>
      <c r="H51" s="536">
        <f t="shared" si="47"/>
        <v>5</v>
      </c>
      <c r="I51" s="503">
        <f t="shared" si="48"/>
        <v>0</v>
      </c>
      <c r="J51" s="503" t="str">
        <f>IFERROR(VLOOKUP(I51,Liste_J!$C$7:$G$261,5,0),"???")</f>
        <v>???</v>
      </c>
      <c r="K51" s="503" t="str">
        <f>IFERROR(VLOOKUP(I51,Liste_J!$C$7:$F$261,4,0),"???")</f>
        <v>???</v>
      </c>
      <c r="L51" s="503">
        <f t="shared" si="49"/>
        <v>0</v>
      </c>
      <c r="M51" s="539">
        <f t="shared" si="50"/>
        <v>0</v>
      </c>
      <c r="N51" s="503"/>
      <c r="X51" s="291"/>
      <c r="AB51" s="465">
        <f t="shared" si="51"/>
        <v>0</v>
      </c>
      <c r="AC51" s="489">
        <f t="shared" si="52"/>
        <v>0</v>
      </c>
      <c r="AD51" s="489">
        <f t="shared" si="53"/>
        <v>0</v>
      </c>
      <c r="AE51" s="489">
        <f t="shared" si="54"/>
        <v>0</v>
      </c>
      <c r="AF51" s="541">
        <f t="shared" si="54"/>
        <v>0</v>
      </c>
      <c r="AG51" s="529"/>
      <c r="AH51" s="529"/>
    </row>
    <row r="52" spans="1:34" ht="15" thickBot="1" x14ac:dyDescent="0.35">
      <c r="A52" s="536">
        <f t="shared" si="43"/>
        <v>6</v>
      </c>
      <c r="B52" s="537">
        <f t="shared" si="44"/>
        <v>0</v>
      </c>
      <c r="C52" s="503" t="str">
        <f>IFERROR(VLOOKUP(B52,Liste_J!$C$7:$G$261,5,0),"???")</f>
        <v>???</v>
      </c>
      <c r="D52" s="538" t="str">
        <f>IFERROR(VLOOKUP(B52,Liste_J!$C$7:$F$261,4,0),"???")</f>
        <v>???</v>
      </c>
      <c r="E52" s="503">
        <f t="shared" si="45"/>
        <v>0</v>
      </c>
      <c r="F52" s="539">
        <f t="shared" si="46"/>
        <v>0</v>
      </c>
      <c r="H52" s="536">
        <f t="shared" si="47"/>
        <v>0</v>
      </c>
      <c r="I52" s="503">
        <f t="shared" si="48"/>
        <v>0</v>
      </c>
      <c r="J52" s="503" t="str">
        <f>IFERROR(VLOOKUP(I52,Liste_J!$C$7:$G$261,5,0),"???")</f>
        <v>???</v>
      </c>
      <c r="K52" s="503" t="str">
        <f>IFERROR(VLOOKUP(I52,Liste_J!$C$7:$F$261,4,0),"???")</f>
        <v>???</v>
      </c>
      <c r="L52" s="503">
        <f t="shared" si="49"/>
        <v>0</v>
      </c>
      <c r="M52" s="539">
        <f t="shared" si="50"/>
        <v>0</v>
      </c>
      <c r="N52" s="503"/>
      <c r="V52" s="503"/>
      <c r="X52" s="291"/>
      <c r="AB52" s="465">
        <f t="shared" si="51"/>
        <v>0</v>
      </c>
      <c r="AC52" s="489">
        <f t="shared" si="52"/>
        <v>0</v>
      </c>
      <c r="AD52" s="489">
        <f t="shared" si="53"/>
        <v>0</v>
      </c>
      <c r="AE52" s="489">
        <f t="shared" si="54"/>
        <v>0</v>
      </c>
      <c r="AF52" s="541">
        <f t="shared" si="54"/>
        <v>0</v>
      </c>
      <c r="AG52" s="529"/>
      <c r="AH52" s="529"/>
    </row>
    <row r="53" spans="1:34" ht="15" thickBot="1" x14ac:dyDescent="0.35">
      <c r="A53" s="536">
        <f t="shared" si="43"/>
        <v>0</v>
      </c>
      <c r="B53" s="537">
        <f t="shared" si="44"/>
        <v>0</v>
      </c>
      <c r="C53" s="503" t="str">
        <f>IFERROR(VLOOKUP(B53,Liste_J!$C$7:$G$261,5,0),"???")</f>
        <v>???</v>
      </c>
      <c r="D53" s="538" t="str">
        <f>IFERROR(VLOOKUP(B53,Liste_J!$C$7:$F$261,4,0),"???")</f>
        <v>???</v>
      </c>
      <c r="E53" s="503">
        <f t="shared" si="45"/>
        <v>0</v>
      </c>
      <c r="F53" s="539">
        <f t="shared" si="46"/>
        <v>0</v>
      </c>
      <c r="H53" s="536">
        <f t="shared" si="47"/>
        <v>6</v>
      </c>
      <c r="I53" s="503">
        <f t="shared" si="48"/>
        <v>0</v>
      </c>
      <c r="J53" s="503" t="str">
        <f>IFERROR(VLOOKUP(I53,Liste_J!$C$7:$G$261,5,0),"???")</f>
        <v>???</v>
      </c>
      <c r="K53" s="503" t="str">
        <f>IFERROR(VLOOKUP(I53,Liste_J!$C$7:$F$261,4,0),"???")</f>
        <v>???</v>
      </c>
      <c r="L53" s="503">
        <f t="shared" si="49"/>
        <v>0</v>
      </c>
      <c r="M53" s="539">
        <f t="shared" si="50"/>
        <v>0</v>
      </c>
      <c r="N53" s="503"/>
      <c r="X53" s="291"/>
      <c r="AB53" s="465">
        <f t="shared" si="51"/>
        <v>0</v>
      </c>
      <c r="AC53" s="489">
        <f t="shared" si="52"/>
        <v>0</v>
      </c>
      <c r="AD53" s="489">
        <f t="shared" si="53"/>
        <v>0</v>
      </c>
      <c r="AE53" s="489">
        <f t="shared" si="54"/>
        <v>0</v>
      </c>
      <c r="AF53" s="541">
        <f t="shared" si="54"/>
        <v>0</v>
      </c>
      <c r="AG53" s="529"/>
      <c r="AH53" s="529"/>
    </row>
    <row r="54" spans="1:34" ht="15" thickBot="1" x14ac:dyDescent="0.35">
      <c r="A54" s="536">
        <f t="shared" si="43"/>
        <v>7</v>
      </c>
      <c r="B54" s="537">
        <f t="shared" si="44"/>
        <v>0</v>
      </c>
      <c r="C54" s="503" t="str">
        <f>IFERROR(VLOOKUP(B54,Liste_J!$C$7:$G$261,5,0),"???")</f>
        <v>???</v>
      </c>
      <c r="D54" s="538" t="str">
        <f>IFERROR(VLOOKUP(B54,Liste_J!$C$7:$F$261,4,0),"???")</f>
        <v>???</v>
      </c>
      <c r="E54" s="503">
        <f t="shared" si="45"/>
        <v>0</v>
      </c>
      <c r="F54" s="539">
        <f t="shared" si="46"/>
        <v>0</v>
      </c>
      <c r="H54" s="536">
        <f t="shared" si="47"/>
        <v>0</v>
      </c>
      <c r="I54" s="503">
        <f t="shared" si="48"/>
        <v>0</v>
      </c>
      <c r="J54" s="503" t="str">
        <f>IFERROR(VLOOKUP(I54,Liste_J!$C$7:$G$261,5,0),"???")</f>
        <v>???</v>
      </c>
      <c r="K54" s="503" t="str">
        <f>IFERROR(VLOOKUP(I54,Liste_J!$C$7:$F$261,4,0),"???")</f>
        <v>???</v>
      </c>
      <c r="L54" s="503">
        <f t="shared" si="49"/>
        <v>0</v>
      </c>
      <c r="M54" s="539">
        <f t="shared" si="50"/>
        <v>0</v>
      </c>
      <c r="N54" s="503"/>
      <c r="V54" s="503"/>
      <c r="Y54" s="529"/>
      <c r="AB54" s="465">
        <f t="shared" si="51"/>
        <v>0</v>
      </c>
      <c r="AC54" s="489">
        <f t="shared" si="52"/>
        <v>0</v>
      </c>
      <c r="AD54" s="489">
        <f t="shared" si="53"/>
        <v>0</v>
      </c>
      <c r="AE54" s="489">
        <f t="shared" si="54"/>
        <v>0</v>
      </c>
      <c r="AF54" s="541">
        <f t="shared" si="54"/>
        <v>0</v>
      </c>
      <c r="AG54" s="529"/>
      <c r="AH54" s="529"/>
    </row>
    <row r="55" spans="1:34" ht="15" thickBot="1" x14ac:dyDescent="0.35">
      <c r="A55" s="536">
        <f t="shared" si="43"/>
        <v>0</v>
      </c>
      <c r="B55" s="537">
        <f t="shared" si="44"/>
        <v>0</v>
      </c>
      <c r="C55" s="503" t="str">
        <f>IFERROR(VLOOKUP(B55,Liste_J!$C$7:$G$261,5,0),"???")</f>
        <v>???</v>
      </c>
      <c r="D55" s="538" t="str">
        <f>IFERROR(VLOOKUP(B55,Liste_J!$C$7:$F$261,4,0),"???")</f>
        <v>???</v>
      </c>
      <c r="E55" s="503">
        <f t="shared" si="45"/>
        <v>0</v>
      </c>
      <c r="F55" s="539">
        <f t="shared" si="46"/>
        <v>0</v>
      </c>
      <c r="H55" s="536">
        <f t="shared" si="47"/>
        <v>7</v>
      </c>
      <c r="I55" s="503">
        <f t="shared" si="48"/>
        <v>0</v>
      </c>
      <c r="J55" s="503" t="str">
        <f>IFERROR(VLOOKUP(I55,Liste_J!$C$7:$G$261,5,0),"???")</f>
        <v>???</v>
      </c>
      <c r="K55" s="503" t="str">
        <f>IFERROR(VLOOKUP(I55,Liste_J!$C$7:$F$261,4,0),"???")</f>
        <v>???</v>
      </c>
      <c r="L55" s="503">
        <f t="shared" si="49"/>
        <v>0</v>
      </c>
      <c r="M55" s="539">
        <f t="shared" si="50"/>
        <v>0</v>
      </c>
      <c r="N55" s="503"/>
      <c r="O55" s="503"/>
      <c r="P55" s="503"/>
      <c r="Q55" s="503"/>
      <c r="R55" s="503"/>
      <c r="S55" s="503"/>
      <c r="T55" s="503"/>
      <c r="AB55" s="465">
        <f t="shared" si="51"/>
        <v>0</v>
      </c>
      <c r="AC55" s="489">
        <f t="shared" si="52"/>
        <v>0</v>
      </c>
      <c r="AD55" s="489">
        <f t="shared" si="53"/>
        <v>0</v>
      </c>
      <c r="AE55" s="489">
        <f t="shared" si="54"/>
        <v>0</v>
      </c>
      <c r="AF55" s="541">
        <f t="shared" si="54"/>
        <v>0</v>
      </c>
      <c r="AG55" s="529"/>
      <c r="AH55" s="529"/>
    </row>
    <row r="56" spans="1:34" ht="15" thickBot="1" x14ac:dyDescent="0.35">
      <c r="A56" s="536">
        <f t="shared" si="43"/>
        <v>8</v>
      </c>
      <c r="B56" s="537">
        <f t="shared" si="44"/>
        <v>0</v>
      </c>
      <c r="C56" s="503" t="str">
        <f>IFERROR(VLOOKUP(B56,Liste_J!$C$7:$G$261,5,0),"???")</f>
        <v>???</v>
      </c>
      <c r="D56" s="538" t="str">
        <f>IFERROR(VLOOKUP(B56,Liste_J!$C$7:$F$261,4,0),"???")</f>
        <v>???</v>
      </c>
      <c r="E56" s="503">
        <f t="shared" si="45"/>
        <v>0</v>
      </c>
      <c r="F56" s="539">
        <f t="shared" si="46"/>
        <v>0</v>
      </c>
      <c r="H56" s="536">
        <f t="shared" si="47"/>
        <v>0</v>
      </c>
      <c r="I56" s="503">
        <f t="shared" si="48"/>
        <v>0</v>
      </c>
      <c r="J56" s="503" t="str">
        <f>IFERROR(VLOOKUP(I56,Liste_J!$C$7:$G$261,5,0),"???")</f>
        <v>???</v>
      </c>
      <c r="K56" s="503" t="str">
        <f>IFERROR(VLOOKUP(I56,Liste_J!$C$7:$F$261,4,0),"???")</f>
        <v>???</v>
      </c>
      <c r="L56" s="503">
        <f t="shared" si="49"/>
        <v>0</v>
      </c>
      <c r="M56" s="539">
        <f t="shared" si="50"/>
        <v>0</v>
      </c>
      <c r="N56" s="503"/>
      <c r="O56" s="503"/>
      <c r="P56" s="503"/>
      <c r="Q56" s="503"/>
      <c r="R56" s="503"/>
      <c r="S56" s="503"/>
      <c r="T56" s="503"/>
      <c r="AB56" s="465">
        <f t="shared" si="51"/>
        <v>0</v>
      </c>
      <c r="AC56" s="489">
        <f t="shared" si="52"/>
        <v>0</v>
      </c>
      <c r="AD56" s="489">
        <f t="shared" si="53"/>
        <v>0</v>
      </c>
      <c r="AE56" s="489">
        <f t="shared" si="54"/>
        <v>0</v>
      </c>
      <c r="AF56" s="541">
        <f t="shared" si="54"/>
        <v>0</v>
      </c>
      <c r="AG56" s="529"/>
      <c r="AH56" s="529"/>
    </row>
    <row r="57" spans="1:34" ht="15" thickBot="1" x14ac:dyDescent="0.35">
      <c r="A57" s="536">
        <f t="shared" si="43"/>
        <v>0</v>
      </c>
      <c r="B57" s="537">
        <f t="shared" si="44"/>
        <v>0</v>
      </c>
      <c r="C57" s="503" t="str">
        <f>IFERROR(VLOOKUP(B57,Liste_J!$C$7:$G$261,5,0),"???")</f>
        <v>???</v>
      </c>
      <c r="D57" s="538" t="str">
        <f>IFERROR(VLOOKUP(B57,Liste_J!$C$7:$F$261,4,0),"???")</f>
        <v>???</v>
      </c>
      <c r="E57" s="503">
        <f t="shared" si="45"/>
        <v>0</v>
      </c>
      <c r="F57" s="539">
        <f t="shared" si="46"/>
        <v>0</v>
      </c>
      <c r="H57" s="536">
        <f t="shared" si="47"/>
        <v>8</v>
      </c>
      <c r="I57" s="503">
        <f t="shared" si="48"/>
        <v>0</v>
      </c>
      <c r="J57" s="503" t="str">
        <f>IFERROR(VLOOKUP(I57,Liste_J!$C$7:$G$261,5,0),"???")</f>
        <v>???</v>
      </c>
      <c r="K57" s="503" t="str">
        <f>IFERROR(VLOOKUP(I57,Liste_J!$C$7:$F$261,4,0),"???")</f>
        <v>???</v>
      </c>
      <c r="L57" s="503">
        <f t="shared" si="49"/>
        <v>0</v>
      </c>
      <c r="M57" s="539">
        <f t="shared" si="50"/>
        <v>0</v>
      </c>
      <c r="N57" s="503"/>
      <c r="T57" s="503"/>
      <c r="AB57" s="465">
        <f t="shared" si="51"/>
        <v>0</v>
      </c>
      <c r="AC57" s="489">
        <f t="shared" si="52"/>
        <v>0</v>
      </c>
      <c r="AD57" s="489">
        <f t="shared" si="53"/>
        <v>0</v>
      </c>
      <c r="AE57" s="489">
        <f t="shared" si="54"/>
        <v>0</v>
      </c>
      <c r="AF57" s="541">
        <f t="shared" si="54"/>
        <v>0</v>
      </c>
      <c r="AG57" s="529"/>
      <c r="AH57" s="529"/>
    </row>
    <row r="58" spans="1:34" ht="15" thickBot="1" x14ac:dyDescent="0.35">
      <c r="A58" s="536">
        <f t="shared" si="43"/>
        <v>9</v>
      </c>
      <c r="B58" s="537">
        <f t="shared" si="44"/>
        <v>0</v>
      </c>
      <c r="C58" s="503" t="str">
        <f>IFERROR(VLOOKUP(B58,Liste_J!$C$7:$G$261,5,0),"???")</f>
        <v>???</v>
      </c>
      <c r="D58" s="538" t="str">
        <f>IFERROR(VLOOKUP(B58,Liste_J!$C$7:$F$261,4,0),"???")</f>
        <v>???</v>
      </c>
      <c r="E58" s="503">
        <f t="shared" si="45"/>
        <v>0</v>
      </c>
      <c r="F58" s="539">
        <f t="shared" si="46"/>
        <v>0</v>
      </c>
      <c r="H58" s="536">
        <f t="shared" si="47"/>
        <v>0</v>
      </c>
      <c r="I58" s="503">
        <f t="shared" si="48"/>
        <v>0</v>
      </c>
      <c r="J58" s="503" t="str">
        <f>IFERROR(VLOOKUP(I58,Liste_J!$C$7:$G$261,5,0),"???")</f>
        <v>???</v>
      </c>
      <c r="K58" s="503" t="str">
        <f>IFERROR(VLOOKUP(I58,Liste_J!$C$7:$F$261,4,0),"???")</f>
        <v>???</v>
      </c>
      <c r="L58" s="503">
        <f t="shared" si="49"/>
        <v>0</v>
      </c>
      <c r="M58" s="539">
        <f t="shared" si="50"/>
        <v>0</v>
      </c>
      <c r="N58" s="503"/>
      <c r="T58" s="503"/>
      <c r="AB58" s="465">
        <f t="shared" si="51"/>
        <v>0</v>
      </c>
      <c r="AC58" s="489">
        <f t="shared" si="52"/>
        <v>0</v>
      </c>
      <c r="AD58" s="489">
        <f t="shared" si="53"/>
        <v>0</v>
      </c>
      <c r="AE58" s="489">
        <f t="shared" si="54"/>
        <v>0</v>
      </c>
      <c r="AF58" s="541">
        <f t="shared" si="54"/>
        <v>0</v>
      </c>
      <c r="AG58" s="529"/>
      <c r="AH58" s="529"/>
    </row>
    <row r="59" spans="1:34" ht="15" thickBot="1" x14ac:dyDescent="0.35">
      <c r="A59" s="536">
        <f t="shared" si="43"/>
        <v>0</v>
      </c>
      <c r="B59" s="537">
        <f t="shared" si="44"/>
        <v>0</v>
      </c>
      <c r="C59" s="503" t="str">
        <f>IFERROR(VLOOKUP(B59,Liste_J!$C$7:$G$261,5,0),"???")</f>
        <v>???</v>
      </c>
      <c r="D59" s="538" t="str">
        <f>IFERROR(VLOOKUP(B59,Liste_J!$C$7:$F$261,4,0),"???")</f>
        <v>???</v>
      </c>
      <c r="E59" s="503">
        <f t="shared" si="45"/>
        <v>0</v>
      </c>
      <c r="F59" s="539">
        <f t="shared" si="46"/>
        <v>0</v>
      </c>
      <c r="H59" s="536">
        <f t="shared" si="47"/>
        <v>9</v>
      </c>
      <c r="I59" s="503">
        <f t="shared" si="48"/>
        <v>0</v>
      </c>
      <c r="J59" s="503" t="str">
        <f>IFERROR(VLOOKUP(I59,Liste_J!$C$7:$G$261,5,0),"???")</f>
        <v>???</v>
      </c>
      <c r="K59" s="503" t="str">
        <f>IFERROR(VLOOKUP(I59,Liste_J!$C$7:$F$261,4,0),"???")</f>
        <v>???</v>
      </c>
      <c r="L59" s="503">
        <f t="shared" si="49"/>
        <v>0</v>
      </c>
      <c r="M59" s="539">
        <f t="shared" si="50"/>
        <v>0</v>
      </c>
      <c r="N59" s="503"/>
      <c r="T59" s="503"/>
      <c r="AB59" s="465">
        <f t="shared" si="51"/>
        <v>0</v>
      </c>
      <c r="AC59" s="489">
        <f t="shared" si="52"/>
        <v>0</v>
      </c>
      <c r="AD59" s="489">
        <f t="shared" si="53"/>
        <v>0</v>
      </c>
      <c r="AE59" s="489">
        <f t="shared" si="54"/>
        <v>0</v>
      </c>
      <c r="AF59" s="541">
        <f t="shared" si="54"/>
        <v>0</v>
      </c>
      <c r="AG59" s="529"/>
      <c r="AH59" s="529"/>
    </row>
    <row r="60" spans="1:34" ht="15" thickBot="1" x14ac:dyDescent="0.35">
      <c r="A60" s="536">
        <f t="shared" si="43"/>
        <v>10</v>
      </c>
      <c r="B60" s="537">
        <f t="shared" si="44"/>
        <v>0</v>
      </c>
      <c r="C60" s="503" t="str">
        <f>IFERROR(VLOOKUP(B60,Liste_J!$C$7:$G$261,5,0),"???")</f>
        <v>???</v>
      </c>
      <c r="D60" s="538" t="str">
        <f>IFERROR(VLOOKUP(B60,Liste_J!$C$7:$F$261,4,0),"???")</f>
        <v>???</v>
      </c>
      <c r="E60" s="503">
        <f t="shared" si="45"/>
        <v>0</v>
      </c>
      <c r="F60" s="539">
        <f t="shared" si="46"/>
        <v>0</v>
      </c>
      <c r="H60" s="536">
        <f t="shared" si="47"/>
        <v>0</v>
      </c>
      <c r="I60" s="503">
        <f t="shared" si="48"/>
        <v>0</v>
      </c>
      <c r="J60" s="503" t="str">
        <f>IFERROR(VLOOKUP(I60,Liste_J!$C$7:$G$261,5,0),"???")</f>
        <v>???</v>
      </c>
      <c r="K60" s="503" t="str">
        <f>IFERROR(VLOOKUP(I60,Liste_J!$C$7:$F$261,4,0),"???")</f>
        <v>???</v>
      </c>
      <c r="L60" s="503">
        <f t="shared" si="49"/>
        <v>0</v>
      </c>
      <c r="M60" s="539">
        <f t="shared" si="50"/>
        <v>0</v>
      </c>
      <c r="N60" s="503"/>
      <c r="T60" s="503"/>
      <c r="AB60" s="465">
        <f t="shared" si="51"/>
        <v>0</v>
      </c>
      <c r="AC60" s="489">
        <f t="shared" si="52"/>
        <v>0</v>
      </c>
      <c r="AD60" s="489">
        <f t="shared" si="53"/>
        <v>0</v>
      </c>
      <c r="AE60" s="489">
        <f t="shared" si="54"/>
        <v>0</v>
      </c>
      <c r="AF60" s="541">
        <f t="shared" si="54"/>
        <v>0</v>
      </c>
      <c r="AG60" s="529"/>
      <c r="AH60" s="529"/>
    </row>
    <row r="61" spans="1:34" ht="15" thickBot="1" x14ac:dyDescent="0.35">
      <c r="A61" s="536">
        <f t="shared" si="43"/>
        <v>0</v>
      </c>
      <c r="B61" s="537">
        <f t="shared" si="44"/>
        <v>0</v>
      </c>
      <c r="C61" s="503" t="str">
        <f>IFERROR(VLOOKUP(B61,Liste_J!$C$7:$G$261,5,0),"???")</f>
        <v>???</v>
      </c>
      <c r="D61" s="538" t="str">
        <f>IFERROR(VLOOKUP(B61,Liste_J!$C$7:$F$261,4,0),"???")</f>
        <v>???</v>
      </c>
      <c r="E61" s="503">
        <f t="shared" si="45"/>
        <v>0</v>
      </c>
      <c r="F61" s="539">
        <f t="shared" si="46"/>
        <v>0</v>
      </c>
      <c r="H61" s="536">
        <f t="shared" si="47"/>
        <v>10</v>
      </c>
      <c r="I61" s="503">
        <f t="shared" si="48"/>
        <v>0</v>
      </c>
      <c r="J61" s="503" t="str">
        <f>IFERROR(VLOOKUP(I61,Liste_J!$C$7:$G$261,5,0),"???")</f>
        <v>???</v>
      </c>
      <c r="K61" s="503" t="str">
        <f>IFERROR(VLOOKUP(I61,Liste_J!$C$7:$F$261,4,0),"???")</f>
        <v>???</v>
      </c>
      <c r="L61" s="503">
        <f t="shared" si="49"/>
        <v>0</v>
      </c>
      <c r="M61" s="539">
        <f t="shared" si="50"/>
        <v>0</v>
      </c>
      <c r="N61" s="503"/>
      <c r="T61" s="503"/>
      <c r="AB61" s="465">
        <f t="shared" si="51"/>
        <v>0</v>
      </c>
      <c r="AC61" s="489">
        <f t="shared" si="52"/>
        <v>0</v>
      </c>
      <c r="AD61" s="489">
        <f t="shared" si="53"/>
        <v>0</v>
      </c>
      <c r="AE61" s="489">
        <f t="shared" si="54"/>
        <v>0</v>
      </c>
      <c r="AF61" s="541">
        <f t="shared" si="54"/>
        <v>0</v>
      </c>
      <c r="AG61" s="529"/>
      <c r="AH61" s="529"/>
    </row>
    <row r="62" spans="1:34" ht="15" thickBot="1" x14ac:dyDescent="0.35">
      <c r="A62" s="536">
        <f t="shared" si="43"/>
        <v>11</v>
      </c>
      <c r="B62" s="537">
        <f t="shared" si="44"/>
        <v>0</v>
      </c>
      <c r="C62" s="503" t="str">
        <f>IFERROR(VLOOKUP(B62,Liste_J!$C$7:$G$261,5,0),"???")</f>
        <v>???</v>
      </c>
      <c r="D62" s="538" t="str">
        <f>IFERROR(VLOOKUP(B62,Liste_J!$C$7:$F$261,4,0),"???")</f>
        <v>???</v>
      </c>
      <c r="E62" s="503">
        <f t="shared" si="45"/>
        <v>0</v>
      </c>
      <c r="F62" s="539">
        <f t="shared" si="46"/>
        <v>0</v>
      </c>
      <c r="H62" s="536">
        <f t="shared" si="47"/>
        <v>0</v>
      </c>
      <c r="I62" s="503">
        <f t="shared" si="48"/>
        <v>0</v>
      </c>
      <c r="J62" s="503" t="str">
        <f>IFERROR(VLOOKUP(I62,Liste_J!$C$7:$G$261,5,0),"???")</f>
        <v>???</v>
      </c>
      <c r="K62" s="503" t="str">
        <f>IFERROR(VLOOKUP(I62,Liste_J!$C$7:$F$261,4,0),"???")</f>
        <v>???</v>
      </c>
      <c r="L62" s="503">
        <f t="shared" si="49"/>
        <v>0</v>
      </c>
      <c r="M62" s="539">
        <f t="shared" si="50"/>
        <v>0</v>
      </c>
      <c r="N62" s="503"/>
      <c r="T62" s="503"/>
      <c r="AB62" s="465">
        <f t="shared" si="51"/>
        <v>0</v>
      </c>
      <c r="AC62" s="489">
        <f t="shared" si="52"/>
        <v>0</v>
      </c>
      <c r="AD62" s="489">
        <f t="shared" si="53"/>
        <v>0</v>
      </c>
      <c r="AE62" s="489">
        <f t="shared" si="54"/>
        <v>0</v>
      </c>
      <c r="AF62" s="541">
        <f t="shared" si="54"/>
        <v>0</v>
      </c>
      <c r="AG62" s="529"/>
      <c r="AH62" s="529"/>
    </row>
    <row r="63" spans="1:34" ht="15" thickBot="1" x14ac:dyDescent="0.35">
      <c r="A63" s="536">
        <f t="shared" si="43"/>
        <v>0</v>
      </c>
      <c r="B63" s="537">
        <f t="shared" si="44"/>
        <v>0</v>
      </c>
      <c r="C63" s="503" t="str">
        <f>IFERROR(VLOOKUP(B63,Liste_J!$C$7:$G$261,5,0),"???")</f>
        <v>???</v>
      </c>
      <c r="D63" s="538" t="str">
        <f>IFERROR(VLOOKUP(B63,Liste_J!$C$7:$F$261,4,0),"???")</f>
        <v>???</v>
      </c>
      <c r="E63" s="503">
        <f t="shared" si="45"/>
        <v>0</v>
      </c>
      <c r="F63" s="539">
        <f t="shared" si="46"/>
        <v>0</v>
      </c>
      <c r="H63" s="536">
        <f t="shared" si="47"/>
        <v>11</v>
      </c>
      <c r="I63" s="503">
        <f t="shared" si="48"/>
        <v>0</v>
      </c>
      <c r="J63" s="503" t="str">
        <f>IFERROR(VLOOKUP(I63,Liste_J!$C$7:$G$261,5,0),"???")</f>
        <v>???</v>
      </c>
      <c r="K63" s="503" t="str">
        <f>IFERROR(VLOOKUP(I63,Liste_J!$C$7:$F$261,4,0),"???")</f>
        <v>???</v>
      </c>
      <c r="L63" s="503">
        <f t="shared" si="49"/>
        <v>0</v>
      </c>
      <c r="M63" s="539">
        <f t="shared" si="50"/>
        <v>0</v>
      </c>
      <c r="N63" s="503"/>
      <c r="T63" s="503"/>
      <c r="AB63" s="465">
        <f t="shared" si="51"/>
        <v>0</v>
      </c>
      <c r="AC63" s="489">
        <f t="shared" si="52"/>
        <v>0</v>
      </c>
      <c r="AD63" s="489">
        <f t="shared" si="53"/>
        <v>0</v>
      </c>
      <c r="AE63" s="489">
        <f t="shared" si="54"/>
        <v>0</v>
      </c>
      <c r="AF63" s="541">
        <f t="shared" si="54"/>
        <v>0</v>
      </c>
      <c r="AG63" s="529"/>
      <c r="AH63" s="529"/>
    </row>
    <row r="64" spans="1:34" ht="15" thickBot="1" x14ac:dyDescent="0.35">
      <c r="A64" s="536">
        <f t="shared" si="43"/>
        <v>12</v>
      </c>
      <c r="B64" s="537">
        <f t="shared" si="44"/>
        <v>0</v>
      </c>
      <c r="C64" s="503" t="str">
        <f>IFERROR(VLOOKUP(B64,Liste_J!$C$7:$G$261,5,0),"???")</f>
        <v>???</v>
      </c>
      <c r="D64" s="538" t="str">
        <f>IFERROR(VLOOKUP(B64,Liste_J!$C$7:$F$261,4,0),"???")</f>
        <v>???</v>
      </c>
      <c r="E64" s="503">
        <f t="shared" si="45"/>
        <v>0</v>
      </c>
      <c r="F64" s="539">
        <f t="shared" si="46"/>
        <v>0</v>
      </c>
      <c r="H64" s="536">
        <f t="shared" si="47"/>
        <v>0</v>
      </c>
      <c r="I64" s="503">
        <f t="shared" si="48"/>
        <v>0</v>
      </c>
      <c r="J64" s="503" t="str">
        <f>IFERROR(VLOOKUP(I64,Liste_J!$C$7:$G$261,5,0),"???")</f>
        <v>???</v>
      </c>
      <c r="K64" s="503" t="str">
        <f>IFERROR(VLOOKUP(I64,Liste_J!$C$7:$F$261,4,0),"???")</f>
        <v>???</v>
      </c>
      <c r="L64" s="503">
        <f t="shared" si="49"/>
        <v>0</v>
      </c>
      <c r="M64" s="539">
        <f t="shared" si="50"/>
        <v>0</v>
      </c>
      <c r="N64" s="503"/>
      <c r="T64" s="503"/>
      <c r="AB64" s="465">
        <f t="shared" si="51"/>
        <v>0</v>
      </c>
      <c r="AC64" s="489">
        <f t="shared" si="52"/>
        <v>0</v>
      </c>
      <c r="AD64" s="489">
        <f t="shared" si="53"/>
        <v>0</v>
      </c>
      <c r="AE64" s="489">
        <f t="shared" si="54"/>
        <v>0</v>
      </c>
      <c r="AF64" s="541">
        <f t="shared" si="54"/>
        <v>0</v>
      </c>
      <c r="AG64" s="529"/>
      <c r="AH64" s="529"/>
    </row>
    <row r="65" spans="1:34" ht="15" thickBot="1" x14ac:dyDescent="0.35">
      <c r="A65" s="536">
        <f t="shared" si="43"/>
        <v>0</v>
      </c>
      <c r="B65" s="537">
        <f t="shared" si="44"/>
        <v>0</v>
      </c>
      <c r="C65" s="503" t="str">
        <f>IFERROR(VLOOKUP(B65,Liste_J!$C$7:$G$261,5,0),"???")</f>
        <v>???</v>
      </c>
      <c r="D65" s="538" t="str">
        <f>IFERROR(VLOOKUP(B65,Liste_J!$C$7:$F$261,4,0),"???")</f>
        <v>???</v>
      </c>
      <c r="E65" s="503">
        <f t="shared" si="45"/>
        <v>0</v>
      </c>
      <c r="F65" s="539">
        <f t="shared" si="46"/>
        <v>0</v>
      </c>
      <c r="H65" s="536">
        <f t="shared" si="47"/>
        <v>12</v>
      </c>
      <c r="I65" s="503">
        <f t="shared" si="48"/>
        <v>0</v>
      </c>
      <c r="J65" s="503" t="str">
        <f>IFERROR(VLOOKUP(I65,Liste_J!$C$7:$G$261,5,0),"???")</f>
        <v>???</v>
      </c>
      <c r="K65" s="503" t="str">
        <f>IFERROR(VLOOKUP(I65,Liste_J!$C$7:$F$261,4,0),"???")</f>
        <v>???</v>
      </c>
      <c r="L65" s="503">
        <f t="shared" si="49"/>
        <v>0</v>
      </c>
      <c r="M65" s="539">
        <f t="shared" si="50"/>
        <v>0</v>
      </c>
      <c r="N65" s="503"/>
      <c r="T65" s="503"/>
      <c r="AB65" s="465">
        <f t="shared" si="51"/>
        <v>0</v>
      </c>
      <c r="AC65" s="489">
        <f t="shared" si="52"/>
        <v>0</v>
      </c>
      <c r="AD65" s="489">
        <f t="shared" si="53"/>
        <v>0</v>
      </c>
      <c r="AE65" s="489">
        <f t="shared" si="54"/>
        <v>0</v>
      </c>
      <c r="AF65" s="541">
        <f t="shared" si="54"/>
        <v>0</v>
      </c>
      <c r="AG65" s="529"/>
      <c r="AH65" s="529"/>
    </row>
    <row r="66" spans="1:34" ht="15" thickBot="1" x14ac:dyDescent="0.35">
      <c r="A66" s="536">
        <f t="shared" si="43"/>
        <v>13</v>
      </c>
      <c r="B66" s="537">
        <f t="shared" si="44"/>
        <v>0</v>
      </c>
      <c r="C66" s="503" t="str">
        <f>IFERROR(VLOOKUP(B66,Liste_J!$C$7:$G$261,5,0),"???")</f>
        <v>???</v>
      </c>
      <c r="D66" s="538" t="str">
        <f>IFERROR(VLOOKUP(B66,Liste_J!$C$7:$F$261,4,0),"???")</f>
        <v>???</v>
      </c>
      <c r="E66" s="503">
        <f t="shared" si="45"/>
        <v>0</v>
      </c>
      <c r="F66" s="539">
        <f t="shared" si="46"/>
        <v>0</v>
      </c>
      <c r="H66" s="536">
        <f t="shared" si="47"/>
        <v>0</v>
      </c>
      <c r="I66" s="503">
        <f t="shared" si="48"/>
        <v>0</v>
      </c>
      <c r="J66" s="503" t="str">
        <f>IFERROR(VLOOKUP(I66,Liste_J!$C$7:$G$261,5,0),"???")</f>
        <v>???</v>
      </c>
      <c r="K66" s="503" t="str">
        <f>IFERROR(VLOOKUP(I66,Liste_J!$C$7:$F$261,4,0),"???")</f>
        <v>???</v>
      </c>
      <c r="L66" s="503">
        <f t="shared" si="49"/>
        <v>0</v>
      </c>
      <c r="M66" s="539">
        <f t="shared" si="50"/>
        <v>0</v>
      </c>
      <c r="N66" s="503"/>
      <c r="T66" s="503"/>
      <c r="AB66" s="465">
        <f t="shared" si="51"/>
        <v>0</v>
      </c>
      <c r="AC66" s="489">
        <f t="shared" si="52"/>
        <v>0</v>
      </c>
      <c r="AD66" s="489">
        <f t="shared" si="53"/>
        <v>0</v>
      </c>
      <c r="AE66" s="489">
        <f t="shared" si="54"/>
        <v>0</v>
      </c>
      <c r="AF66" s="541">
        <f t="shared" si="54"/>
        <v>0</v>
      </c>
      <c r="AG66" s="529"/>
      <c r="AH66" s="529"/>
    </row>
    <row r="67" spans="1:34" ht="15" thickBot="1" x14ac:dyDescent="0.35">
      <c r="A67" s="536">
        <f t="shared" si="43"/>
        <v>0</v>
      </c>
      <c r="B67" s="537">
        <f t="shared" si="44"/>
        <v>0</v>
      </c>
      <c r="C67" s="503" t="str">
        <f>IFERROR(VLOOKUP(B67,Liste_J!$C$7:$G$261,5,0),"???")</f>
        <v>???</v>
      </c>
      <c r="D67" s="538" t="str">
        <f>IFERROR(VLOOKUP(B67,Liste_J!$C$7:$F$261,4,0),"???")</f>
        <v>???</v>
      </c>
      <c r="E67" s="503">
        <f t="shared" si="45"/>
        <v>0</v>
      </c>
      <c r="F67" s="539">
        <f t="shared" si="46"/>
        <v>0</v>
      </c>
      <c r="H67" s="536">
        <f t="shared" si="47"/>
        <v>13</v>
      </c>
      <c r="I67" s="503">
        <f t="shared" si="48"/>
        <v>0</v>
      </c>
      <c r="J67" s="503" t="str">
        <f>IFERROR(VLOOKUP(I67,Liste_J!$C$7:$G$261,5,0),"???")</f>
        <v>???</v>
      </c>
      <c r="K67" s="503" t="str">
        <f>IFERROR(VLOOKUP(I67,Liste_J!$C$7:$F$261,4,0),"???")</f>
        <v>???</v>
      </c>
      <c r="L67" s="503">
        <f t="shared" si="49"/>
        <v>0</v>
      </c>
      <c r="M67" s="539">
        <f t="shared" si="50"/>
        <v>0</v>
      </c>
      <c r="N67" s="503"/>
      <c r="T67" s="503"/>
      <c r="AB67" s="465">
        <f t="shared" si="51"/>
        <v>0</v>
      </c>
      <c r="AC67" s="489">
        <f t="shared" si="52"/>
        <v>0</v>
      </c>
      <c r="AD67" s="489">
        <f t="shared" si="53"/>
        <v>0</v>
      </c>
      <c r="AE67" s="489">
        <f t="shared" si="54"/>
        <v>0</v>
      </c>
      <c r="AF67" s="541">
        <f t="shared" si="54"/>
        <v>0</v>
      </c>
      <c r="AG67" s="529"/>
      <c r="AH67" s="529"/>
    </row>
    <row r="68" spans="1:34" ht="15" thickBot="1" x14ac:dyDescent="0.35">
      <c r="A68" s="536">
        <f t="shared" si="43"/>
        <v>14</v>
      </c>
      <c r="B68" s="537">
        <f t="shared" si="44"/>
        <v>0</v>
      </c>
      <c r="C68" s="503" t="str">
        <f>IFERROR(VLOOKUP(B68,Liste_J!$C$7:$G$261,5,0),"???")</f>
        <v>???</v>
      </c>
      <c r="D68" s="538" t="str">
        <f>IFERROR(VLOOKUP(B68,Liste_J!$C$7:$F$261,4,0),"???")</f>
        <v>???</v>
      </c>
      <c r="E68" s="503">
        <f t="shared" si="45"/>
        <v>0</v>
      </c>
      <c r="F68" s="539">
        <f t="shared" si="46"/>
        <v>0</v>
      </c>
      <c r="H68" s="536">
        <f t="shared" si="47"/>
        <v>0</v>
      </c>
      <c r="I68" s="503">
        <f t="shared" si="48"/>
        <v>0</v>
      </c>
      <c r="J68" s="503" t="str">
        <f>IFERROR(VLOOKUP(I68,Liste_J!$C$7:$G$261,5,0),"???")</f>
        <v>???</v>
      </c>
      <c r="K68" s="503" t="str">
        <f>IFERROR(VLOOKUP(I68,Liste_J!$C$7:$F$261,4,0),"???")</f>
        <v>???</v>
      </c>
      <c r="L68" s="503">
        <f t="shared" si="49"/>
        <v>0</v>
      </c>
      <c r="M68" s="539">
        <f t="shared" si="50"/>
        <v>0</v>
      </c>
      <c r="N68" s="503"/>
      <c r="T68" s="503"/>
      <c r="AB68" s="465">
        <f t="shared" si="51"/>
        <v>0</v>
      </c>
      <c r="AC68" s="489">
        <f t="shared" si="52"/>
        <v>0</v>
      </c>
      <c r="AD68" s="489">
        <f t="shared" si="53"/>
        <v>0</v>
      </c>
      <c r="AE68" s="489">
        <f t="shared" si="54"/>
        <v>0</v>
      </c>
      <c r="AF68" s="541">
        <f t="shared" si="54"/>
        <v>0</v>
      </c>
      <c r="AG68" s="529"/>
      <c r="AH68" s="529"/>
    </row>
    <row r="69" spans="1:34" ht="15" thickBot="1" x14ac:dyDescent="0.35">
      <c r="A69" s="536">
        <f t="shared" si="43"/>
        <v>0</v>
      </c>
      <c r="B69" s="537">
        <f t="shared" si="44"/>
        <v>0</v>
      </c>
      <c r="C69" s="503" t="str">
        <f>IFERROR(VLOOKUP(B69,Liste_J!$C$7:$G$261,5,0),"???")</f>
        <v>???</v>
      </c>
      <c r="D69" s="538" t="str">
        <f>IFERROR(VLOOKUP(B69,Liste_J!$C$7:$F$261,4,0),"???")</f>
        <v>???</v>
      </c>
      <c r="E69" s="503">
        <f t="shared" si="45"/>
        <v>0</v>
      </c>
      <c r="F69" s="539">
        <f t="shared" si="46"/>
        <v>0</v>
      </c>
      <c r="H69" s="536">
        <f t="shared" si="47"/>
        <v>14</v>
      </c>
      <c r="I69" s="503">
        <f t="shared" si="48"/>
        <v>0</v>
      </c>
      <c r="J69" s="503" t="str">
        <f>IFERROR(VLOOKUP(I69,Liste_J!$C$7:$G$261,5,0),"???")</f>
        <v>???</v>
      </c>
      <c r="K69" s="503" t="str">
        <f>IFERROR(VLOOKUP(I69,Liste_J!$C$7:$F$261,4,0),"???")</f>
        <v>???</v>
      </c>
      <c r="L69" s="503">
        <f t="shared" si="49"/>
        <v>0</v>
      </c>
      <c r="M69" s="539">
        <f t="shared" si="50"/>
        <v>0</v>
      </c>
      <c r="N69" s="503"/>
      <c r="T69" s="503"/>
      <c r="AB69" s="465">
        <f t="shared" si="51"/>
        <v>0</v>
      </c>
      <c r="AC69" s="489">
        <f t="shared" si="52"/>
        <v>0</v>
      </c>
      <c r="AD69" s="489">
        <f t="shared" si="53"/>
        <v>0</v>
      </c>
      <c r="AE69" s="489">
        <f t="shared" si="54"/>
        <v>0</v>
      </c>
      <c r="AF69" s="541">
        <f t="shared" si="54"/>
        <v>0</v>
      </c>
      <c r="AG69" s="529"/>
      <c r="AH69" s="529"/>
    </row>
    <row r="70" spans="1:34" ht="15" thickBot="1" x14ac:dyDescent="0.35">
      <c r="A70" s="536">
        <f t="shared" si="43"/>
        <v>15</v>
      </c>
      <c r="B70" s="537">
        <f t="shared" si="44"/>
        <v>0</v>
      </c>
      <c r="C70" s="503" t="str">
        <f>IFERROR(VLOOKUP(B70,Liste_J!$C$7:$G$261,5,0),"???")</f>
        <v>???</v>
      </c>
      <c r="D70" s="538" t="str">
        <f>IFERROR(VLOOKUP(B70,Liste_J!$C$7:$F$261,4,0),"???")</f>
        <v>???</v>
      </c>
      <c r="E70" s="503">
        <f t="shared" si="45"/>
        <v>0</v>
      </c>
      <c r="F70" s="539">
        <f t="shared" si="46"/>
        <v>0</v>
      </c>
      <c r="H70" s="536">
        <f t="shared" si="47"/>
        <v>0</v>
      </c>
      <c r="I70" s="503">
        <f t="shared" si="48"/>
        <v>0</v>
      </c>
      <c r="J70" s="503" t="str">
        <f>IFERROR(VLOOKUP(I70,Liste_J!$C$7:$G$261,5,0),"???")</f>
        <v>???</v>
      </c>
      <c r="K70" s="503" t="str">
        <f>IFERROR(VLOOKUP(I70,Liste_J!$C$7:$F$261,4,0),"???")</f>
        <v>???</v>
      </c>
      <c r="L70" s="503">
        <f t="shared" si="49"/>
        <v>0</v>
      </c>
      <c r="M70" s="539">
        <f t="shared" si="50"/>
        <v>0</v>
      </c>
      <c r="N70" s="503"/>
      <c r="T70" s="503"/>
      <c r="AB70" s="465">
        <f t="shared" si="51"/>
        <v>0</v>
      </c>
      <c r="AC70" s="489">
        <f t="shared" si="52"/>
        <v>0</v>
      </c>
      <c r="AD70" s="489">
        <f t="shared" si="53"/>
        <v>0</v>
      </c>
      <c r="AE70" s="489">
        <f t="shared" si="54"/>
        <v>0</v>
      </c>
      <c r="AF70" s="541">
        <f t="shared" si="54"/>
        <v>0</v>
      </c>
      <c r="AG70" s="529"/>
      <c r="AH70" s="529"/>
    </row>
    <row r="71" spans="1:34" ht="15" thickBot="1" x14ac:dyDescent="0.35">
      <c r="A71" s="536">
        <f t="shared" si="43"/>
        <v>0</v>
      </c>
      <c r="B71" s="537">
        <f t="shared" si="44"/>
        <v>0</v>
      </c>
      <c r="C71" s="503" t="str">
        <f>IFERROR(VLOOKUP(B71,Liste_J!$C$7:$G$261,5,0),"???")</f>
        <v>???</v>
      </c>
      <c r="D71" s="538" t="str">
        <f>IFERROR(VLOOKUP(B71,Liste_J!$C$7:$F$261,4,0),"???")</f>
        <v>???</v>
      </c>
      <c r="E71" s="503">
        <f t="shared" si="45"/>
        <v>0</v>
      </c>
      <c r="F71" s="539">
        <f t="shared" si="46"/>
        <v>0</v>
      </c>
      <c r="H71" s="536">
        <f t="shared" si="47"/>
        <v>15</v>
      </c>
      <c r="I71" s="503">
        <f t="shared" si="48"/>
        <v>0</v>
      </c>
      <c r="J71" s="503" t="str">
        <f>IFERROR(VLOOKUP(I71,Liste_J!$C$7:$G$261,5,0),"???")</f>
        <v>???</v>
      </c>
      <c r="K71" s="503" t="str">
        <f>IFERROR(VLOOKUP(I71,Liste_J!$C$7:$F$261,4,0),"???")</f>
        <v>???</v>
      </c>
      <c r="L71" s="503">
        <f t="shared" si="49"/>
        <v>0</v>
      </c>
      <c r="M71" s="539">
        <f t="shared" si="50"/>
        <v>0</v>
      </c>
      <c r="N71" s="503"/>
      <c r="T71" s="503"/>
      <c r="AB71" s="465">
        <f t="shared" si="51"/>
        <v>0</v>
      </c>
      <c r="AC71" s="489">
        <f t="shared" si="52"/>
        <v>0</v>
      </c>
      <c r="AD71" s="489">
        <f t="shared" si="53"/>
        <v>0</v>
      </c>
      <c r="AE71" s="489">
        <f t="shared" si="54"/>
        <v>0</v>
      </c>
      <c r="AF71" s="541">
        <f t="shared" si="54"/>
        <v>0</v>
      </c>
      <c r="AG71" s="529"/>
      <c r="AH71" s="529"/>
    </row>
    <row r="72" spans="1:34" ht="15" thickBot="1" x14ac:dyDescent="0.35">
      <c r="A72" s="536">
        <f t="shared" si="43"/>
        <v>16</v>
      </c>
      <c r="B72" s="537">
        <f t="shared" si="44"/>
        <v>0</v>
      </c>
      <c r="C72" s="503" t="str">
        <f>IFERROR(VLOOKUP(B72,Liste_J!$C$7:$G$261,5,0),"???")</f>
        <v>???</v>
      </c>
      <c r="D72" s="538" t="str">
        <f>IFERROR(VLOOKUP(B72,Liste_J!$C$7:$F$261,4,0),"???")</f>
        <v>???</v>
      </c>
      <c r="E72" s="503">
        <f t="shared" si="45"/>
        <v>0</v>
      </c>
      <c r="F72" s="539">
        <f t="shared" si="46"/>
        <v>0</v>
      </c>
      <c r="H72" s="536">
        <f t="shared" si="47"/>
        <v>0</v>
      </c>
      <c r="I72" s="503">
        <f t="shared" si="48"/>
        <v>0</v>
      </c>
      <c r="J72" s="503" t="str">
        <f>IFERROR(VLOOKUP(I72,Liste_J!$C$7:$G$261,5,0),"???")</f>
        <v>???</v>
      </c>
      <c r="K72" s="503" t="str">
        <f>IFERROR(VLOOKUP(I72,Liste_J!$C$7:$F$261,4,0),"???")</f>
        <v>???</v>
      </c>
      <c r="L72" s="503">
        <f t="shared" si="49"/>
        <v>0</v>
      </c>
      <c r="M72" s="539">
        <f t="shared" si="50"/>
        <v>0</v>
      </c>
      <c r="N72" s="503"/>
      <c r="O72" s="503"/>
      <c r="P72" s="503"/>
      <c r="Q72" s="503"/>
      <c r="R72" s="503"/>
      <c r="S72" s="503"/>
      <c r="T72" s="503"/>
      <c r="AB72" s="465">
        <f t="shared" si="51"/>
        <v>0</v>
      </c>
      <c r="AC72" s="489">
        <f t="shared" si="52"/>
        <v>0</v>
      </c>
      <c r="AD72" s="489">
        <f t="shared" si="53"/>
        <v>0</v>
      </c>
      <c r="AE72" s="489">
        <f t="shared" si="54"/>
        <v>0</v>
      </c>
      <c r="AF72" s="541">
        <f t="shared" si="54"/>
        <v>0</v>
      </c>
      <c r="AG72" s="529"/>
      <c r="AH72" s="529"/>
    </row>
    <row r="73" spans="1:34" ht="15" thickBot="1" x14ac:dyDescent="0.35">
      <c r="A73" s="536">
        <f t="shared" si="43"/>
        <v>0</v>
      </c>
      <c r="B73" s="537">
        <f t="shared" si="44"/>
        <v>0</v>
      </c>
      <c r="C73" s="503" t="str">
        <f>IFERROR(VLOOKUP(B73,Liste_J!$C$7:$G$261,5,0),"???")</f>
        <v>???</v>
      </c>
      <c r="D73" s="538" t="str">
        <f>IFERROR(VLOOKUP(B73,Liste_J!$C$7:$F$261,4,0),"???")</f>
        <v>???</v>
      </c>
      <c r="E73" s="503">
        <f t="shared" si="45"/>
        <v>0</v>
      </c>
      <c r="F73" s="539">
        <f t="shared" si="46"/>
        <v>0</v>
      </c>
      <c r="H73" s="536">
        <f t="shared" si="47"/>
        <v>16</v>
      </c>
      <c r="I73" s="503">
        <f t="shared" si="48"/>
        <v>0</v>
      </c>
      <c r="J73" s="503" t="str">
        <f>IFERROR(VLOOKUP(I73,Liste_J!$C$7:$G$261,5,0),"???")</f>
        <v>???</v>
      </c>
      <c r="K73" s="503" t="str">
        <f>IFERROR(VLOOKUP(I73,Liste_J!$C$7:$F$261,4,0),"???")</f>
        <v>???</v>
      </c>
      <c r="L73" s="503">
        <f t="shared" si="49"/>
        <v>0</v>
      </c>
      <c r="M73" s="539">
        <f t="shared" si="50"/>
        <v>0</v>
      </c>
      <c r="N73" s="503"/>
      <c r="O73" s="503"/>
      <c r="P73" s="503"/>
      <c r="Q73" s="503"/>
      <c r="R73" s="503"/>
      <c r="S73" s="503"/>
      <c r="T73" s="503"/>
      <c r="AB73" s="465">
        <f t="shared" si="51"/>
        <v>0</v>
      </c>
      <c r="AC73" s="489">
        <f t="shared" si="52"/>
        <v>0</v>
      </c>
      <c r="AD73" s="489">
        <f t="shared" si="53"/>
        <v>0</v>
      </c>
      <c r="AE73" s="489">
        <f t="shared" si="54"/>
        <v>0</v>
      </c>
      <c r="AF73" s="541">
        <f t="shared" si="54"/>
        <v>0</v>
      </c>
      <c r="AG73" s="529"/>
      <c r="AH73" s="529"/>
    </row>
    <row r="74" spans="1:34" ht="15" thickBot="1" x14ac:dyDescent="0.35">
      <c r="A74" s="536">
        <f t="shared" si="43"/>
        <v>17</v>
      </c>
      <c r="B74" s="537">
        <f t="shared" si="44"/>
        <v>0</v>
      </c>
      <c r="C74" s="503" t="str">
        <f>IFERROR(VLOOKUP(B74,Liste_J!$C$7:$G$261,5,0),"???")</f>
        <v>???</v>
      </c>
      <c r="D74" s="538" t="str">
        <f>IFERROR(VLOOKUP(B74,Liste_J!$C$7:$F$261,4,0),"???")</f>
        <v>???</v>
      </c>
      <c r="E74" s="503">
        <f t="shared" si="45"/>
        <v>0</v>
      </c>
      <c r="F74" s="539">
        <f t="shared" si="46"/>
        <v>0</v>
      </c>
      <c r="H74" s="536">
        <f t="shared" si="47"/>
        <v>0</v>
      </c>
      <c r="I74" s="503">
        <f t="shared" si="48"/>
        <v>0</v>
      </c>
      <c r="J74" s="503" t="str">
        <f>IFERROR(VLOOKUP(I74,Liste_J!$C$7:$G$261,5,0),"???")</f>
        <v>???</v>
      </c>
      <c r="K74" s="503" t="str">
        <f>IFERROR(VLOOKUP(I74,Liste_J!$C$7:$F$261,4,0),"???")</f>
        <v>???</v>
      </c>
      <c r="L74" s="503">
        <f t="shared" si="49"/>
        <v>0</v>
      </c>
      <c r="M74" s="539">
        <f t="shared" si="50"/>
        <v>0</v>
      </c>
      <c r="N74" s="503"/>
      <c r="O74" s="503"/>
      <c r="P74" s="503"/>
      <c r="Q74" s="503"/>
      <c r="R74" s="503"/>
      <c r="S74" s="503"/>
      <c r="T74" s="503"/>
      <c r="AB74" s="465">
        <f t="shared" si="51"/>
        <v>0</v>
      </c>
      <c r="AC74" s="489">
        <f t="shared" si="52"/>
        <v>0</v>
      </c>
      <c r="AD74" s="489">
        <f t="shared" si="53"/>
        <v>0</v>
      </c>
      <c r="AE74" s="489">
        <f t="shared" si="54"/>
        <v>0</v>
      </c>
      <c r="AF74" s="541">
        <f t="shared" si="54"/>
        <v>0</v>
      </c>
      <c r="AG74" s="529"/>
      <c r="AH74" s="529"/>
    </row>
    <row r="75" spans="1:34" ht="15" thickBot="1" x14ac:dyDescent="0.35">
      <c r="A75" s="536">
        <f t="shared" si="43"/>
        <v>0</v>
      </c>
      <c r="B75" s="537">
        <f t="shared" si="44"/>
        <v>0</v>
      </c>
      <c r="C75" s="503" t="str">
        <f>IFERROR(VLOOKUP(B75,Liste_J!$C$7:$G$261,5,0),"???")</f>
        <v>???</v>
      </c>
      <c r="D75" s="538" t="str">
        <f>IFERROR(VLOOKUP(B75,Liste_J!$C$7:$F$261,4,0),"???")</f>
        <v>???</v>
      </c>
      <c r="E75" s="503">
        <f t="shared" si="45"/>
        <v>0</v>
      </c>
      <c r="F75" s="539">
        <f t="shared" si="46"/>
        <v>0</v>
      </c>
      <c r="H75" s="536">
        <f t="shared" si="47"/>
        <v>17</v>
      </c>
      <c r="I75" s="503">
        <f t="shared" si="48"/>
        <v>0</v>
      </c>
      <c r="J75" s="503" t="str">
        <f>IFERROR(VLOOKUP(I75,Liste_J!$C$7:$G$261,5,0),"???")</f>
        <v>???</v>
      </c>
      <c r="K75" s="503" t="str">
        <f>IFERROR(VLOOKUP(I75,Liste_J!$C$7:$F$261,4,0),"???")</f>
        <v>???</v>
      </c>
      <c r="L75" s="503">
        <f t="shared" si="49"/>
        <v>0</v>
      </c>
      <c r="M75" s="539">
        <f t="shared" si="50"/>
        <v>0</v>
      </c>
      <c r="N75" s="503"/>
      <c r="O75" s="503"/>
      <c r="P75" s="503"/>
      <c r="Q75" s="503"/>
      <c r="R75" s="503"/>
      <c r="S75" s="503"/>
      <c r="T75" s="503"/>
      <c r="AB75" s="465">
        <f t="shared" si="51"/>
        <v>0</v>
      </c>
      <c r="AC75" s="489">
        <f t="shared" si="52"/>
        <v>0</v>
      </c>
      <c r="AD75" s="489">
        <f t="shared" si="53"/>
        <v>0</v>
      </c>
      <c r="AE75" s="489">
        <f t="shared" ref="AE75:AF119" si="55">IF(LEFT($K75,9)=AE$41,1,0)</f>
        <v>0</v>
      </c>
      <c r="AF75" s="541">
        <f t="shared" si="55"/>
        <v>0</v>
      </c>
      <c r="AG75" s="529"/>
      <c r="AH75" s="529"/>
    </row>
    <row r="76" spans="1:34" ht="15" thickBot="1" x14ac:dyDescent="0.35">
      <c r="A76" s="536">
        <f t="shared" si="43"/>
        <v>18</v>
      </c>
      <c r="B76" s="537">
        <f t="shared" si="44"/>
        <v>0</v>
      </c>
      <c r="C76" s="503" t="str">
        <f>IFERROR(VLOOKUP(B76,Liste_J!$C$7:$G$261,5,0),"???")</f>
        <v>???</v>
      </c>
      <c r="D76" s="538" t="str">
        <f>IFERROR(VLOOKUP(B76,Liste_J!$C$7:$F$261,4,0),"???")</f>
        <v>???</v>
      </c>
      <c r="E76" s="503">
        <f t="shared" si="45"/>
        <v>0</v>
      </c>
      <c r="F76" s="539">
        <f t="shared" si="46"/>
        <v>0</v>
      </c>
      <c r="H76" s="536">
        <f t="shared" si="47"/>
        <v>0</v>
      </c>
      <c r="I76" s="503">
        <f t="shared" si="48"/>
        <v>0</v>
      </c>
      <c r="J76" s="503" t="str">
        <f>IFERROR(VLOOKUP(I76,Liste_J!$C$7:$G$261,5,0),"???")</f>
        <v>???</v>
      </c>
      <c r="K76" s="503" t="str">
        <f>IFERROR(VLOOKUP(I76,Liste_J!$C$7:$F$261,4,0),"???")</f>
        <v>???</v>
      </c>
      <c r="L76" s="503">
        <f t="shared" si="49"/>
        <v>0</v>
      </c>
      <c r="M76" s="539">
        <f t="shared" si="50"/>
        <v>0</v>
      </c>
      <c r="N76" s="503"/>
      <c r="O76" s="503"/>
      <c r="P76" s="503"/>
      <c r="Q76" s="503"/>
      <c r="R76" s="503"/>
      <c r="S76" s="503"/>
      <c r="T76" s="503"/>
      <c r="AB76" s="465">
        <f t="shared" si="51"/>
        <v>0</v>
      </c>
      <c r="AC76" s="489">
        <f t="shared" si="52"/>
        <v>0</v>
      </c>
      <c r="AD76" s="489">
        <f t="shared" si="53"/>
        <v>0</v>
      </c>
      <c r="AE76" s="489">
        <f t="shared" si="55"/>
        <v>0</v>
      </c>
      <c r="AF76" s="541">
        <f t="shared" si="55"/>
        <v>0</v>
      </c>
      <c r="AG76" s="529"/>
      <c r="AH76" s="529"/>
    </row>
    <row r="77" spans="1:34" ht="15" thickBot="1" x14ac:dyDescent="0.35">
      <c r="A77" s="536">
        <f t="shared" si="43"/>
        <v>0</v>
      </c>
      <c r="B77" s="537">
        <f t="shared" si="44"/>
        <v>0</v>
      </c>
      <c r="C77" s="503" t="str">
        <f>IFERROR(VLOOKUP(B77,Liste_J!$C$7:$G$261,5,0),"???")</f>
        <v>???</v>
      </c>
      <c r="D77" s="538" t="str">
        <f>IFERROR(VLOOKUP(B77,Liste_J!$C$7:$F$261,4,0),"???")</f>
        <v>???</v>
      </c>
      <c r="E77" s="503">
        <f t="shared" si="45"/>
        <v>0</v>
      </c>
      <c r="F77" s="539">
        <f t="shared" si="46"/>
        <v>0</v>
      </c>
      <c r="H77" s="536">
        <f t="shared" si="47"/>
        <v>18</v>
      </c>
      <c r="I77" s="503">
        <f t="shared" si="48"/>
        <v>0</v>
      </c>
      <c r="J77" s="503" t="str">
        <f>IFERROR(VLOOKUP(I77,Liste_J!$C$7:$G$261,5,0),"???")</f>
        <v>???</v>
      </c>
      <c r="K77" s="503" t="str">
        <f>IFERROR(VLOOKUP(I77,Liste_J!$C$7:$F$261,4,0),"???")</f>
        <v>???</v>
      </c>
      <c r="L77" s="503">
        <f t="shared" si="49"/>
        <v>0</v>
      </c>
      <c r="M77" s="539">
        <f t="shared" si="50"/>
        <v>0</v>
      </c>
      <c r="N77" s="503"/>
      <c r="O77" s="503"/>
      <c r="P77" s="503"/>
      <c r="Q77" s="503"/>
      <c r="R77" s="503"/>
      <c r="S77" s="503"/>
      <c r="T77" s="503"/>
      <c r="AB77" s="465">
        <f t="shared" si="51"/>
        <v>0</v>
      </c>
      <c r="AC77" s="489">
        <f t="shared" si="52"/>
        <v>0</v>
      </c>
      <c r="AD77" s="489">
        <f t="shared" si="53"/>
        <v>0</v>
      </c>
      <c r="AE77" s="489">
        <f t="shared" si="55"/>
        <v>0</v>
      </c>
      <c r="AF77" s="541">
        <f t="shared" si="55"/>
        <v>0</v>
      </c>
      <c r="AG77" s="529"/>
      <c r="AH77" s="529"/>
    </row>
    <row r="78" spans="1:34" ht="15" thickBot="1" x14ac:dyDescent="0.35">
      <c r="A78" s="536">
        <f t="shared" si="43"/>
        <v>19</v>
      </c>
      <c r="B78" s="537">
        <f t="shared" si="44"/>
        <v>0</v>
      </c>
      <c r="C78" s="503" t="str">
        <f>IFERROR(VLOOKUP(B78,Liste_J!$C$7:$G$261,5,0),"???")</f>
        <v>???</v>
      </c>
      <c r="D78" s="538" t="str">
        <f>IFERROR(VLOOKUP(B78,Liste_J!$C$7:$F$261,4,0),"???")</f>
        <v>???</v>
      </c>
      <c r="E78" s="503">
        <f t="shared" si="45"/>
        <v>0</v>
      </c>
      <c r="F78" s="539">
        <f t="shared" si="46"/>
        <v>0</v>
      </c>
      <c r="H78" s="536">
        <f t="shared" si="47"/>
        <v>0</v>
      </c>
      <c r="I78" s="503">
        <f t="shared" si="48"/>
        <v>0</v>
      </c>
      <c r="J78" s="503" t="str">
        <f>IFERROR(VLOOKUP(I78,Liste_J!$C$7:$G$261,5,0),"???")</f>
        <v>???</v>
      </c>
      <c r="K78" s="503" t="str">
        <f>IFERROR(VLOOKUP(I78,Liste_J!$C$7:$F$261,4,0),"???")</f>
        <v>???</v>
      </c>
      <c r="L78" s="503">
        <f t="shared" si="49"/>
        <v>0</v>
      </c>
      <c r="M78" s="539">
        <f t="shared" si="50"/>
        <v>0</v>
      </c>
      <c r="N78" s="503"/>
      <c r="O78" s="503"/>
      <c r="P78" s="503"/>
      <c r="Q78" s="503"/>
      <c r="R78" s="503"/>
      <c r="S78" s="503"/>
      <c r="T78" s="503"/>
      <c r="AB78" s="465">
        <f t="shared" si="51"/>
        <v>0</v>
      </c>
      <c r="AC78" s="489">
        <f t="shared" si="52"/>
        <v>0</v>
      </c>
      <c r="AD78" s="489">
        <f t="shared" si="53"/>
        <v>0</v>
      </c>
      <c r="AE78" s="489">
        <f t="shared" si="55"/>
        <v>0</v>
      </c>
      <c r="AF78" s="541">
        <f t="shared" si="55"/>
        <v>0</v>
      </c>
      <c r="AG78" s="529"/>
      <c r="AH78" s="529"/>
    </row>
    <row r="79" spans="1:34" ht="15" thickBot="1" x14ac:dyDescent="0.35">
      <c r="A79" s="536">
        <f t="shared" si="43"/>
        <v>0</v>
      </c>
      <c r="B79" s="537">
        <f t="shared" si="44"/>
        <v>0</v>
      </c>
      <c r="C79" s="503" t="str">
        <f>IFERROR(VLOOKUP(B79,Liste_J!$C$7:$G$261,5,0),"???")</f>
        <v>???</v>
      </c>
      <c r="D79" s="538" t="str">
        <f>IFERROR(VLOOKUP(B79,Liste_J!$C$7:$F$261,4,0),"???")</f>
        <v>???</v>
      </c>
      <c r="E79" s="503">
        <f t="shared" si="45"/>
        <v>0</v>
      </c>
      <c r="F79" s="539">
        <f t="shared" si="46"/>
        <v>0</v>
      </c>
      <c r="H79" s="536">
        <f t="shared" si="47"/>
        <v>19</v>
      </c>
      <c r="I79" s="503">
        <f t="shared" si="48"/>
        <v>0</v>
      </c>
      <c r="J79" s="503" t="str">
        <f>IFERROR(VLOOKUP(I79,Liste_J!$C$7:$G$261,5,0),"???")</f>
        <v>???</v>
      </c>
      <c r="K79" s="503" t="str">
        <f>IFERROR(VLOOKUP(I79,Liste_J!$C$7:$F$261,4,0),"???")</f>
        <v>???</v>
      </c>
      <c r="L79" s="503">
        <f t="shared" si="49"/>
        <v>0</v>
      </c>
      <c r="M79" s="539">
        <f t="shared" si="50"/>
        <v>0</v>
      </c>
      <c r="N79" s="503"/>
      <c r="O79" s="503"/>
      <c r="P79" s="503"/>
      <c r="Q79" s="503"/>
      <c r="R79" s="503"/>
      <c r="S79" s="503"/>
      <c r="T79" s="503"/>
      <c r="AB79" s="465">
        <f t="shared" si="51"/>
        <v>0</v>
      </c>
      <c r="AC79" s="489">
        <f t="shared" si="52"/>
        <v>0</v>
      </c>
      <c r="AD79" s="489">
        <f t="shared" si="53"/>
        <v>0</v>
      </c>
      <c r="AE79" s="489">
        <f t="shared" si="55"/>
        <v>0</v>
      </c>
      <c r="AF79" s="541">
        <f t="shared" si="55"/>
        <v>0</v>
      </c>
      <c r="AG79" s="529"/>
      <c r="AH79" s="529"/>
    </row>
    <row r="80" spans="1:34" ht="15" thickBot="1" x14ac:dyDescent="0.35">
      <c r="A80" s="536">
        <f t="shared" si="43"/>
        <v>20</v>
      </c>
      <c r="B80" s="537">
        <f t="shared" si="44"/>
        <v>0</v>
      </c>
      <c r="C80" s="503" t="str">
        <f>IFERROR(VLOOKUP(B80,Liste_J!$C$7:$G$261,5,0),"???")</f>
        <v>???</v>
      </c>
      <c r="D80" s="538" t="str">
        <f>IFERROR(VLOOKUP(B80,Liste_J!$C$7:$F$261,4,0),"???")</f>
        <v>???</v>
      </c>
      <c r="E80" s="503">
        <f t="shared" si="45"/>
        <v>0</v>
      </c>
      <c r="F80" s="539">
        <f t="shared" si="46"/>
        <v>0</v>
      </c>
      <c r="H80" s="536">
        <f t="shared" si="47"/>
        <v>0</v>
      </c>
      <c r="I80" s="503">
        <f t="shared" si="48"/>
        <v>0</v>
      </c>
      <c r="J80" s="503" t="str">
        <f>IFERROR(VLOOKUP(I80,Liste_J!$C$7:$G$261,5,0),"???")</f>
        <v>???</v>
      </c>
      <c r="K80" s="503" t="str">
        <f>IFERROR(VLOOKUP(I80,Liste_J!$C$7:$F$261,4,0),"???")</f>
        <v>???</v>
      </c>
      <c r="L80" s="503">
        <f t="shared" si="49"/>
        <v>0</v>
      </c>
      <c r="M80" s="539">
        <f t="shared" si="50"/>
        <v>0</v>
      </c>
      <c r="N80" s="503"/>
      <c r="O80" s="503"/>
      <c r="P80" s="503"/>
      <c r="Q80" s="503"/>
      <c r="R80" s="503"/>
      <c r="S80" s="503"/>
      <c r="T80" s="503"/>
      <c r="AB80" s="465">
        <f t="shared" si="51"/>
        <v>0</v>
      </c>
      <c r="AC80" s="489">
        <f t="shared" si="52"/>
        <v>0</v>
      </c>
      <c r="AD80" s="489">
        <f t="shared" si="53"/>
        <v>0</v>
      </c>
      <c r="AE80" s="489">
        <f t="shared" si="55"/>
        <v>0</v>
      </c>
      <c r="AF80" s="541">
        <f t="shared" si="55"/>
        <v>0</v>
      </c>
      <c r="AG80" s="529"/>
      <c r="AH80" s="529"/>
    </row>
    <row r="81" spans="1:34" ht="15" thickBot="1" x14ac:dyDescent="0.35">
      <c r="A81" s="536">
        <f t="shared" si="43"/>
        <v>0</v>
      </c>
      <c r="B81" s="537">
        <f t="shared" si="44"/>
        <v>0</v>
      </c>
      <c r="C81" s="503" t="str">
        <f>IFERROR(VLOOKUP(B81,Liste_J!$C$7:$G$261,5,0),"???")</f>
        <v>???</v>
      </c>
      <c r="D81" s="538" t="str">
        <f>IFERROR(VLOOKUP(B81,Liste_J!$C$7:$F$261,4,0),"???")</f>
        <v>???</v>
      </c>
      <c r="E81" s="503">
        <f t="shared" si="45"/>
        <v>0</v>
      </c>
      <c r="F81" s="539">
        <f t="shared" si="46"/>
        <v>0</v>
      </c>
      <c r="H81" s="536">
        <f t="shared" si="47"/>
        <v>20</v>
      </c>
      <c r="I81" s="503">
        <f t="shared" si="48"/>
        <v>0</v>
      </c>
      <c r="J81" s="503" t="str">
        <f>IFERROR(VLOOKUP(I81,Liste_J!$C$7:$G$261,5,0),"???")</f>
        <v>???</v>
      </c>
      <c r="K81" s="503" t="str">
        <f>IFERROR(VLOOKUP(I81,Liste_J!$C$7:$F$261,4,0),"???")</f>
        <v>???</v>
      </c>
      <c r="L81" s="503">
        <f t="shared" si="49"/>
        <v>0</v>
      </c>
      <c r="M81" s="539">
        <f t="shared" si="50"/>
        <v>0</v>
      </c>
      <c r="N81" s="503"/>
      <c r="O81" s="503"/>
      <c r="P81" s="503"/>
      <c r="Q81" s="503"/>
      <c r="R81" s="503"/>
      <c r="S81" s="503"/>
      <c r="T81" s="503"/>
      <c r="AB81" s="465">
        <f t="shared" si="51"/>
        <v>0</v>
      </c>
      <c r="AC81" s="489">
        <f t="shared" si="52"/>
        <v>0</v>
      </c>
      <c r="AD81" s="489">
        <f t="shared" si="53"/>
        <v>0</v>
      </c>
      <c r="AE81" s="489">
        <f t="shared" si="55"/>
        <v>0</v>
      </c>
      <c r="AF81" s="541">
        <f t="shared" si="55"/>
        <v>0</v>
      </c>
      <c r="AG81" s="529"/>
      <c r="AH81" s="529"/>
    </row>
    <row r="82" spans="1:34" ht="15" thickBot="1" x14ac:dyDescent="0.35">
      <c r="A82" s="536">
        <f t="shared" si="43"/>
        <v>21</v>
      </c>
      <c r="B82" s="537">
        <f t="shared" si="44"/>
        <v>0</v>
      </c>
      <c r="C82" s="503" t="str">
        <f>IFERROR(VLOOKUP(B82,Liste_J!$C$7:$G$261,5,0),"???")</f>
        <v>???</v>
      </c>
      <c r="D82" s="538" t="str">
        <f>IFERROR(VLOOKUP(B82,Liste_J!$C$7:$F$261,4,0),"???")</f>
        <v>???</v>
      </c>
      <c r="E82" s="503">
        <f t="shared" si="45"/>
        <v>0</v>
      </c>
      <c r="F82" s="539">
        <f t="shared" si="46"/>
        <v>0</v>
      </c>
      <c r="H82" s="536">
        <f t="shared" si="47"/>
        <v>0</v>
      </c>
      <c r="I82" s="503">
        <f t="shared" si="48"/>
        <v>0</v>
      </c>
      <c r="J82" s="503" t="str">
        <f>IFERROR(VLOOKUP(I82,Liste_J!$C$7:$G$261,5,0),"???")</f>
        <v>???</v>
      </c>
      <c r="K82" s="503" t="str">
        <f>IFERROR(VLOOKUP(I82,Liste_J!$C$7:$F$261,4,0),"???")</f>
        <v>???</v>
      </c>
      <c r="L82" s="503">
        <f t="shared" si="49"/>
        <v>0</v>
      </c>
      <c r="M82" s="539">
        <f t="shared" si="50"/>
        <v>0</v>
      </c>
      <c r="N82" s="503"/>
      <c r="O82" s="503"/>
      <c r="P82" s="503"/>
      <c r="Q82" s="503"/>
      <c r="R82" s="503"/>
      <c r="S82" s="503"/>
      <c r="T82" s="503"/>
      <c r="AB82" s="465">
        <f t="shared" si="51"/>
        <v>0</v>
      </c>
      <c r="AC82" s="489">
        <f t="shared" si="52"/>
        <v>0</v>
      </c>
      <c r="AD82" s="489">
        <f t="shared" si="53"/>
        <v>0</v>
      </c>
      <c r="AE82" s="489">
        <f t="shared" si="55"/>
        <v>0</v>
      </c>
      <c r="AF82" s="541">
        <f t="shared" si="55"/>
        <v>0</v>
      </c>
      <c r="AG82" s="529"/>
      <c r="AH82" s="529"/>
    </row>
    <row r="83" spans="1:34" ht="15" thickBot="1" x14ac:dyDescent="0.35">
      <c r="A83" s="536">
        <f t="shared" si="43"/>
        <v>0</v>
      </c>
      <c r="B83" s="537">
        <f t="shared" si="44"/>
        <v>0</v>
      </c>
      <c r="C83" s="503" t="str">
        <f>IFERROR(VLOOKUP(B83,Liste_J!$C$7:$G$261,5,0),"???")</f>
        <v>???</v>
      </c>
      <c r="D83" s="538" t="str">
        <f>IFERROR(VLOOKUP(B83,Liste_J!$C$7:$F$261,4,0),"???")</f>
        <v>???</v>
      </c>
      <c r="E83" s="503">
        <f t="shared" si="45"/>
        <v>0</v>
      </c>
      <c r="F83" s="539">
        <f t="shared" si="46"/>
        <v>0</v>
      </c>
      <c r="H83" s="536">
        <f t="shared" si="47"/>
        <v>21</v>
      </c>
      <c r="I83" s="503">
        <f t="shared" si="48"/>
        <v>0</v>
      </c>
      <c r="J83" s="503" t="str">
        <f>IFERROR(VLOOKUP(I83,Liste_J!$C$7:$G$261,5,0),"???")</f>
        <v>???</v>
      </c>
      <c r="K83" s="503" t="str">
        <f>IFERROR(VLOOKUP(I83,Liste_J!$C$7:$F$261,4,0),"???")</f>
        <v>???</v>
      </c>
      <c r="L83" s="503">
        <f t="shared" si="49"/>
        <v>0</v>
      </c>
      <c r="M83" s="539">
        <f t="shared" si="50"/>
        <v>0</v>
      </c>
      <c r="N83" s="503"/>
      <c r="O83" s="503"/>
      <c r="P83" s="503"/>
      <c r="Q83" s="503"/>
      <c r="R83" s="503"/>
      <c r="S83" s="503"/>
      <c r="T83" s="503"/>
      <c r="AB83" s="465">
        <f t="shared" si="51"/>
        <v>0</v>
      </c>
      <c r="AC83" s="489">
        <f t="shared" si="52"/>
        <v>0</v>
      </c>
      <c r="AD83" s="489">
        <f t="shared" si="53"/>
        <v>0</v>
      </c>
      <c r="AE83" s="489">
        <f t="shared" si="55"/>
        <v>0</v>
      </c>
      <c r="AF83" s="541">
        <f t="shared" si="55"/>
        <v>0</v>
      </c>
      <c r="AG83" s="529"/>
      <c r="AH83" s="529"/>
    </row>
    <row r="84" spans="1:34" ht="15" thickBot="1" x14ac:dyDescent="0.35">
      <c r="A84" s="536">
        <f t="shared" si="43"/>
        <v>22</v>
      </c>
      <c r="B84" s="537">
        <f t="shared" si="44"/>
        <v>0</v>
      </c>
      <c r="C84" s="503" t="str">
        <f>IFERROR(VLOOKUP(B84,Liste_J!$C$7:$G$261,5,0),"???")</f>
        <v>???</v>
      </c>
      <c r="D84" s="538" t="str">
        <f>IFERROR(VLOOKUP(B84,Liste_J!$C$7:$F$261,4,0),"???")</f>
        <v>???</v>
      </c>
      <c r="E84" s="503">
        <f t="shared" si="45"/>
        <v>0</v>
      </c>
      <c r="F84" s="539">
        <f t="shared" si="46"/>
        <v>0</v>
      </c>
      <c r="H84" s="536">
        <f t="shared" si="47"/>
        <v>0</v>
      </c>
      <c r="I84" s="503">
        <f t="shared" si="48"/>
        <v>0</v>
      </c>
      <c r="J84" s="503" t="str">
        <f>IFERROR(VLOOKUP(I84,Liste_J!$C$7:$G$261,5,0),"???")</f>
        <v>???</v>
      </c>
      <c r="K84" s="503" t="str">
        <f>IFERROR(VLOOKUP(I84,Liste_J!$C$7:$F$261,4,0),"???")</f>
        <v>???</v>
      </c>
      <c r="L84" s="503">
        <f t="shared" si="49"/>
        <v>0</v>
      </c>
      <c r="M84" s="539">
        <f t="shared" si="50"/>
        <v>0</v>
      </c>
      <c r="N84" s="503"/>
      <c r="O84" s="503"/>
      <c r="P84" s="503"/>
      <c r="Q84" s="503"/>
      <c r="R84" s="503"/>
      <c r="S84" s="503"/>
      <c r="T84" s="503"/>
      <c r="AB84" s="465">
        <f t="shared" si="51"/>
        <v>0</v>
      </c>
      <c r="AC84" s="489">
        <f t="shared" si="52"/>
        <v>0</v>
      </c>
      <c r="AD84" s="489">
        <f t="shared" si="53"/>
        <v>0</v>
      </c>
      <c r="AE84" s="489">
        <f t="shared" si="55"/>
        <v>0</v>
      </c>
      <c r="AF84" s="541">
        <f t="shared" si="55"/>
        <v>0</v>
      </c>
      <c r="AG84" s="529"/>
      <c r="AH84" s="529"/>
    </row>
    <row r="85" spans="1:34" ht="15" thickBot="1" x14ac:dyDescent="0.35">
      <c r="A85" s="536">
        <f t="shared" si="43"/>
        <v>0</v>
      </c>
      <c r="B85" s="537">
        <f t="shared" si="44"/>
        <v>0</v>
      </c>
      <c r="C85" s="503" t="str">
        <f>IFERROR(VLOOKUP(B85,Liste_J!$C$7:$G$261,5,0),"???")</f>
        <v>???</v>
      </c>
      <c r="D85" s="538" t="str">
        <f>IFERROR(VLOOKUP(B85,Liste_J!$C$7:$F$261,4,0),"???")</f>
        <v>???</v>
      </c>
      <c r="E85" s="503">
        <f t="shared" si="45"/>
        <v>0</v>
      </c>
      <c r="F85" s="539">
        <f t="shared" si="46"/>
        <v>0</v>
      </c>
      <c r="H85" s="536">
        <f t="shared" si="47"/>
        <v>22</v>
      </c>
      <c r="I85" s="503">
        <f t="shared" si="48"/>
        <v>0</v>
      </c>
      <c r="J85" s="503" t="str">
        <f>IFERROR(VLOOKUP(I85,Liste_J!$C$7:$G$261,5,0),"???")</f>
        <v>???</v>
      </c>
      <c r="K85" s="503" t="str">
        <f>IFERROR(VLOOKUP(I85,Liste_J!$C$7:$F$261,4,0),"???")</f>
        <v>???</v>
      </c>
      <c r="L85" s="503">
        <f t="shared" si="49"/>
        <v>0</v>
      </c>
      <c r="M85" s="539">
        <f t="shared" si="50"/>
        <v>0</v>
      </c>
      <c r="N85" s="503"/>
      <c r="O85" s="503"/>
      <c r="P85" s="503"/>
      <c r="Q85" s="503"/>
      <c r="R85" s="503"/>
      <c r="S85" s="503"/>
      <c r="T85" s="503"/>
      <c r="AB85" s="465">
        <f t="shared" si="51"/>
        <v>0</v>
      </c>
      <c r="AC85" s="489">
        <f t="shared" si="52"/>
        <v>0</v>
      </c>
      <c r="AD85" s="489">
        <f t="shared" si="53"/>
        <v>0</v>
      </c>
      <c r="AE85" s="489">
        <f t="shared" si="55"/>
        <v>0</v>
      </c>
      <c r="AF85" s="541">
        <f t="shared" si="55"/>
        <v>0</v>
      </c>
      <c r="AG85" s="529"/>
      <c r="AH85" s="529"/>
    </row>
    <row r="86" spans="1:34" ht="15" thickBot="1" x14ac:dyDescent="0.35">
      <c r="A86" s="536">
        <f t="shared" si="43"/>
        <v>23</v>
      </c>
      <c r="B86" s="537">
        <f t="shared" si="44"/>
        <v>0</v>
      </c>
      <c r="C86" s="503" t="str">
        <f>IFERROR(VLOOKUP(B86,Liste_J!$C$7:$G$261,5,0),"???")</f>
        <v>???</v>
      </c>
      <c r="D86" s="538" t="str">
        <f>IFERROR(VLOOKUP(B86,Liste_J!$C$7:$F$261,4,0),"???")</f>
        <v>???</v>
      </c>
      <c r="E86" s="503">
        <f t="shared" si="45"/>
        <v>0</v>
      </c>
      <c r="F86" s="539">
        <f t="shared" si="46"/>
        <v>0</v>
      </c>
      <c r="H86" s="536">
        <f t="shared" si="47"/>
        <v>0</v>
      </c>
      <c r="I86" s="503">
        <f t="shared" si="48"/>
        <v>0</v>
      </c>
      <c r="J86" s="503" t="str">
        <f>IFERROR(VLOOKUP(I86,Liste_J!$C$7:$G$261,5,0),"???")</f>
        <v>???</v>
      </c>
      <c r="K86" s="503" t="str">
        <f>IFERROR(VLOOKUP(I86,Liste_J!$C$7:$F$261,4,0),"???")</f>
        <v>???</v>
      </c>
      <c r="L86" s="503">
        <f t="shared" si="49"/>
        <v>0</v>
      </c>
      <c r="M86" s="539">
        <f t="shared" si="50"/>
        <v>0</v>
      </c>
      <c r="N86" s="503"/>
      <c r="O86" s="503"/>
      <c r="P86" s="503"/>
      <c r="Q86" s="503"/>
      <c r="R86" s="503"/>
      <c r="S86" s="503"/>
      <c r="T86" s="503"/>
      <c r="AB86" s="465">
        <f t="shared" si="51"/>
        <v>0</v>
      </c>
      <c r="AC86" s="489">
        <f t="shared" si="52"/>
        <v>0</v>
      </c>
      <c r="AD86" s="489">
        <f t="shared" si="53"/>
        <v>0</v>
      </c>
      <c r="AE86" s="489">
        <f t="shared" si="55"/>
        <v>0</v>
      </c>
      <c r="AF86" s="541">
        <f t="shared" si="55"/>
        <v>0</v>
      </c>
      <c r="AG86" s="529"/>
      <c r="AH86" s="529"/>
    </row>
    <row r="87" spans="1:34" ht="15" thickBot="1" x14ac:dyDescent="0.35">
      <c r="A87" s="536">
        <f t="shared" si="43"/>
        <v>0</v>
      </c>
      <c r="B87" s="537">
        <f t="shared" si="44"/>
        <v>0</v>
      </c>
      <c r="C87" s="503" t="str">
        <f>IFERROR(VLOOKUP(B87,Liste_J!$C$7:$G$261,5,0),"???")</f>
        <v>???</v>
      </c>
      <c r="D87" s="538" t="str">
        <f>IFERROR(VLOOKUP(B87,Liste_J!$C$7:$F$261,4,0),"???")</f>
        <v>???</v>
      </c>
      <c r="E87" s="503">
        <f t="shared" si="45"/>
        <v>0</v>
      </c>
      <c r="F87" s="539">
        <f t="shared" si="46"/>
        <v>0</v>
      </c>
      <c r="H87" s="536">
        <f t="shared" si="47"/>
        <v>23</v>
      </c>
      <c r="I87" s="503">
        <f t="shared" si="48"/>
        <v>0</v>
      </c>
      <c r="J87" s="503" t="str">
        <f>IFERROR(VLOOKUP(I87,Liste_J!$C$7:$G$261,5,0),"???")</f>
        <v>???</v>
      </c>
      <c r="K87" s="503" t="str">
        <f>IFERROR(VLOOKUP(I87,Liste_J!$C$7:$F$261,4,0),"???")</f>
        <v>???</v>
      </c>
      <c r="L87" s="503">
        <f t="shared" si="49"/>
        <v>0</v>
      </c>
      <c r="M87" s="539">
        <f t="shared" si="50"/>
        <v>0</v>
      </c>
      <c r="N87" s="503"/>
      <c r="O87" s="503"/>
      <c r="P87" s="503"/>
      <c r="Q87" s="503"/>
      <c r="R87" s="503"/>
      <c r="S87" s="503"/>
      <c r="T87" s="503"/>
      <c r="AB87" s="465">
        <f t="shared" si="51"/>
        <v>0</v>
      </c>
      <c r="AC87" s="489">
        <f t="shared" si="52"/>
        <v>0</v>
      </c>
      <c r="AD87" s="489">
        <f t="shared" si="53"/>
        <v>0</v>
      </c>
      <c r="AE87" s="489">
        <f t="shared" si="55"/>
        <v>0</v>
      </c>
      <c r="AF87" s="541">
        <f t="shared" si="55"/>
        <v>0</v>
      </c>
      <c r="AG87" s="529"/>
      <c r="AH87" s="529"/>
    </row>
    <row r="88" spans="1:34" ht="15" thickBot="1" x14ac:dyDescent="0.35">
      <c r="A88" s="536">
        <f t="shared" si="43"/>
        <v>24</v>
      </c>
      <c r="B88" s="537">
        <f t="shared" si="44"/>
        <v>0</v>
      </c>
      <c r="C88" s="503" t="str">
        <f>IFERROR(VLOOKUP(B88,Liste_J!$C$7:$G$261,5,0),"???")</f>
        <v>???</v>
      </c>
      <c r="D88" s="538" t="str">
        <f>IFERROR(VLOOKUP(B88,Liste_J!$C$7:$F$261,4,0),"???")</f>
        <v>???</v>
      </c>
      <c r="E88" s="503">
        <f t="shared" si="45"/>
        <v>0</v>
      </c>
      <c r="F88" s="539">
        <f t="shared" si="46"/>
        <v>0</v>
      </c>
      <c r="H88" s="536">
        <f t="shared" si="47"/>
        <v>0</v>
      </c>
      <c r="I88" s="503">
        <f t="shared" si="48"/>
        <v>0</v>
      </c>
      <c r="J88" s="503" t="str">
        <f>IFERROR(VLOOKUP(I88,Liste_J!$C$7:$G$261,5,0),"???")</f>
        <v>???</v>
      </c>
      <c r="K88" s="503" t="str">
        <f>IFERROR(VLOOKUP(I88,Liste_J!$C$7:$F$261,4,0),"???")</f>
        <v>???</v>
      </c>
      <c r="L88" s="503">
        <f t="shared" si="49"/>
        <v>0</v>
      </c>
      <c r="M88" s="539">
        <f t="shared" si="50"/>
        <v>0</v>
      </c>
      <c r="N88" s="503"/>
      <c r="O88" s="503"/>
      <c r="P88" s="503"/>
      <c r="Q88" s="503"/>
      <c r="R88" s="503"/>
      <c r="S88" s="503"/>
      <c r="T88" s="503"/>
      <c r="AB88" s="465">
        <f t="shared" si="51"/>
        <v>0</v>
      </c>
      <c r="AC88" s="489">
        <f t="shared" si="52"/>
        <v>0</v>
      </c>
      <c r="AD88" s="489">
        <f t="shared" si="53"/>
        <v>0</v>
      </c>
      <c r="AE88" s="489">
        <f t="shared" si="55"/>
        <v>0</v>
      </c>
      <c r="AF88" s="541">
        <f t="shared" si="55"/>
        <v>0</v>
      </c>
      <c r="AG88" s="529"/>
      <c r="AH88" s="529"/>
    </row>
    <row r="89" spans="1:34" ht="15" thickBot="1" x14ac:dyDescent="0.35">
      <c r="A89" s="536">
        <f t="shared" si="43"/>
        <v>0</v>
      </c>
      <c r="B89" s="537">
        <f t="shared" si="44"/>
        <v>0</v>
      </c>
      <c r="C89" s="503" t="str">
        <f>IFERROR(VLOOKUP(B89,Liste_J!$C$7:$G$261,5,0),"???")</f>
        <v>???</v>
      </c>
      <c r="D89" s="538" t="str">
        <f>IFERROR(VLOOKUP(B89,Liste_J!$C$7:$F$261,4,0),"???")</f>
        <v>???</v>
      </c>
      <c r="E89" s="503">
        <f t="shared" si="45"/>
        <v>0</v>
      </c>
      <c r="F89" s="539">
        <f t="shared" si="46"/>
        <v>0</v>
      </c>
      <c r="H89" s="536">
        <f t="shared" si="47"/>
        <v>24</v>
      </c>
      <c r="I89" s="503">
        <f t="shared" si="48"/>
        <v>0</v>
      </c>
      <c r="J89" s="503" t="str">
        <f>IFERROR(VLOOKUP(I89,Liste_J!$C$7:$G$261,5,0),"???")</f>
        <v>???</v>
      </c>
      <c r="K89" s="503" t="str">
        <f>IFERROR(VLOOKUP(I89,Liste_J!$C$7:$F$261,4,0),"???")</f>
        <v>???</v>
      </c>
      <c r="L89" s="503">
        <f t="shared" si="49"/>
        <v>0</v>
      </c>
      <c r="M89" s="539">
        <f t="shared" si="50"/>
        <v>0</v>
      </c>
      <c r="N89" s="503"/>
      <c r="O89" s="503"/>
      <c r="P89" s="503"/>
      <c r="Q89" s="503"/>
      <c r="R89" s="503"/>
      <c r="S89" s="503"/>
      <c r="T89" s="503"/>
      <c r="AB89" s="465">
        <f t="shared" si="51"/>
        <v>0</v>
      </c>
      <c r="AC89" s="489">
        <f t="shared" si="52"/>
        <v>0</v>
      </c>
      <c r="AD89" s="489">
        <f t="shared" si="53"/>
        <v>0</v>
      </c>
      <c r="AE89" s="489">
        <f t="shared" si="55"/>
        <v>0</v>
      </c>
      <c r="AF89" s="541">
        <f t="shared" si="55"/>
        <v>0</v>
      </c>
      <c r="AG89" s="529"/>
      <c r="AH89" s="529"/>
    </row>
    <row r="90" spans="1:34" ht="15" thickBot="1" x14ac:dyDescent="0.35">
      <c r="A90" s="536">
        <f t="shared" si="43"/>
        <v>25</v>
      </c>
      <c r="B90" s="537">
        <f t="shared" si="44"/>
        <v>0</v>
      </c>
      <c r="C90" s="503" t="str">
        <f>IFERROR(VLOOKUP(B90,Liste_J!$C$7:$G$261,5,0),"???")</f>
        <v>???</v>
      </c>
      <c r="D90" s="538" t="str">
        <f>IFERROR(VLOOKUP(B90,Liste_J!$C$7:$F$261,4,0),"???")</f>
        <v>???</v>
      </c>
      <c r="E90" s="503">
        <f t="shared" si="45"/>
        <v>0</v>
      </c>
      <c r="F90" s="539">
        <f t="shared" si="46"/>
        <v>0</v>
      </c>
      <c r="H90" s="536">
        <f t="shared" si="47"/>
        <v>0</v>
      </c>
      <c r="I90" s="503">
        <f t="shared" si="48"/>
        <v>0</v>
      </c>
      <c r="J90" s="503" t="str">
        <f>IFERROR(VLOOKUP(I90,Liste_J!$C$7:$G$261,5,0),"???")</f>
        <v>???</v>
      </c>
      <c r="K90" s="503" t="str">
        <f>IFERROR(VLOOKUP(I90,Liste_J!$C$7:$F$261,4,0),"???")</f>
        <v>???</v>
      </c>
      <c r="L90" s="503">
        <f t="shared" si="49"/>
        <v>0</v>
      </c>
      <c r="M90" s="539">
        <f t="shared" si="50"/>
        <v>0</v>
      </c>
      <c r="N90" s="503"/>
      <c r="O90" s="503"/>
      <c r="P90" s="503"/>
      <c r="Q90" s="503"/>
      <c r="R90" s="503"/>
      <c r="S90" s="503"/>
      <c r="T90" s="503"/>
      <c r="AB90" s="465">
        <f t="shared" si="51"/>
        <v>0</v>
      </c>
      <c r="AC90" s="489">
        <f t="shared" si="52"/>
        <v>0</v>
      </c>
      <c r="AD90" s="489">
        <f t="shared" si="53"/>
        <v>0</v>
      </c>
      <c r="AE90" s="489">
        <f t="shared" si="55"/>
        <v>0</v>
      </c>
      <c r="AF90" s="541">
        <f t="shared" si="55"/>
        <v>0</v>
      </c>
      <c r="AG90" s="529"/>
      <c r="AH90" s="529"/>
    </row>
    <row r="91" spans="1:34" ht="15" thickBot="1" x14ac:dyDescent="0.35">
      <c r="A91" s="536">
        <f t="shared" si="43"/>
        <v>0</v>
      </c>
      <c r="B91" s="537">
        <f t="shared" si="44"/>
        <v>0</v>
      </c>
      <c r="C91" s="503" t="str">
        <f>IFERROR(VLOOKUP(B91,Liste_J!$C$7:$G$261,5,0),"???")</f>
        <v>???</v>
      </c>
      <c r="D91" s="538" t="str">
        <f>IFERROR(VLOOKUP(B91,Liste_J!$C$7:$F$261,4,0),"???")</f>
        <v>???</v>
      </c>
      <c r="E91" s="503">
        <f t="shared" si="45"/>
        <v>0</v>
      </c>
      <c r="F91" s="539">
        <f t="shared" si="46"/>
        <v>0</v>
      </c>
      <c r="H91" s="536">
        <f t="shared" si="47"/>
        <v>25</v>
      </c>
      <c r="I91" s="503">
        <f t="shared" si="48"/>
        <v>0</v>
      </c>
      <c r="J91" s="503" t="str">
        <f>IFERROR(VLOOKUP(I91,Liste_J!$C$7:$G$261,5,0),"???")</f>
        <v>???</v>
      </c>
      <c r="K91" s="503" t="str">
        <f>IFERROR(VLOOKUP(I91,Liste_J!$C$7:$F$261,4,0),"???")</f>
        <v>???</v>
      </c>
      <c r="L91" s="503">
        <f t="shared" si="49"/>
        <v>0</v>
      </c>
      <c r="M91" s="539">
        <f t="shared" si="50"/>
        <v>0</v>
      </c>
      <c r="N91" s="503"/>
      <c r="O91" s="503"/>
      <c r="P91" s="503"/>
      <c r="Q91" s="503"/>
      <c r="R91" s="503"/>
      <c r="S91" s="503"/>
      <c r="T91" s="503"/>
      <c r="AB91" s="465">
        <f t="shared" si="51"/>
        <v>0</v>
      </c>
      <c r="AC91" s="489">
        <f t="shared" si="52"/>
        <v>0</v>
      </c>
      <c r="AD91" s="489">
        <f t="shared" si="53"/>
        <v>0</v>
      </c>
      <c r="AE91" s="489">
        <f t="shared" si="55"/>
        <v>0</v>
      </c>
      <c r="AF91" s="541">
        <f t="shared" si="55"/>
        <v>0</v>
      </c>
      <c r="AG91" s="529"/>
      <c r="AH91" s="529"/>
    </row>
    <row r="92" spans="1:34" ht="15" thickBot="1" x14ac:dyDescent="0.35">
      <c r="A92" s="536">
        <f t="shared" si="43"/>
        <v>26</v>
      </c>
      <c r="B92" s="537">
        <f t="shared" si="44"/>
        <v>0</v>
      </c>
      <c r="C92" s="503" t="str">
        <f>IFERROR(VLOOKUP(B92,Liste_J!$C$7:$G$261,5,0),"???")</f>
        <v>???</v>
      </c>
      <c r="D92" s="538" t="str">
        <f>IFERROR(VLOOKUP(B92,Liste_J!$C$7:$F$261,4,0),"???")</f>
        <v>???</v>
      </c>
      <c r="E92" s="503">
        <f t="shared" si="45"/>
        <v>0</v>
      </c>
      <c r="F92" s="539">
        <f t="shared" si="46"/>
        <v>0</v>
      </c>
      <c r="H92" s="536">
        <f t="shared" si="47"/>
        <v>0</v>
      </c>
      <c r="I92" s="503">
        <f t="shared" si="48"/>
        <v>0</v>
      </c>
      <c r="J92" s="503" t="str">
        <f>IFERROR(VLOOKUP(I92,Liste_J!$C$7:$G$261,5,0),"???")</f>
        <v>???</v>
      </c>
      <c r="K92" s="503" t="str">
        <f>IFERROR(VLOOKUP(I92,Liste_J!$C$7:$F$261,4,0),"???")</f>
        <v>???</v>
      </c>
      <c r="L92" s="503">
        <f t="shared" si="49"/>
        <v>0</v>
      </c>
      <c r="M92" s="539">
        <f t="shared" si="50"/>
        <v>0</v>
      </c>
      <c r="N92" s="503"/>
      <c r="O92" s="503"/>
      <c r="P92" s="503"/>
      <c r="Q92" s="503"/>
      <c r="R92" s="503"/>
      <c r="S92" s="503"/>
      <c r="T92" s="503"/>
      <c r="AB92" s="465">
        <f t="shared" si="51"/>
        <v>0</v>
      </c>
      <c r="AC92" s="489">
        <f t="shared" si="52"/>
        <v>0</v>
      </c>
      <c r="AD92" s="489">
        <f t="shared" si="53"/>
        <v>0</v>
      </c>
      <c r="AE92" s="489">
        <f t="shared" si="55"/>
        <v>0</v>
      </c>
      <c r="AF92" s="541">
        <f t="shared" si="55"/>
        <v>0</v>
      </c>
      <c r="AG92" s="529"/>
      <c r="AH92" s="529"/>
    </row>
    <row r="93" spans="1:34" ht="15" thickBot="1" x14ac:dyDescent="0.35">
      <c r="A93" s="536">
        <f t="shared" si="43"/>
        <v>0</v>
      </c>
      <c r="B93" s="537">
        <f t="shared" si="44"/>
        <v>0</v>
      </c>
      <c r="C93" s="503" t="str">
        <f>IFERROR(VLOOKUP(B93,Liste_J!$C$7:$G$261,5,0),"???")</f>
        <v>???</v>
      </c>
      <c r="D93" s="538" t="str">
        <f>IFERROR(VLOOKUP(B93,Liste_J!$C$7:$F$261,4,0),"???")</f>
        <v>???</v>
      </c>
      <c r="E93" s="503">
        <f t="shared" si="45"/>
        <v>0</v>
      </c>
      <c r="F93" s="539">
        <f t="shared" si="46"/>
        <v>0</v>
      </c>
      <c r="H93" s="536">
        <f t="shared" si="47"/>
        <v>26</v>
      </c>
      <c r="I93" s="503">
        <f t="shared" si="48"/>
        <v>0</v>
      </c>
      <c r="J93" s="503" t="str">
        <f>IFERROR(VLOOKUP(I93,Liste_J!$C$7:$G$261,5,0),"???")</f>
        <v>???</v>
      </c>
      <c r="K93" s="503" t="str">
        <f>IFERROR(VLOOKUP(I93,Liste_J!$C$7:$F$261,4,0),"???")</f>
        <v>???</v>
      </c>
      <c r="L93" s="503">
        <f t="shared" si="49"/>
        <v>0</v>
      </c>
      <c r="M93" s="539">
        <f t="shared" si="50"/>
        <v>0</v>
      </c>
      <c r="N93" s="503"/>
      <c r="O93" s="503"/>
      <c r="P93" s="503"/>
      <c r="Q93" s="503"/>
      <c r="R93" s="503"/>
      <c r="S93" s="503"/>
      <c r="T93" s="503"/>
      <c r="AB93" s="465">
        <f t="shared" si="51"/>
        <v>0</v>
      </c>
      <c r="AC93" s="489">
        <f t="shared" si="52"/>
        <v>0</v>
      </c>
      <c r="AD93" s="489">
        <f t="shared" si="53"/>
        <v>0</v>
      </c>
      <c r="AE93" s="489">
        <f t="shared" si="55"/>
        <v>0</v>
      </c>
      <c r="AF93" s="541">
        <f t="shared" si="55"/>
        <v>0</v>
      </c>
      <c r="AG93" s="529"/>
      <c r="AH93" s="529"/>
    </row>
    <row r="94" spans="1:34" ht="15" thickBot="1" x14ac:dyDescent="0.35">
      <c r="A94" s="536">
        <f t="shared" si="43"/>
        <v>27</v>
      </c>
      <c r="B94" s="537">
        <f t="shared" si="44"/>
        <v>0</v>
      </c>
      <c r="C94" s="503" t="str">
        <f>IFERROR(VLOOKUP(B94,Liste_J!$C$7:$G$261,5,0),"???")</f>
        <v>???</v>
      </c>
      <c r="D94" s="538" t="str">
        <f>IFERROR(VLOOKUP(B94,Liste_J!$C$7:$F$261,4,0),"???")</f>
        <v>???</v>
      </c>
      <c r="E94" s="503">
        <f t="shared" si="45"/>
        <v>0</v>
      </c>
      <c r="F94" s="539">
        <f t="shared" si="46"/>
        <v>0</v>
      </c>
      <c r="H94" s="536">
        <f t="shared" si="47"/>
        <v>0</v>
      </c>
      <c r="I94" s="503">
        <f t="shared" si="48"/>
        <v>0</v>
      </c>
      <c r="J94" s="503" t="str">
        <f>IFERROR(VLOOKUP(I94,Liste_J!$C$7:$G$261,5,0),"???")</f>
        <v>???</v>
      </c>
      <c r="K94" s="503" t="str">
        <f>IFERROR(VLOOKUP(I94,Liste_J!$C$7:$F$261,4,0),"???")</f>
        <v>???</v>
      </c>
      <c r="L94" s="503">
        <f t="shared" si="49"/>
        <v>0</v>
      </c>
      <c r="M94" s="539">
        <f t="shared" si="50"/>
        <v>0</v>
      </c>
      <c r="N94" s="503"/>
      <c r="O94" s="503"/>
      <c r="P94" s="503"/>
      <c r="Q94" s="503"/>
      <c r="R94" s="503"/>
      <c r="S94" s="503"/>
      <c r="T94" s="503"/>
      <c r="AB94" s="465">
        <f t="shared" si="51"/>
        <v>0</v>
      </c>
      <c r="AC94" s="489">
        <f t="shared" si="52"/>
        <v>0</v>
      </c>
      <c r="AD94" s="489">
        <f t="shared" si="53"/>
        <v>0</v>
      </c>
      <c r="AE94" s="489">
        <f t="shared" si="55"/>
        <v>0</v>
      </c>
      <c r="AF94" s="541">
        <f t="shared" si="55"/>
        <v>0</v>
      </c>
      <c r="AG94" s="529"/>
      <c r="AH94" s="529"/>
    </row>
    <row r="95" spans="1:34" ht="15" thickBot="1" x14ac:dyDescent="0.35">
      <c r="A95" s="536">
        <f t="shared" si="43"/>
        <v>0</v>
      </c>
      <c r="B95" s="537">
        <f t="shared" si="44"/>
        <v>0</v>
      </c>
      <c r="C95" s="503" t="str">
        <f>IFERROR(VLOOKUP(B95,Liste_J!$C$7:$G$261,5,0),"???")</f>
        <v>???</v>
      </c>
      <c r="D95" s="538" t="str">
        <f>IFERROR(VLOOKUP(B95,Liste_J!$C$7:$F$261,4,0),"???")</f>
        <v>???</v>
      </c>
      <c r="E95" s="503">
        <f t="shared" si="45"/>
        <v>0</v>
      </c>
      <c r="F95" s="539">
        <f t="shared" si="46"/>
        <v>0</v>
      </c>
      <c r="H95" s="536">
        <f t="shared" si="47"/>
        <v>27</v>
      </c>
      <c r="I95" s="503">
        <f t="shared" si="48"/>
        <v>0</v>
      </c>
      <c r="J95" s="503" t="str">
        <f>IFERROR(VLOOKUP(I95,Liste_J!$C$7:$G$261,5,0),"???")</f>
        <v>???</v>
      </c>
      <c r="K95" s="503" t="str">
        <f>IFERROR(VLOOKUP(I95,Liste_J!$C$7:$F$261,4,0),"???")</f>
        <v>???</v>
      </c>
      <c r="L95" s="503">
        <f t="shared" si="49"/>
        <v>0</v>
      </c>
      <c r="M95" s="539">
        <f t="shared" si="50"/>
        <v>0</v>
      </c>
      <c r="N95" s="503"/>
      <c r="O95" s="503"/>
      <c r="P95" s="503"/>
      <c r="Q95" s="503"/>
      <c r="R95" s="503"/>
      <c r="S95" s="503"/>
      <c r="T95" s="503"/>
      <c r="AB95" s="465">
        <f t="shared" si="51"/>
        <v>0</v>
      </c>
      <c r="AC95" s="489">
        <f t="shared" si="52"/>
        <v>0</v>
      </c>
      <c r="AD95" s="489">
        <f t="shared" si="53"/>
        <v>0</v>
      </c>
      <c r="AE95" s="489">
        <f t="shared" si="55"/>
        <v>0</v>
      </c>
      <c r="AF95" s="541">
        <f t="shared" si="55"/>
        <v>0</v>
      </c>
      <c r="AG95" s="529"/>
      <c r="AH95" s="529"/>
    </row>
    <row r="96" spans="1:34" ht="15" thickBot="1" x14ac:dyDescent="0.35">
      <c r="A96" s="536">
        <f t="shared" si="43"/>
        <v>28</v>
      </c>
      <c r="B96" s="537">
        <f t="shared" si="44"/>
        <v>0</v>
      </c>
      <c r="C96" s="503" t="str">
        <f>IFERROR(VLOOKUP(B96,Liste_J!$C$7:$G$261,5,0),"???")</f>
        <v>???</v>
      </c>
      <c r="D96" s="538" t="str">
        <f>IFERROR(VLOOKUP(B96,Liste_J!$C$7:$F$261,4,0),"???")</f>
        <v>???</v>
      </c>
      <c r="E96" s="503">
        <f t="shared" si="45"/>
        <v>0</v>
      </c>
      <c r="F96" s="539">
        <f t="shared" si="46"/>
        <v>0</v>
      </c>
      <c r="H96" s="536">
        <f t="shared" si="47"/>
        <v>0</v>
      </c>
      <c r="I96" s="503">
        <f t="shared" si="48"/>
        <v>0</v>
      </c>
      <c r="J96" s="503" t="str">
        <f>IFERROR(VLOOKUP(I96,Liste_J!$C$7:$G$261,5,0),"???")</f>
        <v>???</v>
      </c>
      <c r="K96" s="503" t="str">
        <f>IFERROR(VLOOKUP(I96,Liste_J!$C$7:$F$261,4,0),"???")</f>
        <v>???</v>
      </c>
      <c r="L96" s="503">
        <f t="shared" si="49"/>
        <v>0</v>
      </c>
      <c r="M96" s="539">
        <f t="shared" si="50"/>
        <v>0</v>
      </c>
      <c r="N96" s="503"/>
      <c r="O96" s="503"/>
      <c r="P96" s="503"/>
      <c r="Q96" s="503"/>
      <c r="R96" s="503"/>
      <c r="S96" s="503"/>
      <c r="T96" s="503"/>
      <c r="AB96" s="465">
        <f t="shared" si="51"/>
        <v>0</v>
      </c>
      <c r="AC96" s="489">
        <f t="shared" si="52"/>
        <v>0</v>
      </c>
      <c r="AD96" s="489">
        <f t="shared" si="53"/>
        <v>0</v>
      </c>
      <c r="AE96" s="489">
        <f t="shared" si="55"/>
        <v>0</v>
      </c>
      <c r="AF96" s="541">
        <f t="shared" si="55"/>
        <v>0</v>
      </c>
      <c r="AG96" s="529"/>
      <c r="AH96" s="529"/>
    </row>
    <row r="97" spans="1:34" ht="15" thickBot="1" x14ac:dyDescent="0.35">
      <c r="A97" s="536">
        <f t="shared" si="43"/>
        <v>0</v>
      </c>
      <c r="B97" s="537">
        <f t="shared" si="44"/>
        <v>0</v>
      </c>
      <c r="C97" s="503" t="str">
        <f>IFERROR(VLOOKUP(B97,Liste_J!$C$7:$G$261,5,0),"???")</f>
        <v>???</v>
      </c>
      <c r="D97" s="538" t="str">
        <f>IFERROR(VLOOKUP(B97,Liste_J!$C$7:$F$261,4,0),"???")</f>
        <v>???</v>
      </c>
      <c r="E97" s="503">
        <f t="shared" si="45"/>
        <v>0</v>
      </c>
      <c r="F97" s="539">
        <f t="shared" si="46"/>
        <v>0</v>
      </c>
      <c r="H97" s="536">
        <f t="shared" si="47"/>
        <v>28</v>
      </c>
      <c r="I97" s="503">
        <f t="shared" si="48"/>
        <v>0</v>
      </c>
      <c r="J97" s="503" t="str">
        <f>IFERROR(VLOOKUP(I97,Liste_J!$C$7:$G$261,5,0),"???")</f>
        <v>???</v>
      </c>
      <c r="K97" s="503" t="str">
        <f>IFERROR(VLOOKUP(I97,Liste_J!$C$7:$F$261,4,0),"???")</f>
        <v>???</v>
      </c>
      <c r="L97" s="503">
        <f t="shared" si="49"/>
        <v>0</v>
      </c>
      <c r="M97" s="539">
        <f t="shared" si="50"/>
        <v>0</v>
      </c>
      <c r="N97" s="503"/>
      <c r="O97" s="503"/>
      <c r="P97" s="503"/>
      <c r="Q97" s="503"/>
      <c r="R97" s="503"/>
      <c r="S97" s="503"/>
      <c r="T97" s="503"/>
      <c r="AB97" s="465">
        <f t="shared" si="51"/>
        <v>0</v>
      </c>
      <c r="AC97" s="489">
        <f t="shared" si="52"/>
        <v>0</v>
      </c>
      <c r="AD97" s="489">
        <f t="shared" si="53"/>
        <v>0</v>
      </c>
      <c r="AE97" s="489">
        <f t="shared" si="55"/>
        <v>0</v>
      </c>
      <c r="AF97" s="541">
        <f t="shared" si="55"/>
        <v>0</v>
      </c>
      <c r="AG97" s="529"/>
      <c r="AH97" s="529"/>
    </row>
    <row r="98" spans="1:34" ht="15" thickBot="1" x14ac:dyDescent="0.35">
      <c r="A98" s="536">
        <f t="shared" si="43"/>
        <v>29</v>
      </c>
      <c r="B98" s="537">
        <f t="shared" si="44"/>
        <v>0</v>
      </c>
      <c r="C98" s="503" t="str">
        <f>IFERROR(VLOOKUP(B98,Liste_J!$C$7:$G$261,5,0),"???")</f>
        <v>???</v>
      </c>
      <c r="D98" s="538" t="str">
        <f>IFERROR(VLOOKUP(B98,Liste_J!$C$7:$F$261,4,0),"???")</f>
        <v>???</v>
      </c>
      <c r="E98" s="503">
        <f t="shared" si="45"/>
        <v>0</v>
      </c>
      <c r="F98" s="539">
        <f t="shared" si="46"/>
        <v>0</v>
      </c>
      <c r="H98" s="536">
        <f t="shared" si="47"/>
        <v>0</v>
      </c>
      <c r="I98" s="503">
        <f t="shared" si="48"/>
        <v>0</v>
      </c>
      <c r="J98" s="503" t="str">
        <f>IFERROR(VLOOKUP(I98,Liste_J!$C$7:$G$261,5,0),"???")</f>
        <v>???</v>
      </c>
      <c r="K98" s="503" t="str">
        <f>IFERROR(VLOOKUP(I98,Liste_J!$C$7:$F$261,4,0),"???")</f>
        <v>???</v>
      </c>
      <c r="L98" s="503">
        <f t="shared" si="49"/>
        <v>0</v>
      </c>
      <c r="M98" s="539">
        <f t="shared" si="50"/>
        <v>0</v>
      </c>
      <c r="N98" s="503"/>
      <c r="O98" s="503"/>
      <c r="P98" s="503"/>
      <c r="Q98" s="503"/>
      <c r="R98" s="503"/>
      <c r="S98" s="503"/>
      <c r="T98" s="503"/>
      <c r="AB98" s="465">
        <f t="shared" si="51"/>
        <v>0</v>
      </c>
      <c r="AC98" s="489">
        <f t="shared" si="52"/>
        <v>0</v>
      </c>
      <c r="AD98" s="489">
        <f t="shared" si="53"/>
        <v>0</v>
      </c>
      <c r="AE98" s="489">
        <f t="shared" si="55"/>
        <v>0</v>
      </c>
      <c r="AF98" s="541">
        <f t="shared" si="55"/>
        <v>0</v>
      </c>
      <c r="AG98" s="529"/>
      <c r="AH98" s="529"/>
    </row>
    <row r="99" spans="1:34" ht="15" thickBot="1" x14ac:dyDescent="0.35">
      <c r="A99" s="536">
        <f t="shared" si="43"/>
        <v>0</v>
      </c>
      <c r="B99" s="537">
        <f t="shared" si="44"/>
        <v>0</v>
      </c>
      <c r="C99" s="503" t="str">
        <f>IFERROR(VLOOKUP(B99,Liste_J!$C$7:$G$261,5,0),"???")</f>
        <v>???</v>
      </c>
      <c r="D99" s="538" t="str">
        <f>IFERROR(VLOOKUP(B99,Liste_J!$C$7:$F$261,4,0),"???")</f>
        <v>???</v>
      </c>
      <c r="E99" s="503">
        <f t="shared" si="45"/>
        <v>0</v>
      </c>
      <c r="F99" s="539">
        <f t="shared" si="46"/>
        <v>0</v>
      </c>
      <c r="H99" s="536">
        <f t="shared" si="47"/>
        <v>29</v>
      </c>
      <c r="I99" s="503">
        <f t="shared" si="48"/>
        <v>0</v>
      </c>
      <c r="J99" s="503" t="str">
        <f>IFERROR(VLOOKUP(I99,Liste_J!$C$7:$G$261,5,0),"???")</f>
        <v>???</v>
      </c>
      <c r="K99" s="503" t="str">
        <f>IFERROR(VLOOKUP(I99,Liste_J!$C$7:$F$261,4,0),"???")</f>
        <v>???</v>
      </c>
      <c r="L99" s="503">
        <f t="shared" si="49"/>
        <v>0</v>
      </c>
      <c r="M99" s="539">
        <f t="shared" si="50"/>
        <v>0</v>
      </c>
      <c r="N99" s="503"/>
      <c r="O99" s="503"/>
      <c r="P99" s="503"/>
      <c r="Q99" s="503"/>
      <c r="R99" s="503"/>
      <c r="S99" s="503"/>
      <c r="T99" s="503"/>
      <c r="AB99" s="465">
        <f t="shared" si="51"/>
        <v>0</v>
      </c>
      <c r="AC99" s="489">
        <f t="shared" si="52"/>
        <v>0</v>
      </c>
      <c r="AD99" s="489">
        <f t="shared" si="53"/>
        <v>0</v>
      </c>
      <c r="AE99" s="489">
        <f t="shared" si="55"/>
        <v>0</v>
      </c>
      <c r="AF99" s="541">
        <f t="shared" si="55"/>
        <v>0</v>
      </c>
      <c r="AG99" s="529"/>
      <c r="AH99" s="529"/>
    </row>
    <row r="100" spans="1:34" ht="15" thickBot="1" x14ac:dyDescent="0.35">
      <c r="A100" s="536">
        <f t="shared" si="43"/>
        <v>30</v>
      </c>
      <c r="B100" s="537">
        <f t="shared" si="44"/>
        <v>0</v>
      </c>
      <c r="C100" s="503" t="str">
        <f>IFERROR(VLOOKUP(B100,Liste_J!$C$7:$G$261,5,0),"???")</f>
        <v>???</v>
      </c>
      <c r="D100" s="538" t="str">
        <f>IFERROR(VLOOKUP(B100,Liste_J!$C$7:$F$261,4,0),"???")</f>
        <v>???</v>
      </c>
      <c r="E100" s="503">
        <f t="shared" si="45"/>
        <v>0</v>
      </c>
      <c r="F100" s="539">
        <f t="shared" si="46"/>
        <v>0</v>
      </c>
      <c r="H100" s="536">
        <f t="shared" si="47"/>
        <v>0</v>
      </c>
      <c r="I100" s="503">
        <f t="shared" si="48"/>
        <v>0</v>
      </c>
      <c r="J100" s="503" t="str">
        <f>IFERROR(VLOOKUP(I100,Liste_J!$C$7:$G$261,5,0),"???")</f>
        <v>???</v>
      </c>
      <c r="K100" s="503" t="str">
        <f>IFERROR(VLOOKUP(I100,Liste_J!$C$7:$F$261,4,0),"???")</f>
        <v>???</v>
      </c>
      <c r="L100" s="503">
        <f t="shared" si="49"/>
        <v>0</v>
      </c>
      <c r="M100" s="539">
        <f t="shared" si="50"/>
        <v>0</v>
      </c>
      <c r="N100" s="503"/>
      <c r="O100" s="503"/>
      <c r="P100" s="503"/>
      <c r="Q100" s="503"/>
      <c r="R100" s="503"/>
      <c r="S100" s="503"/>
      <c r="T100" s="503"/>
      <c r="AB100" s="465">
        <f t="shared" si="51"/>
        <v>0</v>
      </c>
      <c r="AC100" s="489">
        <f t="shared" si="52"/>
        <v>0</v>
      </c>
      <c r="AD100" s="489">
        <f t="shared" si="53"/>
        <v>0</v>
      </c>
      <c r="AE100" s="489">
        <f t="shared" si="55"/>
        <v>0</v>
      </c>
      <c r="AF100" s="541">
        <f t="shared" si="55"/>
        <v>0</v>
      </c>
      <c r="AG100" s="529"/>
      <c r="AH100" s="529"/>
    </row>
    <row r="101" spans="1:34" ht="15" thickBot="1" x14ac:dyDescent="0.35">
      <c r="A101" s="536">
        <f t="shared" si="43"/>
        <v>0</v>
      </c>
      <c r="B101" s="537">
        <f t="shared" si="44"/>
        <v>0</v>
      </c>
      <c r="C101" s="503" t="str">
        <f>IFERROR(VLOOKUP(B101,Liste_J!$C$7:$G$261,5,0),"???")</f>
        <v>???</v>
      </c>
      <c r="D101" s="538" t="str">
        <f>IFERROR(VLOOKUP(B101,Liste_J!$C$7:$F$261,4,0),"???")</f>
        <v>???</v>
      </c>
      <c r="E101" s="503">
        <f t="shared" si="45"/>
        <v>0</v>
      </c>
      <c r="F101" s="539">
        <f t="shared" si="46"/>
        <v>0</v>
      </c>
      <c r="H101" s="536">
        <f t="shared" si="47"/>
        <v>30</v>
      </c>
      <c r="I101" s="503">
        <f t="shared" si="48"/>
        <v>0</v>
      </c>
      <c r="J101" s="503" t="str">
        <f>IFERROR(VLOOKUP(I101,Liste_J!$C$7:$G$261,5,0),"???")</f>
        <v>???</v>
      </c>
      <c r="K101" s="503" t="str">
        <f>IFERROR(VLOOKUP(I101,Liste_J!$C$7:$F$261,4,0),"???")</f>
        <v>???</v>
      </c>
      <c r="L101" s="503">
        <f t="shared" si="49"/>
        <v>0</v>
      </c>
      <c r="M101" s="539">
        <f t="shared" si="50"/>
        <v>0</v>
      </c>
      <c r="N101" s="503"/>
      <c r="O101" s="503"/>
      <c r="P101" s="503"/>
      <c r="Q101" s="503"/>
      <c r="R101" s="503"/>
      <c r="S101" s="503"/>
      <c r="T101" s="503"/>
      <c r="AB101" s="465">
        <f t="shared" si="51"/>
        <v>0</v>
      </c>
      <c r="AC101" s="489">
        <f t="shared" si="52"/>
        <v>0</v>
      </c>
      <c r="AD101" s="489">
        <f t="shared" si="53"/>
        <v>0</v>
      </c>
      <c r="AE101" s="489">
        <f t="shared" si="55"/>
        <v>0</v>
      </c>
      <c r="AF101" s="541">
        <f t="shared" si="55"/>
        <v>0</v>
      </c>
      <c r="AG101" s="529"/>
      <c r="AH101" s="529"/>
    </row>
    <row r="102" spans="1:34" ht="15" thickBot="1" x14ac:dyDescent="0.35">
      <c r="A102" s="536">
        <f t="shared" si="43"/>
        <v>31</v>
      </c>
      <c r="B102" s="537">
        <f t="shared" si="44"/>
        <v>0</v>
      </c>
      <c r="C102" s="503" t="str">
        <f>IFERROR(VLOOKUP(B102,Liste_J!$C$7:$G$261,5,0),"???")</f>
        <v>???</v>
      </c>
      <c r="D102" s="538" t="str">
        <f>IFERROR(VLOOKUP(B102,Liste_J!$C$7:$F$261,4,0),"???")</f>
        <v>???</v>
      </c>
      <c r="E102" s="503">
        <f t="shared" si="45"/>
        <v>0</v>
      </c>
      <c r="F102" s="539">
        <f t="shared" si="46"/>
        <v>0</v>
      </c>
      <c r="H102" s="536">
        <f t="shared" si="47"/>
        <v>0</v>
      </c>
      <c r="I102" s="503">
        <f t="shared" si="48"/>
        <v>0</v>
      </c>
      <c r="J102" s="503" t="str">
        <f>IFERROR(VLOOKUP(I102,Liste_J!$C$7:$G$261,5,0),"???")</f>
        <v>???</v>
      </c>
      <c r="K102" s="503" t="str">
        <f>IFERROR(VLOOKUP(I102,Liste_J!$C$7:$F$261,4,0),"???")</f>
        <v>???</v>
      </c>
      <c r="L102" s="503">
        <f t="shared" si="49"/>
        <v>0</v>
      </c>
      <c r="M102" s="539">
        <f t="shared" si="50"/>
        <v>0</v>
      </c>
      <c r="N102" s="503"/>
      <c r="O102" s="503"/>
      <c r="P102" s="503"/>
      <c r="Q102" s="503"/>
      <c r="R102" s="503"/>
      <c r="S102" s="503"/>
      <c r="T102" s="503"/>
      <c r="AB102" s="465">
        <f t="shared" si="51"/>
        <v>0</v>
      </c>
      <c r="AC102" s="489">
        <f t="shared" si="52"/>
        <v>0</v>
      </c>
      <c r="AD102" s="489">
        <f t="shared" si="53"/>
        <v>0</v>
      </c>
      <c r="AE102" s="489">
        <f t="shared" si="55"/>
        <v>0</v>
      </c>
      <c r="AF102" s="541">
        <f t="shared" si="55"/>
        <v>0</v>
      </c>
      <c r="AG102" s="529"/>
      <c r="AH102" s="529"/>
    </row>
    <row r="103" spans="1:34" ht="15" thickBot="1" x14ac:dyDescent="0.35">
      <c r="A103" s="536">
        <f t="shared" si="43"/>
        <v>0</v>
      </c>
      <c r="B103" s="537">
        <f t="shared" si="44"/>
        <v>0</v>
      </c>
      <c r="C103" s="503" t="str">
        <f>IFERROR(VLOOKUP(B103,Liste_J!$C$7:$G$261,5,0),"???")</f>
        <v>???</v>
      </c>
      <c r="D103" s="538" t="str">
        <f>IFERROR(VLOOKUP(B103,Liste_J!$C$7:$F$261,4,0),"???")</f>
        <v>???</v>
      </c>
      <c r="E103" s="503">
        <f t="shared" si="45"/>
        <v>0</v>
      </c>
      <c r="F103" s="539">
        <f t="shared" si="46"/>
        <v>0</v>
      </c>
      <c r="H103" s="536">
        <f t="shared" si="47"/>
        <v>31</v>
      </c>
      <c r="I103" s="503">
        <f t="shared" si="48"/>
        <v>0</v>
      </c>
      <c r="J103" s="503" t="str">
        <f>IFERROR(VLOOKUP(I103,Liste_J!$C$7:$G$261,5,0),"???")</f>
        <v>???</v>
      </c>
      <c r="K103" s="503" t="str">
        <f>IFERROR(VLOOKUP(I103,Liste_J!$C$7:$F$261,4,0),"???")</f>
        <v>???</v>
      </c>
      <c r="L103" s="503">
        <f t="shared" si="49"/>
        <v>0</v>
      </c>
      <c r="M103" s="539">
        <f t="shared" si="50"/>
        <v>0</v>
      </c>
      <c r="N103" s="503"/>
      <c r="O103" s="503"/>
      <c r="P103" s="503"/>
      <c r="Q103" s="503"/>
      <c r="R103" s="503"/>
      <c r="S103" s="503"/>
      <c r="T103" s="503"/>
      <c r="AB103" s="465">
        <f t="shared" si="51"/>
        <v>0</v>
      </c>
      <c r="AC103" s="489">
        <f t="shared" si="52"/>
        <v>0</v>
      </c>
      <c r="AD103" s="489">
        <f t="shared" si="53"/>
        <v>0</v>
      </c>
      <c r="AE103" s="489">
        <f t="shared" si="55"/>
        <v>0</v>
      </c>
      <c r="AF103" s="541">
        <f t="shared" si="55"/>
        <v>0</v>
      </c>
      <c r="AG103" s="529"/>
      <c r="AH103" s="529"/>
    </row>
    <row r="104" spans="1:34" ht="15" thickBot="1" x14ac:dyDescent="0.35">
      <c r="A104" s="536">
        <f t="shared" si="43"/>
        <v>32</v>
      </c>
      <c r="B104" s="537">
        <f t="shared" si="44"/>
        <v>0</v>
      </c>
      <c r="C104" s="503" t="str">
        <f>IFERROR(VLOOKUP(B104,Liste_J!$C$7:$G$261,5,0),"???")</f>
        <v>???</v>
      </c>
      <c r="D104" s="538" t="str">
        <f>IFERROR(VLOOKUP(B104,Liste_J!$C$7:$F$261,4,0),"???")</f>
        <v>???</v>
      </c>
      <c r="E104" s="503">
        <f t="shared" si="45"/>
        <v>0</v>
      </c>
      <c r="F104" s="539">
        <f t="shared" si="46"/>
        <v>0</v>
      </c>
      <c r="H104" s="536">
        <f t="shared" si="47"/>
        <v>0</v>
      </c>
      <c r="I104" s="503">
        <f t="shared" si="48"/>
        <v>0</v>
      </c>
      <c r="J104" s="503" t="str">
        <f>IFERROR(VLOOKUP(I104,Liste_J!$C$7:$G$261,5,0),"???")</f>
        <v>???</v>
      </c>
      <c r="K104" s="503" t="str">
        <f>IFERROR(VLOOKUP(I104,Liste_J!$C$7:$F$261,4,0),"???")</f>
        <v>???</v>
      </c>
      <c r="L104" s="503">
        <f t="shared" si="49"/>
        <v>0</v>
      </c>
      <c r="M104" s="539">
        <f t="shared" si="50"/>
        <v>0</v>
      </c>
      <c r="N104" s="503"/>
      <c r="O104" s="503"/>
      <c r="P104" s="503"/>
      <c r="Q104" s="503"/>
      <c r="R104" s="503"/>
      <c r="S104" s="503"/>
      <c r="T104" s="503"/>
      <c r="AB104" s="465">
        <f t="shared" si="51"/>
        <v>0</v>
      </c>
      <c r="AC104" s="489">
        <f t="shared" si="52"/>
        <v>0</v>
      </c>
      <c r="AD104" s="489">
        <f t="shared" si="53"/>
        <v>0</v>
      </c>
      <c r="AE104" s="489">
        <f t="shared" si="55"/>
        <v>0</v>
      </c>
      <c r="AF104" s="541">
        <f t="shared" si="55"/>
        <v>0</v>
      </c>
      <c r="AG104" s="529"/>
      <c r="AH104" s="529"/>
    </row>
    <row r="105" spans="1:34" ht="15" thickBot="1" x14ac:dyDescent="0.35">
      <c r="A105" s="536">
        <f t="shared" si="43"/>
        <v>0</v>
      </c>
      <c r="B105" s="537">
        <f t="shared" si="44"/>
        <v>0</v>
      </c>
      <c r="C105" s="503" t="str">
        <f>IFERROR(VLOOKUP(B105,Liste_J!$C$7:$G$261,5,0),"???")</f>
        <v>???</v>
      </c>
      <c r="D105" s="538" t="str">
        <f>IFERROR(VLOOKUP(B105,Liste_J!$C$7:$F$261,4,0),"???")</f>
        <v>???</v>
      </c>
      <c r="E105" s="503">
        <f t="shared" si="45"/>
        <v>0</v>
      </c>
      <c r="F105" s="539">
        <f t="shared" si="46"/>
        <v>0</v>
      </c>
      <c r="H105" s="536">
        <f t="shared" si="47"/>
        <v>32</v>
      </c>
      <c r="I105" s="503">
        <f t="shared" si="48"/>
        <v>0</v>
      </c>
      <c r="J105" s="503" t="str">
        <f>IFERROR(VLOOKUP(I105,Liste_J!$C$7:$G$261,5,0),"???")</f>
        <v>???</v>
      </c>
      <c r="K105" s="503" t="str">
        <f>IFERROR(VLOOKUP(I105,Liste_J!$C$7:$F$261,4,0),"???")</f>
        <v>???</v>
      </c>
      <c r="L105" s="503">
        <f t="shared" si="49"/>
        <v>0</v>
      </c>
      <c r="M105" s="539">
        <f t="shared" si="50"/>
        <v>0</v>
      </c>
      <c r="N105" s="503"/>
      <c r="O105" s="503"/>
      <c r="P105" s="503"/>
      <c r="Q105" s="503"/>
      <c r="R105" s="503"/>
      <c r="S105" s="503"/>
      <c r="T105" s="503"/>
      <c r="AB105" s="465">
        <f t="shared" si="51"/>
        <v>0</v>
      </c>
      <c r="AC105" s="489">
        <f t="shared" si="52"/>
        <v>0</v>
      </c>
      <c r="AD105" s="489">
        <f t="shared" si="53"/>
        <v>0</v>
      </c>
      <c r="AE105" s="489">
        <f t="shared" si="55"/>
        <v>0</v>
      </c>
      <c r="AF105" s="541">
        <f t="shared" si="55"/>
        <v>0</v>
      </c>
      <c r="AG105" s="529"/>
      <c r="AH105" s="529"/>
    </row>
    <row r="106" spans="1:34" ht="15" thickBot="1" x14ac:dyDescent="0.35">
      <c r="A106" s="536">
        <f t="shared" si="43"/>
        <v>33</v>
      </c>
      <c r="B106" s="537">
        <f t="shared" si="44"/>
        <v>0</v>
      </c>
      <c r="C106" s="503" t="str">
        <f>IFERROR(VLOOKUP(B106,Liste_J!$C$7:$G$261,5,0),"???")</f>
        <v>???</v>
      </c>
      <c r="D106" s="538" t="str">
        <f>IFERROR(VLOOKUP(B106,Liste_J!$C$7:$F$261,4,0),"???")</f>
        <v>???</v>
      </c>
      <c r="E106" s="503">
        <f t="shared" si="45"/>
        <v>0</v>
      </c>
      <c r="F106" s="539">
        <f t="shared" si="46"/>
        <v>0</v>
      </c>
      <c r="H106" s="536">
        <f t="shared" si="47"/>
        <v>0</v>
      </c>
      <c r="I106" s="503">
        <f t="shared" si="48"/>
        <v>0</v>
      </c>
      <c r="J106" s="503" t="str">
        <f>IFERROR(VLOOKUP(I106,Liste_J!$C$7:$G$261,5,0),"???")</f>
        <v>???</v>
      </c>
      <c r="K106" s="503" t="str">
        <f>IFERROR(VLOOKUP(I106,Liste_J!$C$7:$F$261,4,0),"???")</f>
        <v>???</v>
      </c>
      <c r="L106" s="503">
        <f t="shared" si="49"/>
        <v>0</v>
      </c>
      <c r="M106" s="539">
        <f t="shared" si="50"/>
        <v>0</v>
      </c>
      <c r="N106" s="503"/>
      <c r="O106" s="503"/>
      <c r="P106" s="503"/>
      <c r="Q106" s="503"/>
      <c r="R106" s="503"/>
      <c r="S106" s="503"/>
      <c r="T106" s="503"/>
      <c r="AB106" s="465">
        <f t="shared" si="51"/>
        <v>0</v>
      </c>
      <c r="AC106" s="489">
        <f t="shared" si="52"/>
        <v>0</v>
      </c>
      <c r="AD106" s="489">
        <f t="shared" si="53"/>
        <v>0</v>
      </c>
      <c r="AE106" s="489">
        <f t="shared" si="55"/>
        <v>0</v>
      </c>
      <c r="AF106" s="541">
        <f t="shared" si="55"/>
        <v>0</v>
      </c>
      <c r="AG106" s="529"/>
      <c r="AH106" s="529"/>
    </row>
    <row r="107" spans="1:34" ht="15" thickBot="1" x14ac:dyDescent="0.35">
      <c r="A107" s="536">
        <f t="shared" ref="A107:A112" si="56">+A190</f>
        <v>0</v>
      </c>
      <c r="B107" s="537">
        <f t="shared" ref="B107:B110" si="57">+C190</f>
        <v>0</v>
      </c>
      <c r="C107" s="503" t="str">
        <f>IFERROR(VLOOKUP(B107,Liste_J!$C$7:$G$261,5,0),"???")</f>
        <v>???</v>
      </c>
      <c r="D107" s="538" t="str">
        <f>IFERROR(VLOOKUP(B107,Liste_J!$C$7:$F$261,4,0),"???")</f>
        <v>???</v>
      </c>
      <c r="E107" s="503">
        <f t="shared" ref="E107:E113" si="58">+D190</f>
        <v>0</v>
      </c>
      <c r="F107" s="539">
        <f t="shared" ref="F107:F113" si="59">+F190</f>
        <v>0</v>
      </c>
      <c r="H107" s="536">
        <f t="shared" ref="H107:H113" si="60">+A289</f>
        <v>33</v>
      </c>
      <c r="I107" s="503">
        <f t="shared" ref="I107:I113" si="61">+C289</f>
        <v>0</v>
      </c>
      <c r="J107" s="503" t="str">
        <f>IFERROR(VLOOKUP(I107,Liste_J!$C$7:$G$261,5,0),"???")</f>
        <v>???</v>
      </c>
      <c r="K107" s="503" t="str">
        <f>IFERROR(VLOOKUP(I107,Liste_J!$C$7:$F$261,4,0),"???")</f>
        <v>???</v>
      </c>
      <c r="L107" s="503">
        <f t="shared" ref="L107:L113" si="62">+D289</f>
        <v>0</v>
      </c>
      <c r="M107" s="539">
        <f t="shared" ref="M107:M113" si="63">+F289</f>
        <v>0</v>
      </c>
      <c r="N107" s="503"/>
      <c r="O107" s="503"/>
      <c r="P107" s="503"/>
      <c r="Q107" s="503"/>
      <c r="R107" s="503"/>
      <c r="S107" s="503"/>
      <c r="T107" s="503"/>
      <c r="AB107" s="465">
        <f t="shared" ref="AB107:AB119" si="64">IF(LEFT($K107,5)=AB$41,1,0)</f>
        <v>0</v>
      </c>
      <c r="AC107" s="489">
        <f t="shared" ref="AC107:AC119" si="65">IF(LEFT($K107,9)=AC$41,1,0)</f>
        <v>0</v>
      </c>
      <c r="AD107" s="489">
        <f t="shared" ref="AD107:AD119" si="66">IF(LEFT($K107,6)=AD$41,1,0)</f>
        <v>0</v>
      </c>
      <c r="AE107" s="489">
        <f t="shared" si="55"/>
        <v>0</v>
      </c>
      <c r="AF107" s="541">
        <f t="shared" si="55"/>
        <v>0</v>
      </c>
      <c r="AG107" s="529"/>
      <c r="AH107" s="529"/>
    </row>
    <row r="108" spans="1:34" ht="15" thickBot="1" x14ac:dyDescent="0.35">
      <c r="A108" s="536">
        <f t="shared" si="56"/>
        <v>34</v>
      </c>
      <c r="B108" s="537">
        <f t="shared" si="57"/>
        <v>0</v>
      </c>
      <c r="C108" s="503" t="str">
        <f>IFERROR(VLOOKUP(B108,Liste_J!$C$7:$G$261,5,0),"???")</f>
        <v>???</v>
      </c>
      <c r="D108" s="538" t="str">
        <f>IFERROR(VLOOKUP(B108,Liste_J!$C$7:$F$261,4,0),"???")</f>
        <v>???</v>
      </c>
      <c r="E108" s="503">
        <f t="shared" si="58"/>
        <v>0</v>
      </c>
      <c r="F108" s="539">
        <f t="shared" si="59"/>
        <v>0</v>
      </c>
      <c r="H108" s="536">
        <f t="shared" si="60"/>
        <v>0</v>
      </c>
      <c r="I108" s="503">
        <f t="shared" si="61"/>
        <v>0</v>
      </c>
      <c r="J108" s="503" t="str">
        <f>IFERROR(VLOOKUP(I108,Liste_J!$C$7:$G$261,5,0),"???")</f>
        <v>???</v>
      </c>
      <c r="K108" s="503" t="str">
        <f>IFERROR(VLOOKUP(I108,Liste_J!$C$7:$F$261,4,0),"???")</f>
        <v>???</v>
      </c>
      <c r="L108" s="503">
        <f t="shared" si="62"/>
        <v>0</v>
      </c>
      <c r="M108" s="539">
        <f t="shared" si="63"/>
        <v>0</v>
      </c>
      <c r="N108" s="503"/>
      <c r="O108" s="503"/>
      <c r="P108" s="503"/>
      <c r="Q108" s="503"/>
      <c r="R108" s="503"/>
      <c r="S108" s="503"/>
      <c r="T108" s="503"/>
      <c r="AB108" s="465">
        <f t="shared" si="64"/>
        <v>0</v>
      </c>
      <c r="AC108" s="489">
        <f t="shared" si="65"/>
        <v>0</v>
      </c>
      <c r="AD108" s="489">
        <f t="shared" si="66"/>
        <v>0</v>
      </c>
      <c r="AE108" s="489">
        <f t="shared" si="55"/>
        <v>0</v>
      </c>
      <c r="AF108" s="541">
        <f t="shared" si="55"/>
        <v>0</v>
      </c>
      <c r="AG108" s="529"/>
      <c r="AH108" s="529"/>
    </row>
    <row r="109" spans="1:34" ht="15" thickBot="1" x14ac:dyDescent="0.35">
      <c r="A109" s="536">
        <f t="shared" si="56"/>
        <v>0</v>
      </c>
      <c r="B109" s="537">
        <f t="shared" si="57"/>
        <v>0</v>
      </c>
      <c r="C109" s="503" t="str">
        <f>IFERROR(VLOOKUP(B109,Liste_J!$C$7:$G$261,5,0),"???")</f>
        <v>???</v>
      </c>
      <c r="D109" s="538" t="str">
        <f>IFERROR(VLOOKUP(B109,Liste_J!$C$7:$F$261,4,0),"???")</f>
        <v>???</v>
      </c>
      <c r="E109" s="503">
        <f t="shared" si="58"/>
        <v>0</v>
      </c>
      <c r="F109" s="539">
        <f t="shared" si="59"/>
        <v>0</v>
      </c>
      <c r="H109" s="536">
        <f t="shared" si="60"/>
        <v>34</v>
      </c>
      <c r="I109" s="503">
        <f t="shared" si="61"/>
        <v>0</v>
      </c>
      <c r="J109" s="503" t="str">
        <f>IFERROR(VLOOKUP(I109,Liste_J!$C$7:$G$261,5,0),"???")</f>
        <v>???</v>
      </c>
      <c r="K109" s="503" t="str">
        <f>IFERROR(VLOOKUP(I109,Liste_J!$C$7:$F$261,4,0),"???")</f>
        <v>???</v>
      </c>
      <c r="L109" s="503">
        <f t="shared" si="62"/>
        <v>0</v>
      </c>
      <c r="M109" s="539">
        <f t="shared" si="63"/>
        <v>0</v>
      </c>
      <c r="N109" s="503"/>
      <c r="O109" s="503"/>
      <c r="P109" s="503"/>
      <c r="Q109" s="503"/>
      <c r="R109" s="503"/>
      <c r="S109" s="503"/>
      <c r="T109" s="503"/>
      <c r="AB109" s="465">
        <f t="shared" si="64"/>
        <v>0</v>
      </c>
      <c r="AC109" s="489">
        <f t="shared" si="65"/>
        <v>0</v>
      </c>
      <c r="AD109" s="489">
        <f t="shared" si="66"/>
        <v>0</v>
      </c>
      <c r="AE109" s="489">
        <f t="shared" si="55"/>
        <v>0</v>
      </c>
      <c r="AF109" s="541">
        <f t="shared" si="55"/>
        <v>0</v>
      </c>
      <c r="AG109" s="529"/>
      <c r="AH109" s="529"/>
    </row>
    <row r="110" spans="1:34" ht="15" thickBot="1" x14ac:dyDescent="0.35">
      <c r="A110" s="536">
        <f t="shared" si="56"/>
        <v>35</v>
      </c>
      <c r="B110" s="537">
        <f t="shared" si="57"/>
        <v>0</v>
      </c>
      <c r="C110" s="503" t="str">
        <f>IFERROR(VLOOKUP(B110,Liste_J!$C$7:$G$261,5,0),"???")</f>
        <v>???</v>
      </c>
      <c r="D110" s="538" t="str">
        <f>IFERROR(VLOOKUP(B110,Liste_J!$C$7:$F$261,4,0),"???")</f>
        <v>???</v>
      </c>
      <c r="E110" s="503">
        <f t="shared" si="58"/>
        <v>0</v>
      </c>
      <c r="F110" s="539">
        <f t="shared" si="59"/>
        <v>0</v>
      </c>
      <c r="H110" s="536">
        <f t="shared" si="60"/>
        <v>0</v>
      </c>
      <c r="I110" s="503">
        <f t="shared" si="61"/>
        <v>0</v>
      </c>
      <c r="J110" s="503" t="str">
        <f>IFERROR(VLOOKUP(I110,Liste_J!$C$7:$G$261,5,0),"???")</f>
        <v>???</v>
      </c>
      <c r="K110" s="503" t="str">
        <f>IFERROR(VLOOKUP(I110,Liste_J!$C$7:$F$261,4,0),"???")</f>
        <v>???</v>
      </c>
      <c r="L110" s="503">
        <f t="shared" si="62"/>
        <v>0</v>
      </c>
      <c r="M110" s="539">
        <f t="shared" si="63"/>
        <v>0</v>
      </c>
      <c r="N110" s="503"/>
      <c r="O110" s="503"/>
      <c r="P110" s="503"/>
      <c r="Q110" s="503"/>
      <c r="R110" s="503"/>
      <c r="S110" s="503"/>
      <c r="T110" s="503"/>
      <c r="AB110" s="465">
        <f t="shared" si="64"/>
        <v>0</v>
      </c>
      <c r="AC110" s="489">
        <f t="shared" si="65"/>
        <v>0</v>
      </c>
      <c r="AD110" s="489">
        <f t="shared" si="66"/>
        <v>0</v>
      </c>
      <c r="AE110" s="489">
        <f t="shared" si="55"/>
        <v>0</v>
      </c>
      <c r="AF110" s="541">
        <f t="shared" si="55"/>
        <v>0</v>
      </c>
      <c r="AG110" s="529"/>
      <c r="AH110" s="529"/>
    </row>
    <row r="111" spans="1:34" ht="15" thickBot="1" x14ac:dyDescent="0.35">
      <c r="A111" s="536">
        <f t="shared" si="56"/>
        <v>0</v>
      </c>
      <c r="B111" s="537">
        <f>+C194</f>
        <v>0</v>
      </c>
      <c r="C111" s="503" t="str">
        <f>IFERROR(VLOOKUP(B111,Liste_J!$C$7:$G$261,5,0),"???")</f>
        <v>???</v>
      </c>
      <c r="D111" s="538" t="str">
        <f>IFERROR(VLOOKUP(B111,Liste_J!$C$7:$F$261,4,0),"???")</f>
        <v>???</v>
      </c>
      <c r="E111" s="503">
        <f t="shared" si="58"/>
        <v>0</v>
      </c>
      <c r="F111" s="539">
        <f t="shared" si="59"/>
        <v>0</v>
      </c>
      <c r="H111" s="536">
        <f t="shared" si="60"/>
        <v>35</v>
      </c>
      <c r="I111" s="503">
        <f t="shared" si="61"/>
        <v>0</v>
      </c>
      <c r="J111" s="503" t="str">
        <f>IFERROR(VLOOKUP(I111,Liste_J!$C$7:$G$261,5,0),"???")</f>
        <v>???</v>
      </c>
      <c r="K111" s="503" t="str">
        <f>IFERROR(VLOOKUP(I111,Liste_J!$C$7:$F$261,4,0),"???")</f>
        <v>???</v>
      </c>
      <c r="L111" s="503">
        <f t="shared" si="62"/>
        <v>0</v>
      </c>
      <c r="M111" s="539">
        <f t="shared" si="63"/>
        <v>0</v>
      </c>
      <c r="N111" s="503"/>
      <c r="O111" s="503"/>
      <c r="P111" s="503"/>
      <c r="Q111" s="503"/>
      <c r="R111" s="503"/>
      <c r="S111" s="503"/>
      <c r="T111" s="503"/>
      <c r="AB111" s="465">
        <f t="shared" si="64"/>
        <v>0</v>
      </c>
      <c r="AC111" s="489">
        <f t="shared" si="65"/>
        <v>0</v>
      </c>
      <c r="AD111" s="489">
        <f t="shared" si="66"/>
        <v>0</v>
      </c>
      <c r="AE111" s="489">
        <f t="shared" si="55"/>
        <v>0</v>
      </c>
      <c r="AF111" s="541">
        <f t="shared" si="55"/>
        <v>0</v>
      </c>
      <c r="AG111" s="529"/>
      <c r="AH111" s="529"/>
    </row>
    <row r="112" spans="1:34" ht="15" thickBot="1" x14ac:dyDescent="0.35">
      <c r="A112" s="536">
        <f t="shared" si="56"/>
        <v>36</v>
      </c>
      <c r="B112" s="537">
        <f t="shared" ref="B112:B115" si="67">+C195</f>
        <v>0</v>
      </c>
      <c r="C112" s="503" t="str">
        <f>IFERROR(VLOOKUP(B112,Liste_J!$C$7:$G$261,5,0),"???")</f>
        <v>???</v>
      </c>
      <c r="D112" s="538" t="str">
        <f>IFERROR(VLOOKUP(B112,Liste_J!$C$7:$F$261,4,0),"???")</f>
        <v>???</v>
      </c>
      <c r="E112" s="503">
        <f t="shared" si="58"/>
        <v>0</v>
      </c>
      <c r="F112" s="539">
        <f t="shared" si="59"/>
        <v>0</v>
      </c>
      <c r="H112" s="536">
        <f t="shared" si="60"/>
        <v>0</v>
      </c>
      <c r="I112" s="503">
        <f t="shared" si="61"/>
        <v>0</v>
      </c>
      <c r="J112" s="503" t="str">
        <f>IFERROR(VLOOKUP(I112,Liste_J!$C$7:$G$261,5,0),"???")</f>
        <v>???</v>
      </c>
      <c r="K112" s="503" t="str">
        <f>IFERROR(VLOOKUP(I112,Liste_J!$C$7:$F$261,4,0),"???")</f>
        <v>???</v>
      </c>
      <c r="L112" s="503">
        <f t="shared" si="62"/>
        <v>0</v>
      </c>
      <c r="M112" s="539">
        <f t="shared" si="63"/>
        <v>0</v>
      </c>
      <c r="N112" s="503"/>
      <c r="O112" s="503"/>
      <c r="P112" s="503"/>
      <c r="Q112" s="503"/>
      <c r="R112" s="503"/>
      <c r="S112" s="503"/>
      <c r="T112" s="503"/>
      <c r="AB112" s="465">
        <f t="shared" si="64"/>
        <v>0</v>
      </c>
      <c r="AC112" s="489">
        <f t="shared" si="65"/>
        <v>0</v>
      </c>
      <c r="AD112" s="489">
        <f t="shared" si="66"/>
        <v>0</v>
      </c>
      <c r="AE112" s="489">
        <f t="shared" si="55"/>
        <v>0</v>
      </c>
      <c r="AF112" s="541">
        <f t="shared" si="55"/>
        <v>0</v>
      </c>
      <c r="AG112" s="529"/>
      <c r="AH112" s="529"/>
    </row>
    <row r="113" spans="1:34" ht="15" thickBot="1" x14ac:dyDescent="0.35">
      <c r="A113" s="542"/>
      <c r="B113" s="537">
        <f t="shared" si="67"/>
        <v>0</v>
      </c>
      <c r="C113" s="503" t="str">
        <f>IFERROR(VLOOKUP(B113,Liste_J!$C$7:$G$261,5,0),"???")</f>
        <v>???</v>
      </c>
      <c r="D113" s="538" t="str">
        <f>IFERROR(VLOOKUP(B113,Liste_J!$C$7:$F$261,4,0),"???")</f>
        <v>???</v>
      </c>
      <c r="E113" s="503">
        <f t="shared" si="58"/>
        <v>0</v>
      </c>
      <c r="F113" s="539">
        <f t="shared" si="59"/>
        <v>0</v>
      </c>
      <c r="H113" s="536">
        <f t="shared" si="60"/>
        <v>36</v>
      </c>
      <c r="I113" s="503">
        <f t="shared" si="61"/>
        <v>0</v>
      </c>
      <c r="J113" s="503" t="str">
        <f>IFERROR(VLOOKUP(I113,Liste_J!$C$7:$G$261,5,0),"???")</f>
        <v>???</v>
      </c>
      <c r="K113" s="503" t="str">
        <f>IFERROR(VLOOKUP(I113,Liste_J!$C$7:$F$261,4,0),"???")</f>
        <v>???</v>
      </c>
      <c r="L113" s="503">
        <f t="shared" si="62"/>
        <v>0</v>
      </c>
      <c r="M113" s="539">
        <f t="shared" si="63"/>
        <v>0</v>
      </c>
      <c r="N113" s="503"/>
      <c r="O113" s="503"/>
      <c r="P113" s="503"/>
      <c r="Q113" s="503"/>
      <c r="R113" s="503"/>
      <c r="S113" s="503"/>
      <c r="T113" s="503"/>
      <c r="AB113" s="465">
        <f t="shared" si="64"/>
        <v>0</v>
      </c>
      <c r="AC113" s="489">
        <f t="shared" si="65"/>
        <v>0</v>
      </c>
      <c r="AD113" s="489">
        <f t="shared" si="66"/>
        <v>0</v>
      </c>
      <c r="AE113" s="489">
        <f t="shared" si="55"/>
        <v>0</v>
      </c>
      <c r="AF113" s="541">
        <f t="shared" si="55"/>
        <v>0</v>
      </c>
      <c r="AG113" s="529"/>
      <c r="AH113" s="529"/>
    </row>
    <row r="114" spans="1:34" ht="15" thickBot="1" x14ac:dyDescent="0.35">
      <c r="A114" s="542"/>
      <c r="B114" s="537">
        <f t="shared" si="67"/>
        <v>0</v>
      </c>
      <c r="F114" s="543"/>
      <c r="H114" s="536"/>
      <c r="I114" s="503"/>
      <c r="J114" s="503"/>
      <c r="K114" s="503"/>
      <c r="L114" s="503"/>
      <c r="M114" s="539"/>
      <c r="N114" s="503"/>
      <c r="O114" s="503"/>
      <c r="P114" s="503"/>
      <c r="Q114" s="503"/>
      <c r="R114" s="503"/>
      <c r="S114" s="503"/>
      <c r="T114" s="503"/>
      <c r="AB114" s="465">
        <f t="shared" si="64"/>
        <v>0</v>
      </c>
      <c r="AC114" s="489">
        <f t="shared" si="65"/>
        <v>0</v>
      </c>
      <c r="AD114" s="489">
        <f t="shared" si="66"/>
        <v>0</v>
      </c>
      <c r="AE114" s="489">
        <f t="shared" si="55"/>
        <v>0</v>
      </c>
      <c r="AF114" s="541">
        <f t="shared" si="55"/>
        <v>0</v>
      </c>
      <c r="AG114" s="529"/>
      <c r="AH114" s="529"/>
    </row>
    <row r="115" spans="1:34" ht="15" thickBot="1" x14ac:dyDescent="0.35">
      <c r="A115" s="542"/>
      <c r="B115" s="537">
        <f t="shared" si="67"/>
        <v>0</v>
      </c>
      <c r="F115" s="543"/>
      <c r="H115" s="536"/>
      <c r="I115" s="503"/>
      <c r="J115" s="503"/>
      <c r="K115" s="503"/>
      <c r="L115" s="503"/>
      <c r="M115" s="539"/>
      <c r="N115" s="503"/>
      <c r="O115" s="503"/>
      <c r="P115" s="503"/>
      <c r="Q115" s="503"/>
      <c r="R115" s="503"/>
      <c r="S115" s="503"/>
      <c r="T115" s="503"/>
      <c r="AB115" s="465">
        <f t="shared" si="64"/>
        <v>0</v>
      </c>
      <c r="AC115" s="489">
        <f t="shared" si="65"/>
        <v>0</v>
      </c>
      <c r="AD115" s="489">
        <f t="shared" si="66"/>
        <v>0</v>
      </c>
      <c r="AE115" s="489">
        <f t="shared" si="55"/>
        <v>0</v>
      </c>
      <c r="AF115" s="541">
        <f t="shared" si="55"/>
        <v>0</v>
      </c>
      <c r="AG115" s="529"/>
      <c r="AH115" s="529"/>
    </row>
    <row r="116" spans="1:34" ht="15" thickBot="1" x14ac:dyDescent="0.35">
      <c r="A116" s="542"/>
      <c r="B116" s="442"/>
      <c r="F116" s="543"/>
      <c r="H116" s="536"/>
      <c r="I116" s="503"/>
      <c r="J116" s="503"/>
      <c r="K116" s="503"/>
      <c r="L116" s="503"/>
      <c r="M116" s="539"/>
      <c r="N116" s="503"/>
      <c r="O116" s="503"/>
      <c r="P116" s="503"/>
      <c r="Q116" s="503"/>
      <c r="R116" s="503"/>
      <c r="S116" s="503"/>
      <c r="T116" s="503"/>
      <c r="AB116" s="465">
        <f t="shared" si="64"/>
        <v>0</v>
      </c>
      <c r="AC116" s="489">
        <f t="shared" si="65"/>
        <v>0</v>
      </c>
      <c r="AD116" s="489">
        <f t="shared" si="66"/>
        <v>0</v>
      </c>
      <c r="AE116" s="489">
        <f t="shared" si="55"/>
        <v>0</v>
      </c>
      <c r="AF116" s="541">
        <f t="shared" si="55"/>
        <v>0</v>
      </c>
      <c r="AG116" s="529"/>
      <c r="AH116" s="529"/>
    </row>
    <row r="117" spans="1:34" ht="15" thickBot="1" x14ac:dyDescent="0.35">
      <c r="A117" s="542"/>
      <c r="B117" s="442"/>
      <c r="F117" s="543"/>
      <c r="H117" s="536"/>
      <c r="I117" s="503"/>
      <c r="J117" s="503"/>
      <c r="K117" s="503"/>
      <c r="L117" s="503"/>
      <c r="M117" s="539"/>
      <c r="N117" s="503"/>
      <c r="O117" s="503"/>
      <c r="P117" s="503"/>
      <c r="Q117" s="503"/>
      <c r="R117" s="503"/>
      <c r="S117" s="503"/>
      <c r="T117" s="503"/>
      <c r="AB117" s="465">
        <f t="shared" si="64"/>
        <v>0</v>
      </c>
      <c r="AC117" s="489">
        <f t="shared" si="65"/>
        <v>0</v>
      </c>
      <c r="AD117" s="489">
        <f t="shared" si="66"/>
        <v>0</v>
      </c>
      <c r="AE117" s="489">
        <f t="shared" si="55"/>
        <v>0</v>
      </c>
      <c r="AF117" s="541">
        <f t="shared" si="55"/>
        <v>0</v>
      </c>
      <c r="AG117" s="529"/>
      <c r="AH117" s="529"/>
    </row>
    <row r="118" spans="1:34" ht="15" thickBot="1" x14ac:dyDescent="0.35">
      <c r="A118" s="542"/>
      <c r="B118" s="442"/>
      <c r="F118" s="543"/>
      <c r="H118" s="536"/>
      <c r="I118" s="503"/>
      <c r="J118" s="503"/>
      <c r="K118" s="503"/>
      <c r="L118" s="503"/>
      <c r="M118" s="539"/>
      <c r="N118" s="503"/>
      <c r="O118" s="503"/>
      <c r="P118" s="503"/>
      <c r="Q118" s="503"/>
      <c r="R118" s="503"/>
      <c r="S118" s="503"/>
      <c r="T118" s="503"/>
      <c r="AB118" s="465">
        <f t="shared" si="64"/>
        <v>0</v>
      </c>
      <c r="AC118" s="489">
        <f t="shared" si="65"/>
        <v>0</v>
      </c>
      <c r="AD118" s="489">
        <f t="shared" si="66"/>
        <v>0</v>
      </c>
      <c r="AE118" s="489">
        <f t="shared" si="55"/>
        <v>0</v>
      </c>
      <c r="AF118" s="541">
        <f t="shared" si="55"/>
        <v>0</v>
      </c>
      <c r="AG118" s="529"/>
      <c r="AH118" s="529"/>
    </row>
    <row r="119" spans="1:34" ht="15" thickBot="1" x14ac:dyDescent="0.35">
      <c r="A119" s="544"/>
      <c r="B119" s="545"/>
      <c r="C119" s="546"/>
      <c r="D119" s="547"/>
      <c r="E119" s="548"/>
      <c r="F119" s="549"/>
      <c r="H119" s="550"/>
      <c r="I119" s="551"/>
      <c r="J119" s="551"/>
      <c r="K119" s="551"/>
      <c r="L119" s="551"/>
      <c r="M119" s="552"/>
      <c r="N119" s="503"/>
      <c r="O119" s="503"/>
      <c r="P119" s="503"/>
      <c r="Q119" s="503"/>
      <c r="R119" s="503"/>
      <c r="S119" s="503"/>
      <c r="T119" s="503"/>
      <c r="AB119" s="465">
        <f t="shared" si="64"/>
        <v>0</v>
      </c>
      <c r="AC119" s="489">
        <f t="shared" si="65"/>
        <v>0</v>
      </c>
      <c r="AD119" s="489">
        <f t="shared" si="66"/>
        <v>0</v>
      </c>
      <c r="AE119" s="489">
        <f t="shared" si="55"/>
        <v>0</v>
      </c>
      <c r="AF119" s="541">
        <f t="shared" si="55"/>
        <v>0</v>
      </c>
      <c r="AG119" s="529"/>
      <c r="AH119" s="529"/>
    </row>
    <row r="120" spans="1:34" ht="15" thickBot="1" x14ac:dyDescent="0.35">
      <c r="B120" s="442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  <c r="S120" s="503"/>
      <c r="T120" s="503"/>
      <c r="AB120" s="553">
        <f t="shared" ref="AB120" si="68">IF(LEFT($K120,5)=AB$41,1,0)</f>
        <v>0</v>
      </c>
      <c r="AC120" s="489">
        <f t="shared" ref="AC120" si="69">IF(LEFT($K120,9)=AC$41,1,0)</f>
        <v>0</v>
      </c>
      <c r="AD120" s="489">
        <f t="shared" ref="AD120" si="70">IF(LEFT($K120,6)=AD$41,1,0)</f>
        <v>0</v>
      </c>
      <c r="AE120" s="489">
        <f t="shared" ref="AE120:AF120" si="71">IF(LEFT($K120,9)=AE$41,1,0)</f>
        <v>0</v>
      </c>
      <c r="AF120" s="541">
        <f t="shared" si="71"/>
        <v>0</v>
      </c>
      <c r="AG120" s="529"/>
      <c r="AH120" s="529"/>
    </row>
    <row r="121" spans="1:34" ht="15" thickBot="1" x14ac:dyDescent="0.35">
      <c r="B121" s="442"/>
      <c r="H121" s="503"/>
      <c r="Z121" s="291">
        <f>SUM(AB121:AF121)</f>
        <v>0</v>
      </c>
      <c r="AB121" s="486">
        <f>IFERROR(SUM(AB42:AB120),"")</f>
        <v>0</v>
      </c>
      <c r="AC121" s="487">
        <f t="shared" ref="AC121:AF121" si="72">IFERROR(SUM(AC42:AC120),"")</f>
        <v>0</v>
      </c>
      <c r="AD121" s="487">
        <f t="shared" si="72"/>
        <v>0</v>
      </c>
      <c r="AE121" s="487">
        <f t="shared" si="72"/>
        <v>0</v>
      </c>
      <c r="AF121" s="535">
        <f t="shared" si="72"/>
        <v>0</v>
      </c>
    </row>
    <row r="122" spans="1:34" ht="13.8" thickBot="1" x14ac:dyDescent="0.3">
      <c r="B122" s="442"/>
      <c r="H122" s="554"/>
    </row>
    <row r="123" spans="1:34" s="557" customFormat="1" ht="21.6" thickBot="1" x14ac:dyDescent="0.45">
      <c r="A123" s="555" t="s">
        <v>115</v>
      </c>
      <c r="B123" s="556"/>
      <c r="D123" s="558"/>
      <c r="E123" s="559"/>
      <c r="H123" s="560"/>
      <c r="X123" s="561"/>
    </row>
    <row r="124" spans="1:34" s="528" customFormat="1" x14ac:dyDescent="0.25">
      <c r="A124" s="528" t="s">
        <v>30</v>
      </c>
      <c r="B124" s="562" t="s">
        <v>76</v>
      </c>
      <c r="C124" s="528" t="s">
        <v>31</v>
      </c>
      <c r="D124" s="562" t="s">
        <v>26</v>
      </c>
      <c r="E124" s="528" t="s">
        <v>77</v>
      </c>
      <c r="F124" s="528" t="s">
        <v>78</v>
      </c>
      <c r="G124" s="528" t="s">
        <v>79</v>
      </c>
      <c r="X124" s="563"/>
    </row>
    <row r="125" spans="1:34" outlineLevel="1" x14ac:dyDescent="0.25">
      <c r="A125" s="291">
        <v>1</v>
      </c>
      <c r="B125" s="442"/>
      <c r="H125" s="529"/>
      <c r="J125" s="564"/>
      <c r="K125" s="529"/>
    </row>
    <row r="126" spans="1:34" outlineLevel="1" x14ac:dyDescent="0.25">
      <c r="B126" s="442"/>
      <c r="H126" s="529"/>
      <c r="J126" s="564"/>
      <c r="K126" s="529"/>
    </row>
    <row r="127" spans="1:34" outlineLevel="1" x14ac:dyDescent="0.25">
      <c r="A127" s="291">
        <v>2</v>
      </c>
      <c r="B127" s="442"/>
      <c r="H127" s="529"/>
      <c r="J127" s="564"/>
      <c r="K127" s="529"/>
    </row>
    <row r="128" spans="1:34" outlineLevel="1" x14ac:dyDescent="0.25">
      <c r="B128" s="442"/>
      <c r="H128" s="529"/>
      <c r="J128" s="564"/>
      <c r="K128" s="529"/>
    </row>
    <row r="129" spans="1:11" outlineLevel="1" x14ac:dyDescent="0.25">
      <c r="A129" s="291">
        <v>3</v>
      </c>
      <c r="B129" s="442"/>
      <c r="H129" s="529"/>
      <c r="J129" s="564"/>
      <c r="K129" s="529"/>
    </row>
    <row r="130" spans="1:11" outlineLevel="1" x14ac:dyDescent="0.25">
      <c r="B130" s="442"/>
      <c r="H130" s="529"/>
      <c r="J130" s="564"/>
      <c r="K130" s="529"/>
    </row>
    <row r="131" spans="1:11" ht="12" customHeight="1" outlineLevel="1" x14ac:dyDescent="0.25">
      <c r="A131" s="291">
        <v>4</v>
      </c>
      <c r="B131" s="442"/>
      <c r="H131" s="529"/>
      <c r="J131" s="564"/>
      <c r="K131" s="529"/>
    </row>
    <row r="132" spans="1:11" outlineLevel="1" x14ac:dyDescent="0.25">
      <c r="B132" s="442"/>
      <c r="H132" s="529"/>
      <c r="J132" s="564"/>
      <c r="K132" s="529"/>
    </row>
    <row r="133" spans="1:11" outlineLevel="1" x14ac:dyDescent="0.25">
      <c r="A133" s="291">
        <v>5</v>
      </c>
      <c r="B133" s="442"/>
      <c r="H133" s="529"/>
      <c r="J133" s="564"/>
      <c r="K133" s="529"/>
    </row>
    <row r="134" spans="1:11" outlineLevel="1" x14ac:dyDescent="0.25">
      <c r="B134" s="442"/>
      <c r="H134" s="529"/>
      <c r="J134" s="564"/>
      <c r="K134" s="529"/>
    </row>
    <row r="135" spans="1:11" outlineLevel="1" x14ac:dyDescent="0.25">
      <c r="A135" s="291">
        <v>6</v>
      </c>
      <c r="B135" s="442"/>
      <c r="H135" s="529"/>
      <c r="J135" s="564"/>
      <c r="K135" s="529"/>
    </row>
    <row r="136" spans="1:11" outlineLevel="1" x14ac:dyDescent="0.25">
      <c r="B136" s="442"/>
      <c r="H136" s="529"/>
      <c r="J136" s="564"/>
      <c r="K136" s="529"/>
    </row>
    <row r="137" spans="1:11" outlineLevel="1" x14ac:dyDescent="0.25">
      <c r="A137" s="291">
        <v>7</v>
      </c>
      <c r="B137" s="442"/>
      <c r="H137" s="529"/>
      <c r="J137" s="564"/>
      <c r="K137" s="529"/>
    </row>
    <row r="138" spans="1:11" outlineLevel="1" x14ac:dyDescent="0.25">
      <c r="B138" s="442"/>
      <c r="H138" s="529"/>
      <c r="J138" s="564"/>
      <c r="K138" s="529"/>
    </row>
    <row r="139" spans="1:11" outlineLevel="1" x14ac:dyDescent="0.25">
      <c r="A139" s="291">
        <v>8</v>
      </c>
      <c r="B139" s="442"/>
      <c r="H139" s="529"/>
      <c r="J139" s="564"/>
      <c r="K139" s="529"/>
    </row>
    <row r="140" spans="1:11" outlineLevel="1" x14ac:dyDescent="0.25">
      <c r="B140" s="442"/>
      <c r="H140" s="529"/>
      <c r="J140" s="564"/>
      <c r="K140" s="529"/>
    </row>
    <row r="141" spans="1:11" outlineLevel="1" x14ac:dyDescent="0.25">
      <c r="A141" s="291">
        <v>9</v>
      </c>
      <c r="B141" s="442"/>
      <c r="H141" s="529"/>
      <c r="J141" s="564"/>
      <c r="K141" s="529"/>
    </row>
    <row r="142" spans="1:11" outlineLevel="1" x14ac:dyDescent="0.25">
      <c r="B142" s="442"/>
      <c r="H142" s="529"/>
      <c r="J142" s="564"/>
      <c r="K142" s="529"/>
    </row>
    <row r="143" spans="1:11" outlineLevel="1" x14ac:dyDescent="0.25">
      <c r="A143" s="291">
        <v>10</v>
      </c>
      <c r="B143" s="442"/>
      <c r="H143" s="529"/>
      <c r="J143" s="564"/>
      <c r="K143" s="529"/>
    </row>
    <row r="144" spans="1:11" outlineLevel="1" x14ac:dyDescent="0.25">
      <c r="B144" s="442"/>
      <c r="H144" s="529"/>
      <c r="J144" s="564"/>
      <c r="K144" s="529"/>
    </row>
    <row r="145" spans="1:11" outlineLevel="1" x14ac:dyDescent="0.25">
      <c r="A145" s="291">
        <v>11</v>
      </c>
      <c r="B145" s="442"/>
      <c r="H145" s="529"/>
      <c r="J145" s="564"/>
      <c r="K145" s="529"/>
    </row>
    <row r="146" spans="1:11" outlineLevel="1" x14ac:dyDescent="0.25">
      <c r="B146" s="442"/>
      <c r="H146" s="529"/>
      <c r="J146" s="564"/>
      <c r="K146" s="529"/>
    </row>
    <row r="147" spans="1:11" outlineLevel="1" x14ac:dyDescent="0.25">
      <c r="A147" s="291">
        <v>12</v>
      </c>
      <c r="B147" s="442"/>
      <c r="H147" s="529"/>
      <c r="J147" s="564"/>
      <c r="K147" s="529"/>
    </row>
    <row r="148" spans="1:11" outlineLevel="1" x14ac:dyDescent="0.25">
      <c r="B148" s="442"/>
      <c r="H148" s="529"/>
      <c r="J148" s="564"/>
      <c r="K148" s="529"/>
    </row>
    <row r="149" spans="1:11" outlineLevel="1" x14ac:dyDescent="0.25">
      <c r="A149" s="291">
        <v>13</v>
      </c>
      <c r="B149" s="442"/>
      <c r="H149" s="529"/>
      <c r="J149" s="564"/>
      <c r="K149" s="529"/>
    </row>
    <row r="150" spans="1:11" outlineLevel="1" x14ac:dyDescent="0.25">
      <c r="B150" s="442"/>
      <c r="H150" s="529"/>
      <c r="J150" s="564"/>
      <c r="K150" s="529"/>
    </row>
    <row r="151" spans="1:11" outlineLevel="1" x14ac:dyDescent="0.25">
      <c r="A151" s="291">
        <v>14</v>
      </c>
      <c r="B151" s="442"/>
      <c r="H151" s="529"/>
      <c r="J151" s="564"/>
      <c r="K151" s="529"/>
    </row>
    <row r="152" spans="1:11" outlineLevel="1" x14ac:dyDescent="0.25">
      <c r="B152" s="442"/>
      <c r="H152" s="529"/>
      <c r="J152" s="564"/>
      <c r="K152" s="529"/>
    </row>
    <row r="153" spans="1:11" outlineLevel="1" x14ac:dyDescent="0.25">
      <c r="A153" s="291">
        <v>15</v>
      </c>
      <c r="B153" s="442"/>
      <c r="H153" s="529"/>
      <c r="J153" s="564"/>
      <c r="K153" s="529"/>
    </row>
    <row r="154" spans="1:11" outlineLevel="1" x14ac:dyDescent="0.25">
      <c r="B154" s="442"/>
      <c r="H154" s="529"/>
      <c r="J154" s="564"/>
      <c r="K154" s="529"/>
    </row>
    <row r="155" spans="1:11" outlineLevel="1" x14ac:dyDescent="0.25">
      <c r="A155" s="291">
        <v>16</v>
      </c>
      <c r="B155" s="442"/>
      <c r="H155" s="529"/>
      <c r="J155" s="564"/>
      <c r="K155" s="529"/>
    </row>
    <row r="156" spans="1:11" outlineLevel="1" x14ac:dyDescent="0.25">
      <c r="B156" s="442"/>
      <c r="H156" s="529"/>
      <c r="J156" s="564"/>
      <c r="K156" s="529"/>
    </row>
    <row r="157" spans="1:11" outlineLevel="1" x14ac:dyDescent="0.25">
      <c r="A157" s="291">
        <v>17</v>
      </c>
      <c r="B157" s="442"/>
      <c r="H157" s="529"/>
      <c r="J157" s="564"/>
      <c r="K157" s="529"/>
    </row>
    <row r="158" spans="1:11" outlineLevel="1" x14ac:dyDescent="0.25">
      <c r="B158" s="442"/>
      <c r="H158" s="529"/>
      <c r="J158" s="564"/>
      <c r="K158" s="529"/>
    </row>
    <row r="159" spans="1:11" outlineLevel="1" x14ac:dyDescent="0.25">
      <c r="A159" s="291">
        <v>18</v>
      </c>
      <c r="B159" s="442"/>
      <c r="H159" s="529"/>
      <c r="J159" s="564"/>
      <c r="K159" s="529"/>
    </row>
    <row r="160" spans="1:11" outlineLevel="1" x14ac:dyDescent="0.25">
      <c r="B160" s="442"/>
      <c r="H160" s="529"/>
      <c r="K160" s="529"/>
    </row>
    <row r="161" spans="1:11" outlineLevel="1" x14ac:dyDescent="0.25">
      <c r="A161" s="291">
        <v>19</v>
      </c>
      <c r="B161" s="442"/>
      <c r="H161" s="529"/>
      <c r="K161" s="529"/>
    </row>
    <row r="162" spans="1:11" outlineLevel="1" x14ac:dyDescent="0.25">
      <c r="B162" s="442"/>
      <c r="H162" s="529"/>
      <c r="K162" s="529"/>
    </row>
    <row r="163" spans="1:11" outlineLevel="1" x14ac:dyDescent="0.25">
      <c r="A163" s="291">
        <v>20</v>
      </c>
      <c r="B163" s="442"/>
      <c r="H163" s="529"/>
      <c r="K163" s="529"/>
    </row>
    <row r="164" spans="1:11" outlineLevel="1" x14ac:dyDescent="0.25">
      <c r="B164" s="442"/>
      <c r="H164" s="529"/>
      <c r="K164" s="529"/>
    </row>
    <row r="165" spans="1:11" outlineLevel="1" x14ac:dyDescent="0.25">
      <c r="A165" s="291">
        <v>21</v>
      </c>
      <c r="B165" s="442"/>
      <c r="H165" s="529"/>
      <c r="K165" s="529"/>
    </row>
    <row r="166" spans="1:11" outlineLevel="1" x14ac:dyDescent="0.25">
      <c r="B166" s="442"/>
      <c r="H166" s="529"/>
      <c r="K166" s="529"/>
    </row>
    <row r="167" spans="1:11" outlineLevel="1" x14ac:dyDescent="0.25">
      <c r="A167" s="291">
        <v>22</v>
      </c>
      <c r="B167" s="442"/>
      <c r="H167" s="529"/>
      <c r="K167" s="529"/>
    </row>
    <row r="168" spans="1:11" outlineLevel="1" x14ac:dyDescent="0.25">
      <c r="B168" s="442"/>
      <c r="H168" s="529"/>
      <c r="K168" s="529"/>
    </row>
    <row r="169" spans="1:11" outlineLevel="1" x14ac:dyDescent="0.25">
      <c r="A169" s="291">
        <v>23</v>
      </c>
      <c r="B169" s="442"/>
      <c r="H169" s="529"/>
      <c r="K169" s="529"/>
    </row>
    <row r="170" spans="1:11" outlineLevel="1" x14ac:dyDescent="0.25">
      <c r="B170" s="442"/>
      <c r="H170" s="529"/>
      <c r="K170" s="529"/>
    </row>
    <row r="171" spans="1:11" outlineLevel="1" x14ac:dyDescent="0.25">
      <c r="A171" s="291">
        <v>24</v>
      </c>
      <c r="B171" s="442"/>
      <c r="H171" s="529"/>
      <c r="K171" s="529"/>
    </row>
    <row r="172" spans="1:11" outlineLevel="1" x14ac:dyDescent="0.25">
      <c r="B172" s="442"/>
      <c r="H172" s="529"/>
      <c r="K172" s="529"/>
    </row>
    <row r="173" spans="1:11" outlineLevel="1" x14ac:dyDescent="0.25">
      <c r="A173" s="291">
        <v>25</v>
      </c>
      <c r="B173" s="442"/>
      <c r="H173" s="529"/>
      <c r="K173" s="529"/>
    </row>
    <row r="174" spans="1:11" outlineLevel="1" x14ac:dyDescent="0.25">
      <c r="B174" s="442"/>
      <c r="H174" s="529"/>
      <c r="K174" s="529"/>
    </row>
    <row r="175" spans="1:11" outlineLevel="1" x14ac:dyDescent="0.25">
      <c r="A175" s="291">
        <v>26</v>
      </c>
      <c r="B175" s="442"/>
      <c r="H175" s="529"/>
      <c r="K175" s="529"/>
    </row>
    <row r="176" spans="1:11" outlineLevel="1" x14ac:dyDescent="0.25">
      <c r="B176" s="442"/>
      <c r="H176" s="529"/>
      <c r="K176" s="529"/>
    </row>
    <row r="177" spans="1:11" outlineLevel="1" x14ac:dyDescent="0.25">
      <c r="A177" s="291">
        <v>27</v>
      </c>
      <c r="B177" s="442"/>
      <c r="H177" s="529"/>
      <c r="K177" s="529"/>
    </row>
    <row r="178" spans="1:11" outlineLevel="1" x14ac:dyDescent="0.25">
      <c r="B178" s="442"/>
      <c r="H178" s="529"/>
      <c r="K178" s="529"/>
    </row>
    <row r="179" spans="1:11" outlineLevel="1" x14ac:dyDescent="0.25">
      <c r="A179" s="291">
        <v>28</v>
      </c>
      <c r="B179" s="442"/>
      <c r="H179" s="529"/>
      <c r="K179" s="529"/>
    </row>
    <row r="180" spans="1:11" outlineLevel="1" x14ac:dyDescent="0.25">
      <c r="B180" s="442"/>
      <c r="H180" s="529"/>
      <c r="K180" s="529"/>
    </row>
    <row r="181" spans="1:11" outlineLevel="1" x14ac:dyDescent="0.25">
      <c r="A181" s="291">
        <v>29</v>
      </c>
      <c r="B181" s="442"/>
      <c r="H181" s="529"/>
      <c r="K181" s="529"/>
    </row>
    <row r="182" spans="1:11" outlineLevel="1" x14ac:dyDescent="0.25">
      <c r="B182" s="442"/>
      <c r="H182" s="529"/>
      <c r="K182" s="529"/>
    </row>
    <row r="183" spans="1:11" outlineLevel="1" x14ac:dyDescent="0.25">
      <c r="A183" s="291">
        <v>30</v>
      </c>
      <c r="B183" s="442"/>
      <c r="H183" s="529"/>
      <c r="K183" s="529"/>
    </row>
    <row r="184" spans="1:11" outlineLevel="1" x14ac:dyDescent="0.25">
      <c r="B184" s="442"/>
      <c r="H184" s="529"/>
      <c r="K184" s="529"/>
    </row>
    <row r="185" spans="1:11" outlineLevel="1" x14ac:dyDescent="0.25">
      <c r="A185" s="291">
        <v>31</v>
      </c>
      <c r="B185" s="442"/>
      <c r="H185" s="529"/>
      <c r="K185" s="529"/>
    </row>
    <row r="186" spans="1:11" outlineLevel="1" x14ac:dyDescent="0.25">
      <c r="B186" s="442"/>
      <c r="H186" s="529"/>
      <c r="K186" s="529"/>
    </row>
    <row r="187" spans="1:11" outlineLevel="1" x14ac:dyDescent="0.25">
      <c r="A187" s="291">
        <v>32</v>
      </c>
      <c r="B187" s="442"/>
      <c r="H187" s="529"/>
      <c r="K187" s="529"/>
    </row>
    <row r="188" spans="1:11" outlineLevel="1" x14ac:dyDescent="0.25">
      <c r="B188" s="442"/>
      <c r="H188" s="529"/>
    </row>
    <row r="189" spans="1:11" outlineLevel="1" x14ac:dyDescent="0.25">
      <c r="A189" s="291">
        <v>33</v>
      </c>
      <c r="B189" s="442"/>
      <c r="H189" s="529"/>
    </row>
    <row r="190" spans="1:11" outlineLevel="1" x14ac:dyDescent="0.25">
      <c r="B190" s="442"/>
      <c r="H190" s="529"/>
    </row>
    <row r="191" spans="1:11" outlineLevel="1" x14ac:dyDescent="0.25">
      <c r="A191" s="291">
        <v>34</v>
      </c>
      <c r="B191" s="442"/>
      <c r="H191" s="529"/>
    </row>
    <row r="192" spans="1:11" outlineLevel="1" x14ac:dyDescent="0.25">
      <c r="B192" s="442"/>
      <c r="H192" s="529"/>
    </row>
    <row r="193" spans="1:11" outlineLevel="1" x14ac:dyDescent="0.25">
      <c r="A193" s="291">
        <v>35</v>
      </c>
      <c r="B193" s="442"/>
      <c r="H193" s="529"/>
    </row>
    <row r="194" spans="1:11" outlineLevel="1" x14ac:dyDescent="0.25">
      <c r="B194" s="442"/>
      <c r="H194" s="529"/>
    </row>
    <row r="195" spans="1:11" outlineLevel="1" x14ac:dyDescent="0.25">
      <c r="A195" s="291">
        <v>36</v>
      </c>
      <c r="B195" s="442"/>
      <c r="H195" s="529"/>
      <c r="K195" s="529"/>
    </row>
    <row r="196" spans="1:11" outlineLevel="1" x14ac:dyDescent="0.25">
      <c r="B196" s="442"/>
      <c r="H196" s="529"/>
      <c r="K196" s="529"/>
    </row>
    <row r="197" spans="1:11" outlineLevel="1" x14ac:dyDescent="0.25">
      <c r="A197" s="291">
        <v>37</v>
      </c>
      <c r="B197" s="442"/>
      <c r="H197" s="529"/>
      <c r="K197" s="529"/>
    </row>
    <row r="198" spans="1:11" outlineLevel="1" x14ac:dyDescent="0.25">
      <c r="B198" s="442"/>
      <c r="H198" s="529"/>
      <c r="K198" s="529"/>
    </row>
    <row r="199" spans="1:11" outlineLevel="1" x14ac:dyDescent="0.25">
      <c r="A199" s="291">
        <v>38</v>
      </c>
      <c r="B199" s="442"/>
      <c r="H199" s="529"/>
      <c r="K199" s="529"/>
    </row>
    <row r="200" spans="1:11" outlineLevel="1" x14ac:dyDescent="0.25">
      <c r="B200" s="442"/>
      <c r="H200" s="529"/>
      <c r="K200" s="529"/>
    </row>
    <row r="201" spans="1:11" outlineLevel="1" x14ac:dyDescent="0.25">
      <c r="A201" s="291">
        <v>39</v>
      </c>
      <c r="B201" s="442"/>
      <c r="H201" s="529"/>
      <c r="K201" s="529"/>
    </row>
    <row r="202" spans="1:11" outlineLevel="1" x14ac:dyDescent="0.25">
      <c r="B202" s="442"/>
      <c r="H202" s="529"/>
      <c r="K202" s="529"/>
    </row>
    <row r="203" spans="1:11" outlineLevel="1" x14ac:dyDescent="0.25">
      <c r="B203" s="442"/>
      <c r="H203" s="529"/>
      <c r="K203" s="529"/>
    </row>
    <row r="204" spans="1:11" outlineLevel="1" x14ac:dyDescent="0.25">
      <c r="B204" s="442"/>
      <c r="H204" s="529"/>
      <c r="K204" s="529"/>
    </row>
    <row r="205" spans="1:11" outlineLevel="1" x14ac:dyDescent="0.25">
      <c r="B205" s="442"/>
      <c r="H205" s="529"/>
      <c r="K205" s="529"/>
    </row>
    <row r="206" spans="1:11" outlineLevel="1" x14ac:dyDescent="0.25">
      <c r="B206" s="442"/>
      <c r="H206" s="529"/>
      <c r="K206" s="529"/>
    </row>
    <row r="207" spans="1:11" outlineLevel="1" x14ac:dyDescent="0.25">
      <c r="B207" s="442"/>
      <c r="H207" s="529"/>
      <c r="K207" s="529"/>
    </row>
    <row r="208" spans="1:11" outlineLevel="1" x14ac:dyDescent="0.25">
      <c r="B208" s="442"/>
      <c r="H208" s="529"/>
      <c r="K208" s="529"/>
    </row>
    <row r="209" spans="1:24" outlineLevel="1" x14ac:dyDescent="0.25">
      <c r="B209" s="442"/>
      <c r="H209" s="529"/>
      <c r="K209" s="529"/>
    </row>
    <row r="210" spans="1:24" outlineLevel="1" x14ac:dyDescent="0.25">
      <c r="B210" s="442"/>
      <c r="H210" s="529"/>
      <c r="K210" s="529"/>
    </row>
    <row r="211" spans="1:24" outlineLevel="1" x14ac:dyDescent="0.25">
      <c r="B211" s="442"/>
      <c r="H211" s="529"/>
      <c r="K211" s="529"/>
    </row>
    <row r="212" spans="1:24" outlineLevel="1" x14ac:dyDescent="0.25">
      <c r="B212" s="442"/>
      <c r="H212" s="529"/>
      <c r="K212" s="529"/>
    </row>
    <row r="213" spans="1:24" outlineLevel="1" x14ac:dyDescent="0.25">
      <c r="B213" s="442"/>
      <c r="H213" s="529"/>
      <c r="K213" s="529"/>
    </row>
    <row r="214" spans="1:24" outlineLevel="1" x14ac:dyDescent="0.25">
      <c r="B214" s="442"/>
      <c r="H214" s="529"/>
      <c r="K214" s="529"/>
    </row>
    <row r="215" spans="1:24" outlineLevel="1" x14ac:dyDescent="0.25">
      <c r="B215" s="442"/>
      <c r="H215" s="529"/>
      <c r="K215" s="529"/>
    </row>
    <row r="216" spans="1:24" outlineLevel="1" x14ac:dyDescent="0.25">
      <c r="B216" s="442"/>
      <c r="H216" s="529"/>
      <c r="K216" s="529"/>
    </row>
    <row r="217" spans="1:24" outlineLevel="1" x14ac:dyDescent="0.25">
      <c r="B217" s="442"/>
      <c r="H217" s="529"/>
      <c r="K217" s="529"/>
    </row>
    <row r="218" spans="1:24" outlineLevel="1" x14ac:dyDescent="0.25">
      <c r="B218" s="442"/>
      <c r="H218" s="529"/>
      <c r="K218" s="529"/>
    </row>
    <row r="219" spans="1:24" outlineLevel="1" x14ac:dyDescent="0.25">
      <c r="B219" s="442"/>
      <c r="H219" s="529"/>
      <c r="K219" s="529"/>
    </row>
    <row r="220" spans="1:24" outlineLevel="1" x14ac:dyDescent="0.25">
      <c r="B220" s="442"/>
      <c r="H220" s="529"/>
      <c r="K220" s="529"/>
    </row>
    <row r="221" spans="1:24" ht="13.8" outlineLevel="1" thickBot="1" x14ac:dyDescent="0.3">
      <c r="B221" s="442"/>
      <c r="K221" s="529"/>
    </row>
    <row r="222" spans="1:24" s="557" customFormat="1" ht="21.6" thickBot="1" x14ac:dyDescent="0.45">
      <c r="A222" s="555" t="s">
        <v>91</v>
      </c>
      <c r="B222" s="556"/>
      <c r="D222" s="558"/>
      <c r="E222" s="559"/>
      <c r="H222" s="560"/>
      <c r="X222" s="561"/>
    </row>
    <row r="223" spans="1:24" s="528" customFormat="1" x14ac:dyDescent="0.25">
      <c r="A223" s="528" t="s">
        <v>30</v>
      </c>
      <c r="B223" s="562" t="s">
        <v>76</v>
      </c>
      <c r="C223" s="528" t="s">
        <v>31</v>
      </c>
      <c r="D223" s="562" t="s">
        <v>26</v>
      </c>
      <c r="E223" s="528" t="s">
        <v>77</v>
      </c>
      <c r="F223" s="528" t="s">
        <v>78</v>
      </c>
      <c r="X223" s="563"/>
    </row>
    <row r="224" spans="1:24" ht="13.5" customHeight="1" outlineLevel="1" x14ac:dyDescent="0.25">
      <c r="A224" s="291">
        <v>1</v>
      </c>
      <c r="B224" s="442"/>
      <c r="H224" s="529"/>
      <c r="K224" s="529"/>
    </row>
    <row r="225" spans="1:11" ht="13.5" customHeight="1" outlineLevel="1" x14ac:dyDescent="0.25">
      <c r="A225" s="291">
        <v>1</v>
      </c>
      <c r="B225" s="442"/>
      <c r="H225" s="529"/>
      <c r="K225" s="529"/>
    </row>
    <row r="226" spans="1:11" ht="13.5" customHeight="1" outlineLevel="1" x14ac:dyDescent="0.25">
      <c r="B226" s="442"/>
      <c r="K226" s="529"/>
    </row>
    <row r="227" spans="1:11" ht="13.5" customHeight="1" outlineLevel="1" x14ac:dyDescent="0.25">
      <c r="A227" s="291">
        <v>2</v>
      </c>
      <c r="B227" s="442"/>
      <c r="H227" s="529"/>
      <c r="K227" s="529"/>
    </row>
    <row r="228" spans="1:11" ht="13.5" customHeight="1" outlineLevel="1" x14ac:dyDescent="0.25">
      <c r="B228" s="442"/>
      <c r="H228" s="529"/>
      <c r="I228" s="565"/>
      <c r="K228" s="529"/>
    </row>
    <row r="229" spans="1:11" ht="13.5" customHeight="1" outlineLevel="1" x14ac:dyDescent="0.25">
      <c r="A229" s="291">
        <v>3</v>
      </c>
      <c r="B229" s="442"/>
      <c r="H229" s="529"/>
      <c r="K229" s="529"/>
    </row>
    <row r="230" spans="1:11" ht="13.5" customHeight="1" outlineLevel="1" x14ac:dyDescent="0.25">
      <c r="B230" s="442"/>
      <c r="H230" s="529"/>
      <c r="K230" s="529"/>
    </row>
    <row r="231" spans="1:11" ht="13.5" customHeight="1" outlineLevel="1" x14ac:dyDescent="0.25">
      <c r="A231" s="291">
        <v>4</v>
      </c>
      <c r="B231" s="442"/>
      <c r="H231" s="529"/>
      <c r="K231" s="529"/>
    </row>
    <row r="232" spans="1:11" ht="13.5" customHeight="1" outlineLevel="1" x14ac:dyDescent="0.25">
      <c r="B232" s="442"/>
      <c r="H232" s="529"/>
      <c r="K232" s="529"/>
    </row>
    <row r="233" spans="1:11" ht="13.5" customHeight="1" outlineLevel="1" x14ac:dyDescent="0.25">
      <c r="A233" s="291">
        <v>5</v>
      </c>
      <c r="B233" s="442"/>
      <c r="H233" s="529"/>
      <c r="K233" s="529"/>
    </row>
    <row r="234" spans="1:11" ht="13.5" customHeight="1" outlineLevel="1" x14ac:dyDescent="0.25">
      <c r="B234" s="442"/>
      <c r="H234" s="529"/>
      <c r="K234" s="529"/>
    </row>
    <row r="235" spans="1:11" ht="13.5" customHeight="1" outlineLevel="1" x14ac:dyDescent="0.25">
      <c r="A235" s="291">
        <v>6</v>
      </c>
      <c r="B235" s="442"/>
      <c r="H235" s="529"/>
      <c r="K235" s="529"/>
    </row>
    <row r="236" spans="1:11" ht="13.5" customHeight="1" outlineLevel="1" x14ac:dyDescent="0.25">
      <c r="B236" s="442"/>
      <c r="H236" s="529"/>
      <c r="K236" s="529"/>
    </row>
    <row r="237" spans="1:11" ht="13.5" customHeight="1" outlineLevel="1" x14ac:dyDescent="0.25">
      <c r="A237" s="291">
        <v>7</v>
      </c>
      <c r="B237" s="442"/>
      <c r="H237" s="529"/>
      <c r="K237" s="529"/>
    </row>
    <row r="238" spans="1:11" ht="13.5" customHeight="1" outlineLevel="1" x14ac:dyDescent="0.25">
      <c r="B238" s="442"/>
      <c r="H238" s="529"/>
      <c r="K238" s="529"/>
    </row>
    <row r="239" spans="1:11" ht="13.5" customHeight="1" outlineLevel="1" x14ac:dyDescent="0.25">
      <c r="A239" s="291">
        <v>8</v>
      </c>
      <c r="B239" s="442"/>
      <c r="H239" s="529"/>
      <c r="K239" s="529"/>
    </row>
    <row r="240" spans="1:11" ht="13.5" customHeight="1" outlineLevel="1" x14ac:dyDescent="0.25">
      <c r="B240" s="442"/>
      <c r="H240" s="529"/>
      <c r="K240" s="529"/>
    </row>
    <row r="241" spans="1:11" ht="13.5" customHeight="1" outlineLevel="1" x14ac:dyDescent="0.25">
      <c r="A241" s="291">
        <v>9</v>
      </c>
      <c r="B241" s="442"/>
      <c r="H241" s="529"/>
      <c r="K241" s="529"/>
    </row>
    <row r="242" spans="1:11" ht="13.5" customHeight="1" outlineLevel="1" x14ac:dyDescent="0.25">
      <c r="B242" s="442"/>
      <c r="K242" s="529"/>
    </row>
    <row r="243" spans="1:11" ht="13.5" customHeight="1" outlineLevel="1" x14ac:dyDescent="0.25">
      <c r="A243" s="291">
        <v>10</v>
      </c>
      <c r="B243" s="442"/>
      <c r="H243" s="529"/>
      <c r="K243" s="529"/>
    </row>
    <row r="244" spans="1:11" ht="13.5" customHeight="1" outlineLevel="1" x14ac:dyDescent="0.25">
      <c r="B244" s="442"/>
      <c r="H244" s="529"/>
      <c r="K244" s="529"/>
    </row>
    <row r="245" spans="1:11" ht="13.5" customHeight="1" outlineLevel="1" x14ac:dyDescent="0.25">
      <c r="A245" s="291">
        <v>11</v>
      </c>
      <c r="B245" s="442"/>
      <c r="H245" s="529"/>
      <c r="K245" s="529"/>
    </row>
    <row r="246" spans="1:11" ht="13.5" customHeight="1" outlineLevel="1" x14ac:dyDescent="0.25">
      <c r="B246" s="442"/>
      <c r="H246" s="529"/>
      <c r="K246" s="529"/>
    </row>
    <row r="247" spans="1:11" ht="13.5" customHeight="1" outlineLevel="1" x14ac:dyDescent="0.25">
      <c r="A247" s="291">
        <v>12</v>
      </c>
      <c r="B247" s="442"/>
      <c r="H247" s="529"/>
      <c r="K247" s="529"/>
    </row>
    <row r="248" spans="1:11" ht="13.5" customHeight="1" outlineLevel="1" x14ac:dyDescent="0.25">
      <c r="B248" s="442"/>
      <c r="H248" s="529"/>
      <c r="K248" s="529"/>
    </row>
    <row r="249" spans="1:11" ht="13.5" customHeight="1" outlineLevel="1" x14ac:dyDescent="0.25">
      <c r="A249" s="291">
        <v>13</v>
      </c>
      <c r="B249" s="442"/>
      <c r="H249" s="529"/>
      <c r="K249" s="529"/>
    </row>
    <row r="250" spans="1:11" ht="13.5" customHeight="1" outlineLevel="1" x14ac:dyDescent="0.25">
      <c r="B250" s="442"/>
      <c r="H250" s="529"/>
      <c r="K250" s="529"/>
    </row>
    <row r="251" spans="1:11" ht="13.5" customHeight="1" outlineLevel="1" x14ac:dyDescent="0.25">
      <c r="A251" s="291">
        <v>14</v>
      </c>
      <c r="B251" s="442"/>
      <c r="H251" s="529"/>
      <c r="K251" s="529"/>
    </row>
    <row r="252" spans="1:11" ht="13.5" customHeight="1" outlineLevel="1" x14ac:dyDescent="0.25">
      <c r="B252" s="442"/>
      <c r="H252" s="529"/>
      <c r="K252" s="529"/>
    </row>
    <row r="253" spans="1:11" ht="13.5" customHeight="1" outlineLevel="1" x14ac:dyDescent="0.25">
      <c r="A253" s="291">
        <v>15</v>
      </c>
      <c r="B253" s="442"/>
      <c r="H253" s="529"/>
      <c r="K253" s="529"/>
    </row>
    <row r="254" spans="1:11" ht="13.5" customHeight="1" outlineLevel="1" x14ac:dyDescent="0.25">
      <c r="B254" s="442"/>
      <c r="H254" s="529"/>
      <c r="K254" s="529"/>
    </row>
    <row r="255" spans="1:11" ht="13.5" customHeight="1" outlineLevel="1" x14ac:dyDescent="0.25">
      <c r="A255" s="291">
        <v>16</v>
      </c>
      <c r="B255" s="442"/>
      <c r="H255" s="529"/>
      <c r="K255" s="529"/>
    </row>
    <row r="256" spans="1:11" ht="13.5" customHeight="1" outlineLevel="1" x14ac:dyDescent="0.25">
      <c r="B256" s="442"/>
      <c r="H256" s="529"/>
      <c r="K256" s="529"/>
    </row>
    <row r="257" spans="1:11" ht="13.5" customHeight="1" outlineLevel="1" x14ac:dyDescent="0.25">
      <c r="A257" s="291">
        <v>17</v>
      </c>
      <c r="B257" s="442"/>
      <c r="H257" s="529"/>
      <c r="K257" s="529"/>
    </row>
    <row r="258" spans="1:11" ht="13.5" customHeight="1" outlineLevel="1" x14ac:dyDescent="0.25">
      <c r="B258" s="442"/>
      <c r="H258" s="529"/>
      <c r="K258" s="529"/>
    </row>
    <row r="259" spans="1:11" ht="13.5" customHeight="1" outlineLevel="1" x14ac:dyDescent="0.25">
      <c r="A259" s="291">
        <v>18</v>
      </c>
      <c r="B259" s="442"/>
      <c r="H259" s="529"/>
      <c r="K259" s="529"/>
    </row>
    <row r="260" spans="1:11" ht="13.5" customHeight="1" outlineLevel="1" x14ac:dyDescent="0.25">
      <c r="B260" s="442"/>
      <c r="H260" s="529"/>
      <c r="K260" s="529"/>
    </row>
    <row r="261" spans="1:11" ht="13.5" customHeight="1" outlineLevel="1" x14ac:dyDescent="0.25">
      <c r="A261" s="291">
        <v>19</v>
      </c>
      <c r="B261" s="442"/>
      <c r="H261" s="529"/>
      <c r="K261" s="529"/>
    </row>
    <row r="262" spans="1:11" ht="13.5" customHeight="1" outlineLevel="1" x14ac:dyDescent="0.25">
      <c r="B262" s="442"/>
      <c r="H262" s="529"/>
      <c r="K262" s="529"/>
    </row>
    <row r="263" spans="1:11" ht="13.5" customHeight="1" outlineLevel="1" x14ac:dyDescent="0.25">
      <c r="A263" s="291">
        <v>20</v>
      </c>
      <c r="B263" s="442"/>
      <c r="H263" s="529"/>
      <c r="K263" s="529"/>
    </row>
    <row r="264" spans="1:11" ht="13.5" customHeight="1" outlineLevel="1" x14ac:dyDescent="0.25">
      <c r="B264" s="442"/>
      <c r="H264" s="529"/>
      <c r="K264" s="529"/>
    </row>
    <row r="265" spans="1:11" ht="13.5" customHeight="1" outlineLevel="1" x14ac:dyDescent="0.25">
      <c r="A265" s="291">
        <v>21</v>
      </c>
      <c r="B265" s="442"/>
      <c r="H265" s="529"/>
      <c r="K265" s="529"/>
    </row>
    <row r="266" spans="1:11" ht="13.5" customHeight="1" outlineLevel="1" x14ac:dyDescent="0.25">
      <c r="B266" s="442"/>
      <c r="H266" s="529"/>
      <c r="K266" s="529"/>
    </row>
    <row r="267" spans="1:11" ht="13.5" customHeight="1" outlineLevel="1" x14ac:dyDescent="0.25">
      <c r="A267" s="291">
        <v>22</v>
      </c>
      <c r="B267" s="442"/>
      <c r="H267" s="529"/>
      <c r="K267" s="529"/>
    </row>
    <row r="268" spans="1:11" ht="13.5" customHeight="1" outlineLevel="1" x14ac:dyDescent="0.25">
      <c r="B268" s="442"/>
      <c r="H268" s="529"/>
      <c r="K268" s="529"/>
    </row>
    <row r="269" spans="1:11" ht="13.5" customHeight="1" outlineLevel="1" x14ac:dyDescent="0.25">
      <c r="A269" s="291">
        <v>23</v>
      </c>
      <c r="B269" s="442"/>
      <c r="H269" s="529"/>
      <c r="K269" s="529"/>
    </row>
    <row r="270" spans="1:11" ht="13.5" customHeight="1" outlineLevel="1" x14ac:dyDescent="0.25">
      <c r="B270" s="442"/>
      <c r="H270" s="529"/>
      <c r="K270" s="529"/>
    </row>
    <row r="271" spans="1:11" ht="13.5" customHeight="1" outlineLevel="1" x14ac:dyDescent="0.25">
      <c r="A271" s="291">
        <v>24</v>
      </c>
      <c r="B271" s="442"/>
      <c r="H271" s="529"/>
      <c r="K271" s="529"/>
    </row>
    <row r="272" spans="1:11" ht="13.5" customHeight="1" outlineLevel="1" x14ac:dyDescent="0.25">
      <c r="B272" s="442"/>
      <c r="H272" s="529"/>
      <c r="K272" s="529"/>
    </row>
    <row r="273" spans="1:11" ht="13.5" customHeight="1" outlineLevel="1" x14ac:dyDescent="0.25">
      <c r="A273" s="291">
        <v>25</v>
      </c>
      <c r="B273" s="442"/>
      <c r="H273" s="529"/>
      <c r="K273" s="529"/>
    </row>
    <row r="274" spans="1:11" ht="13.5" customHeight="1" outlineLevel="1" x14ac:dyDescent="0.25">
      <c r="B274" s="442"/>
      <c r="H274" s="529"/>
      <c r="K274" s="529"/>
    </row>
    <row r="275" spans="1:11" ht="13.5" customHeight="1" outlineLevel="1" x14ac:dyDescent="0.25">
      <c r="A275" s="291">
        <v>26</v>
      </c>
      <c r="B275" s="442"/>
      <c r="H275" s="529"/>
      <c r="K275" s="529"/>
    </row>
    <row r="276" spans="1:11" ht="13.5" customHeight="1" outlineLevel="1" x14ac:dyDescent="0.25">
      <c r="B276" s="442"/>
      <c r="H276" s="529"/>
      <c r="K276" s="529"/>
    </row>
    <row r="277" spans="1:11" ht="13.5" customHeight="1" outlineLevel="1" x14ac:dyDescent="0.25">
      <c r="A277" s="291">
        <v>27</v>
      </c>
      <c r="B277" s="442"/>
      <c r="H277" s="529"/>
      <c r="K277" s="529"/>
    </row>
    <row r="278" spans="1:11" ht="13.5" customHeight="1" outlineLevel="1" x14ac:dyDescent="0.25">
      <c r="B278" s="442"/>
      <c r="H278" s="529"/>
      <c r="K278" s="529"/>
    </row>
    <row r="279" spans="1:11" ht="13.5" customHeight="1" outlineLevel="1" x14ac:dyDescent="0.25">
      <c r="A279" s="291">
        <v>28</v>
      </c>
      <c r="B279" s="442"/>
      <c r="H279" s="529"/>
      <c r="K279" s="529"/>
    </row>
    <row r="280" spans="1:11" ht="13.5" customHeight="1" outlineLevel="1" x14ac:dyDescent="0.25">
      <c r="B280" s="442"/>
      <c r="H280" s="529"/>
      <c r="K280" s="529"/>
    </row>
    <row r="281" spans="1:11" ht="13.5" customHeight="1" outlineLevel="1" x14ac:dyDescent="0.25">
      <c r="A281" s="291">
        <v>29</v>
      </c>
      <c r="B281" s="442"/>
      <c r="H281" s="529"/>
      <c r="K281" s="529"/>
    </row>
    <row r="282" spans="1:11" ht="13.5" customHeight="1" outlineLevel="1" x14ac:dyDescent="0.25">
      <c r="B282" s="442"/>
      <c r="H282" s="529"/>
      <c r="K282" s="529"/>
    </row>
    <row r="283" spans="1:11" ht="13.5" customHeight="1" outlineLevel="1" x14ac:dyDescent="0.25">
      <c r="A283" s="291">
        <v>30</v>
      </c>
      <c r="B283" s="442"/>
      <c r="H283" s="529"/>
      <c r="K283" s="529"/>
    </row>
    <row r="284" spans="1:11" ht="13.5" customHeight="1" outlineLevel="1" x14ac:dyDescent="0.25">
      <c r="B284" s="442"/>
      <c r="H284" s="529"/>
      <c r="K284" s="529"/>
    </row>
    <row r="285" spans="1:11" ht="13.5" customHeight="1" outlineLevel="1" x14ac:dyDescent="0.25">
      <c r="A285" s="291">
        <v>31</v>
      </c>
      <c r="B285" s="442"/>
      <c r="H285" s="529"/>
      <c r="K285" s="529"/>
    </row>
    <row r="286" spans="1:11" ht="13.5" customHeight="1" outlineLevel="1" x14ac:dyDescent="0.25">
      <c r="B286" s="442"/>
      <c r="H286" s="529"/>
      <c r="K286" s="529"/>
    </row>
    <row r="287" spans="1:11" ht="13.5" customHeight="1" outlineLevel="1" x14ac:dyDescent="0.25">
      <c r="A287" s="291">
        <v>32</v>
      </c>
      <c r="B287" s="442"/>
      <c r="H287" s="529"/>
      <c r="K287" s="529"/>
    </row>
    <row r="288" spans="1:11" ht="13.5" customHeight="1" outlineLevel="1" x14ac:dyDescent="0.25">
      <c r="B288" s="442"/>
      <c r="H288" s="529"/>
      <c r="K288" s="529"/>
    </row>
    <row r="289" spans="1:11" ht="13.5" customHeight="1" outlineLevel="1" x14ac:dyDescent="0.25">
      <c r="A289" s="291">
        <v>33</v>
      </c>
      <c r="B289" s="442"/>
      <c r="H289" s="529"/>
      <c r="K289" s="529"/>
    </row>
    <row r="290" spans="1:11" ht="13.5" customHeight="1" outlineLevel="1" x14ac:dyDescent="0.25">
      <c r="B290" s="442"/>
      <c r="H290" s="529"/>
      <c r="K290" s="529"/>
    </row>
    <row r="291" spans="1:11" ht="13.5" customHeight="1" outlineLevel="1" x14ac:dyDescent="0.25">
      <c r="A291" s="291">
        <v>34</v>
      </c>
      <c r="B291" s="442"/>
      <c r="H291" s="529"/>
      <c r="K291" s="529"/>
    </row>
    <row r="292" spans="1:11" ht="13.5" customHeight="1" outlineLevel="1" x14ac:dyDescent="0.25">
      <c r="B292" s="442"/>
      <c r="H292" s="529"/>
      <c r="K292" s="529"/>
    </row>
    <row r="293" spans="1:11" ht="13.5" customHeight="1" outlineLevel="1" x14ac:dyDescent="0.25">
      <c r="A293" s="291">
        <v>35</v>
      </c>
      <c r="B293" s="442"/>
      <c r="H293" s="529"/>
      <c r="K293" s="529"/>
    </row>
    <row r="294" spans="1:11" ht="13.5" customHeight="1" outlineLevel="1" x14ac:dyDescent="0.25">
      <c r="B294" s="442"/>
      <c r="H294" s="529"/>
      <c r="K294" s="529"/>
    </row>
    <row r="295" spans="1:11" ht="13.5" customHeight="1" outlineLevel="1" x14ac:dyDescent="0.25">
      <c r="A295" s="291">
        <v>36</v>
      </c>
      <c r="B295" s="442"/>
      <c r="H295" s="529"/>
      <c r="K295" s="529"/>
    </row>
    <row r="296" spans="1:11" ht="13.5" customHeight="1" outlineLevel="1" x14ac:dyDescent="0.25">
      <c r="B296" s="442"/>
      <c r="H296" s="529"/>
      <c r="K296" s="529"/>
    </row>
    <row r="297" spans="1:11" ht="13.5" customHeight="1" outlineLevel="1" x14ac:dyDescent="0.25">
      <c r="A297" s="291">
        <v>37</v>
      </c>
      <c r="B297" s="442"/>
      <c r="H297" s="529"/>
      <c r="K297" s="529"/>
    </row>
    <row r="298" spans="1:11" ht="13.5" customHeight="1" outlineLevel="1" x14ac:dyDescent="0.25">
      <c r="B298" s="442"/>
      <c r="H298" s="529"/>
      <c r="K298" s="529"/>
    </row>
    <row r="299" spans="1:11" ht="13.5" customHeight="1" outlineLevel="1" x14ac:dyDescent="0.25">
      <c r="A299" s="291">
        <v>38</v>
      </c>
      <c r="B299" s="442"/>
      <c r="H299" s="529"/>
      <c r="K299" s="529"/>
    </row>
    <row r="300" spans="1:11" ht="13.5" customHeight="1" outlineLevel="1" x14ac:dyDescent="0.25">
      <c r="B300" s="442"/>
      <c r="H300" s="529"/>
      <c r="K300" s="529"/>
    </row>
    <row r="301" spans="1:11" ht="13.5" customHeight="1" outlineLevel="1" x14ac:dyDescent="0.25">
      <c r="A301" s="291">
        <v>39</v>
      </c>
      <c r="B301" s="442"/>
      <c r="H301" s="529"/>
      <c r="K301" s="529"/>
    </row>
    <row r="302" spans="1:11" ht="13.5" customHeight="1" outlineLevel="1" x14ac:dyDescent="0.25">
      <c r="B302" s="442"/>
      <c r="H302" s="529"/>
      <c r="K302" s="529"/>
    </row>
    <row r="303" spans="1:11" ht="13.5" customHeight="1" outlineLevel="1" x14ac:dyDescent="0.25">
      <c r="B303" s="442"/>
      <c r="K303" s="529"/>
    </row>
    <row r="304" spans="1:11" ht="13.5" customHeight="1" outlineLevel="1" x14ac:dyDescent="0.25">
      <c r="B304" s="442"/>
      <c r="K304" s="529"/>
    </row>
    <row r="305" spans="2:11" ht="13.5" customHeight="1" outlineLevel="1" x14ac:dyDescent="0.25">
      <c r="B305" s="442"/>
      <c r="K305" s="529"/>
    </row>
    <row r="306" spans="2:11" ht="13.5" customHeight="1" outlineLevel="1" x14ac:dyDescent="0.25">
      <c r="B306" s="442"/>
      <c r="K306" s="529"/>
    </row>
    <row r="307" spans="2:11" ht="13.5" customHeight="1" outlineLevel="1" x14ac:dyDescent="0.25">
      <c r="B307" s="442"/>
      <c r="K307" s="529"/>
    </row>
    <row r="308" spans="2:11" ht="13.5" customHeight="1" outlineLevel="1" x14ac:dyDescent="0.25">
      <c r="B308" s="442"/>
      <c r="K308" s="529"/>
    </row>
    <row r="309" spans="2:11" ht="13.5" customHeight="1" outlineLevel="1" x14ac:dyDescent="0.25">
      <c r="B309" s="442"/>
      <c r="K309" s="529"/>
    </row>
    <row r="310" spans="2:11" ht="13.5" customHeight="1" outlineLevel="1" x14ac:dyDescent="0.25">
      <c r="B310" s="442"/>
      <c r="K310" s="529"/>
    </row>
    <row r="311" spans="2:11" ht="13.5" customHeight="1" outlineLevel="1" x14ac:dyDescent="0.25">
      <c r="B311" s="442"/>
      <c r="K311" s="529"/>
    </row>
    <row r="312" spans="2:11" ht="13.5" customHeight="1" outlineLevel="1" x14ac:dyDescent="0.25">
      <c r="B312" s="442"/>
      <c r="K312" s="529"/>
    </row>
    <row r="313" spans="2:11" ht="13.5" customHeight="1" outlineLevel="1" x14ac:dyDescent="0.25">
      <c r="B313" s="442"/>
      <c r="K313" s="529"/>
    </row>
    <row r="314" spans="2:11" ht="13.5" customHeight="1" outlineLevel="1" x14ac:dyDescent="0.25">
      <c r="B314" s="442"/>
      <c r="K314" s="529"/>
    </row>
    <row r="315" spans="2:11" ht="13.5" customHeight="1" outlineLevel="1" x14ac:dyDescent="0.25">
      <c r="B315" s="442"/>
      <c r="K315" s="529"/>
    </row>
    <row r="316" spans="2:11" ht="13.5" customHeight="1" outlineLevel="1" x14ac:dyDescent="0.25">
      <c r="B316" s="442"/>
      <c r="K316" s="529"/>
    </row>
    <row r="317" spans="2:11" ht="13.5" customHeight="1" outlineLevel="1" x14ac:dyDescent="0.25">
      <c r="B317" s="442"/>
      <c r="K317" s="529"/>
    </row>
    <row r="318" spans="2:11" ht="13.5" customHeight="1" outlineLevel="1" x14ac:dyDescent="0.25">
      <c r="B318" s="442"/>
      <c r="K318" s="529"/>
    </row>
    <row r="319" spans="2:11" ht="13.5" customHeight="1" outlineLevel="1" x14ac:dyDescent="0.25">
      <c r="B319" s="442"/>
      <c r="K319" s="529"/>
    </row>
    <row r="320" spans="2:11" ht="13.5" customHeight="1" outlineLevel="1" x14ac:dyDescent="0.25">
      <c r="B320" s="442"/>
      <c r="K320" s="529"/>
    </row>
    <row r="321" spans="1:24" ht="13.5" customHeight="1" outlineLevel="1" thickBot="1" x14ac:dyDescent="0.3">
      <c r="B321" s="442"/>
      <c r="K321" s="529"/>
    </row>
    <row r="322" spans="1:24" s="557" customFormat="1" ht="21.6" thickBot="1" x14ac:dyDescent="0.45">
      <c r="A322" s="555" t="s">
        <v>114</v>
      </c>
      <c r="B322" s="556"/>
      <c r="D322" s="558"/>
      <c r="E322" s="559"/>
      <c r="H322" s="560"/>
      <c r="X322" s="561"/>
    </row>
    <row r="323" spans="1:24" s="528" customFormat="1" x14ac:dyDescent="0.25">
      <c r="A323" s="528" t="s">
        <v>30</v>
      </c>
      <c r="B323" s="562" t="s">
        <v>76</v>
      </c>
      <c r="C323" s="528" t="s">
        <v>31</v>
      </c>
      <c r="D323" s="562" t="s">
        <v>26</v>
      </c>
      <c r="E323" s="528" t="s">
        <v>77</v>
      </c>
      <c r="F323" s="528" t="s">
        <v>78</v>
      </c>
      <c r="X323" s="563"/>
    </row>
    <row r="324" spans="1:24" ht="13.5" customHeight="1" outlineLevel="2" x14ac:dyDescent="0.25">
      <c r="A324" s="291">
        <v>1</v>
      </c>
      <c r="B324" s="442"/>
      <c r="H324" s="529"/>
      <c r="K324" s="529"/>
    </row>
    <row r="325" spans="1:24" ht="13.5" customHeight="1" outlineLevel="2" x14ac:dyDescent="0.25">
      <c r="B325" s="442"/>
      <c r="H325" s="529"/>
      <c r="K325" s="529"/>
    </row>
    <row r="326" spans="1:24" ht="13.5" customHeight="1" outlineLevel="2" x14ac:dyDescent="0.25">
      <c r="A326" s="291">
        <v>2</v>
      </c>
      <c r="B326" s="442"/>
      <c r="H326" s="529"/>
      <c r="K326" s="529"/>
    </row>
    <row r="327" spans="1:24" ht="13.5" customHeight="1" outlineLevel="2" x14ac:dyDescent="0.25">
      <c r="B327" s="442"/>
      <c r="H327" s="529"/>
      <c r="K327" s="529"/>
    </row>
    <row r="328" spans="1:24" ht="13.5" customHeight="1" outlineLevel="2" x14ac:dyDescent="0.25">
      <c r="A328" s="291">
        <v>3</v>
      </c>
      <c r="B328" s="442"/>
      <c r="H328" s="529"/>
      <c r="K328" s="529"/>
    </row>
    <row r="329" spans="1:24" ht="13.5" customHeight="1" outlineLevel="2" x14ac:dyDescent="0.25">
      <c r="B329" s="442"/>
      <c r="H329" s="529"/>
      <c r="K329" s="529"/>
    </row>
    <row r="330" spans="1:24" ht="13.5" customHeight="1" outlineLevel="2" x14ac:dyDescent="0.25">
      <c r="A330" s="291">
        <v>4</v>
      </c>
      <c r="B330" s="442"/>
      <c r="H330" s="529"/>
      <c r="K330" s="529"/>
    </row>
    <row r="331" spans="1:24" ht="13.5" customHeight="1" outlineLevel="2" x14ac:dyDescent="0.25">
      <c r="B331" s="442"/>
      <c r="H331" s="529"/>
      <c r="K331" s="529"/>
    </row>
    <row r="332" spans="1:24" ht="13.5" customHeight="1" outlineLevel="2" x14ac:dyDescent="0.25">
      <c r="A332" s="291">
        <v>5</v>
      </c>
      <c r="B332" s="442"/>
      <c r="H332" s="529"/>
      <c r="K332" s="529"/>
    </row>
    <row r="333" spans="1:24" ht="13.5" customHeight="1" outlineLevel="2" x14ac:dyDescent="0.25">
      <c r="B333" s="442"/>
      <c r="H333" s="529"/>
      <c r="K333" s="529"/>
    </row>
    <row r="334" spans="1:24" ht="13.5" customHeight="1" outlineLevel="2" x14ac:dyDescent="0.25">
      <c r="A334" s="291">
        <v>6</v>
      </c>
      <c r="B334" s="442"/>
      <c r="H334" s="529"/>
      <c r="K334" s="529"/>
    </row>
    <row r="335" spans="1:24" ht="13.5" customHeight="1" outlineLevel="2" x14ac:dyDescent="0.25">
      <c r="B335" s="442"/>
      <c r="H335" s="529"/>
      <c r="K335" s="529"/>
    </row>
    <row r="336" spans="1:24" ht="13.5" customHeight="1" outlineLevel="2" x14ac:dyDescent="0.25">
      <c r="A336" s="291">
        <v>7</v>
      </c>
      <c r="B336" s="442"/>
      <c r="H336" s="529"/>
      <c r="K336" s="529"/>
    </row>
    <row r="337" spans="1:11" ht="13.5" customHeight="1" outlineLevel="2" x14ac:dyDescent="0.25">
      <c r="B337" s="442"/>
      <c r="H337" s="529"/>
      <c r="K337" s="529"/>
    </row>
    <row r="338" spans="1:11" ht="13.5" customHeight="1" outlineLevel="2" x14ac:dyDescent="0.25">
      <c r="A338" s="291">
        <v>8</v>
      </c>
      <c r="B338" s="442"/>
      <c r="H338" s="529"/>
      <c r="K338" s="529"/>
    </row>
    <row r="339" spans="1:11" ht="13.5" customHeight="1" outlineLevel="2" x14ac:dyDescent="0.25">
      <c r="B339" s="442"/>
      <c r="H339" s="529"/>
      <c r="K339" s="529"/>
    </row>
    <row r="340" spans="1:11" ht="13.5" customHeight="1" outlineLevel="2" x14ac:dyDescent="0.25">
      <c r="A340" s="291">
        <v>9</v>
      </c>
      <c r="B340" s="442"/>
      <c r="H340" s="529"/>
      <c r="K340" s="529"/>
    </row>
    <row r="341" spans="1:11" ht="13.5" customHeight="1" outlineLevel="2" x14ac:dyDescent="0.25">
      <c r="B341" s="442"/>
      <c r="H341" s="529"/>
      <c r="K341" s="529"/>
    </row>
    <row r="342" spans="1:11" ht="13.5" customHeight="1" outlineLevel="2" x14ac:dyDescent="0.25">
      <c r="A342" s="291">
        <v>10</v>
      </c>
      <c r="B342" s="442"/>
      <c r="H342" s="529"/>
      <c r="K342" s="529"/>
    </row>
    <row r="343" spans="1:11" ht="13.5" customHeight="1" outlineLevel="2" x14ac:dyDescent="0.25">
      <c r="B343" s="442"/>
      <c r="H343" s="529"/>
      <c r="K343" s="529"/>
    </row>
    <row r="344" spans="1:11" ht="13.5" customHeight="1" outlineLevel="2" x14ac:dyDescent="0.25">
      <c r="A344" s="291">
        <v>11</v>
      </c>
      <c r="B344" s="442"/>
      <c r="H344" s="529"/>
      <c r="K344" s="529"/>
    </row>
    <row r="345" spans="1:11" ht="13.5" customHeight="1" outlineLevel="2" x14ac:dyDescent="0.25">
      <c r="B345" s="442"/>
      <c r="H345" s="529"/>
      <c r="K345" s="529"/>
    </row>
    <row r="346" spans="1:11" ht="13.5" customHeight="1" outlineLevel="2" x14ac:dyDescent="0.25">
      <c r="A346" s="291">
        <v>12</v>
      </c>
      <c r="B346" s="442"/>
      <c r="H346" s="529"/>
      <c r="K346" s="529"/>
    </row>
    <row r="347" spans="1:11" ht="13.5" customHeight="1" outlineLevel="2" x14ac:dyDescent="0.25">
      <c r="B347" s="442"/>
      <c r="H347" s="529"/>
      <c r="K347" s="529"/>
    </row>
    <row r="348" spans="1:11" ht="13.5" customHeight="1" outlineLevel="2" x14ac:dyDescent="0.25">
      <c r="A348" s="291">
        <v>13</v>
      </c>
      <c r="B348" s="442"/>
      <c r="H348" s="529"/>
      <c r="K348" s="529"/>
    </row>
    <row r="349" spans="1:11" ht="13.5" customHeight="1" outlineLevel="2" x14ac:dyDescent="0.25">
      <c r="B349" s="442"/>
      <c r="H349" s="529"/>
      <c r="K349" s="529"/>
    </row>
    <row r="350" spans="1:11" ht="13.5" customHeight="1" outlineLevel="2" x14ac:dyDescent="0.25">
      <c r="A350" s="291">
        <v>14</v>
      </c>
      <c r="B350" s="442"/>
      <c r="H350" s="529"/>
      <c r="K350" s="529"/>
    </row>
    <row r="351" spans="1:11" ht="13.5" customHeight="1" outlineLevel="2" x14ac:dyDescent="0.25">
      <c r="B351" s="442"/>
      <c r="H351" s="529"/>
      <c r="K351" s="529"/>
    </row>
    <row r="352" spans="1:11" ht="13.5" customHeight="1" outlineLevel="2" x14ac:dyDescent="0.25">
      <c r="A352" s="291">
        <v>15</v>
      </c>
      <c r="B352" s="442"/>
      <c r="H352" s="529"/>
      <c r="K352" s="529"/>
    </row>
    <row r="353" spans="1:11" ht="13.5" customHeight="1" outlineLevel="2" x14ac:dyDescent="0.25">
      <c r="B353" s="442"/>
      <c r="H353" s="529"/>
      <c r="K353" s="529"/>
    </row>
    <row r="354" spans="1:11" ht="13.5" customHeight="1" outlineLevel="2" x14ac:dyDescent="0.25">
      <c r="A354" s="291">
        <v>16</v>
      </c>
      <c r="B354" s="442"/>
      <c r="H354" s="529"/>
      <c r="K354" s="529"/>
    </row>
    <row r="355" spans="1:11" ht="13.5" customHeight="1" outlineLevel="2" x14ac:dyDescent="0.25">
      <c r="B355" s="442"/>
      <c r="H355" s="529"/>
      <c r="K355" s="529"/>
    </row>
    <row r="356" spans="1:11" ht="13.5" customHeight="1" outlineLevel="2" x14ac:dyDescent="0.25">
      <c r="A356" s="291">
        <v>17</v>
      </c>
      <c r="B356" s="442"/>
      <c r="H356" s="529"/>
      <c r="K356" s="529"/>
    </row>
    <row r="357" spans="1:11" ht="13.5" customHeight="1" outlineLevel="2" x14ac:dyDescent="0.25">
      <c r="B357" s="442"/>
      <c r="H357" s="529"/>
      <c r="K357" s="529"/>
    </row>
    <row r="358" spans="1:11" ht="13.5" customHeight="1" outlineLevel="2" x14ac:dyDescent="0.25">
      <c r="A358" s="291">
        <v>18</v>
      </c>
      <c r="B358" s="442"/>
      <c r="H358" s="529"/>
      <c r="K358" s="529"/>
    </row>
    <row r="359" spans="1:11" ht="13.5" customHeight="1" outlineLevel="2" x14ac:dyDescent="0.25">
      <c r="B359" s="442"/>
      <c r="H359" s="529"/>
      <c r="K359" s="529"/>
    </row>
    <row r="360" spans="1:11" ht="13.5" customHeight="1" outlineLevel="2" x14ac:dyDescent="0.25">
      <c r="A360" s="291">
        <v>19</v>
      </c>
      <c r="B360" s="442"/>
      <c r="H360" s="529"/>
      <c r="K360" s="529"/>
    </row>
    <row r="361" spans="1:11" ht="13.5" customHeight="1" outlineLevel="2" x14ac:dyDescent="0.25">
      <c r="B361" s="442"/>
      <c r="H361" s="529"/>
      <c r="K361" s="529"/>
    </row>
    <row r="362" spans="1:11" ht="13.5" customHeight="1" outlineLevel="2" x14ac:dyDescent="0.25">
      <c r="A362" s="291">
        <v>20</v>
      </c>
      <c r="B362" s="442"/>
      <c r="H362" s="529"/>
      <c r="K362" s="529"/>
    </row>
    <row r="363" spans="1:11" ht="13.5" customHeight="1" outlineLevel="2" x14ac:dyDescent="0.25">
      <c r="B363" s="442"/>
      <c r="H363" s="529"/>
      <c r="K363" s="529"/>
    </row>
    <row r="364" spans="1:11" ht="13.5" customHeight="1" outlineLevel="2" x14ac:dyDescent="0.25">
      <c r="A364" s="291">
        <v>21</v>
      </c>
      <c r="B364" s="442"/>
      <c r="H364" s="529"/>
      <c r="K364" s="529"/>
    </row>
    <row r="365" spans="1:11" ht="13.5" customHeight="1" outlineLevel="2" x14ac:dyDescent="0.25">
      <c r="B365" s="442"/>
      <c r="H365" s="529"/>
      <c r="K365" s="529"/>
    </row>
    <row r="366" spans="1:11" ht="13.5" customHeight="1" outlineLevel="2" x14ac:dyDescent="0.25">
      <c r="A366" s="291">
        <v>22</v>
      </c>
      <c r="B366" s="442"/>
      <c r="H366" s="529"/>
      <c r="K366" s="529"/>
    </row>
    <row r="367" spans="1:11" ht="13.5" customHeight="1" outlineLevel="2" x14ac:dyDescent="0.25">
      <c r="B367" s="442"/>
      <c r="H367" s="529"/>
      <c r="K367" s="529"/>
    </row>
    <row r="368" spans="1:11" ht="13.5" customHeight="1" outlineLevel="2" x14ac:dyDescent="0.25">
      <c r="A368" s="291">
        <v>23</v>
      </c>
      <c r="B368" s="442"/>
      <c r="H368" s="529"/>
      <c r="K368" s="529"/>
    </row>
    <row r="369" spans="1:8" ht="13.5" customHeight="1" outlineLevel="2" x14ac:dyDescent="0.25">
      <c r="B369" s="442"/>
      <c r="H369" s="529"/>
    </row>
    <row r="370" spans="1:8" ht="13.5" customHeight="1" outlineLevel="2" x14ac:dyDescent="0.25">
      <c r="A370" s="291">
        <v>24</v>
      </c>
      <c r="B370" s="442"/>
      <c r="H370" s="529"/>
    </row>
    <row r="371" spans="1:8" ht="13.5" customHeight="1" outlineLevel="2" x14ac:dyDescent="0.25">
      <c r="B371" s="442"/>
      <c r="C371" s="565"/>
      <c r="D371" s="566"/>
      <c r="E371" s="565"/>
      <c r="F371" s="565"/>
      <c r="G371" s="565"/>
      <c r="H371" s="565"/>
    </row>
    <row r="372" spans="1:8" ht="13.5" customHeight="1" outlineLevel="2" x14ac:dyDescent="0.25">
      <c r="A372" s="291">
        <v>25</v>
      </c>
      <c r="D372" s="442"/>
      <c r="E372" s="291"/>
    </row>
    <row r="373" spans="1:8" ht="13.5" customHeight="1" outlineLevel="2" x14ac:dyDescent="0.25">
      <c r="D373" s="442"/>
      <c r="E373" s="291"/>
    </row>
    <row r="374" spans="1:8" ht="13.5" customHeight="1" outlineLevel="2" x14ac:dyDescent="0.25">
      <c r="A374" s="291">
        <v>26</v>
      </c>
      <c r="D374" s="442"/>
      <c r="E374" s="291"/>
    </row>
    <row r="375" spans="1:8" ht="13.5" customHeight="1" outlineLevel="2" x14ac:dyDescent="0.25">
      <c r="D375" s="442"/>
      <c r="E375" s="291"/>
    </row>
    <row r="376" spans="1:8" ht="13.5" customHeight="1" outlineLevel="2" x14ac:dyDescent="0.25">
      <c r="A376" s="291">
        <v>27</v>
      </c>
      <c r="D376" s="442"/>
      <c r="E376" s="291"/>
    </row>
    <row r="377" spans="1:8" ht="13.5" customHeight="1" outlineLevel="2" x14ac:dyDescent="0.25">
      <c r="D377" s="442"/>
      <c r="E377" s="291"/>
    </row>
    <row r="378" spans="1:8" ht="13.5" customHeight="1" outlineLevel="2" x14ac:dyDescent="0.25">
      <c r="A378" s="291">
        <v>28</v>
      </c>
      <c r="D378" s="442"/>
      <c r="E378" s="291"/>
    </row>
    <row r="379" spans="1:8" ht="13.5" customHeight="1" outlineLevel="2" x14ac:dyDescent="0.25">
      <c r="D379" s="442"/>
      <c r="E379" s="291"/>
    </row>
    <row r="380" spans="1:8" ht="13.5" customHeight="1" outlineLevel="2" x14ac:dyDescent="0.25">
      <c r="A380" s="291">
        <v>29</v>
      </c>
      <c r="D380" s="442"/>
      <c r="E380" s="291"/>
    </row>
    <row r="381" spans="1:8" ht="13.5" customHeight="1" outlineLevel="2" x14ac:dyDescent="0.25">
      <c r="D381" s="442"/>
      <c r="E381" s="291"/>
    </row>
    <row r="382" spans="1:8" ht="13.5" customHeight="1" outlineLevel="2" x14ac:dyDescent="0.25">
      <c r="A382" s="291">
        <v>30</v>
      </c>
      <c r="D382" s="442"/>
      <c r="E382" s="291"/>
    </row>
    <row r="383" spans="1:8" ht="13.5" customHeight="1" outlineLevel="2" x14ac:dyDescent="0.25">
      <c r="D383" s="442"/>
      <c r="E383" s="291"/>
    </row>
    <row r="384" spans="1:8" ht="13.5" customHeight="1" outlineLevel="2" x14ac:dyDescent="0.25">
      <c r="A384" s="291">
        <v>31</v>
      </c>
      <c r="D384" s="442"/>
      <c r="E384" s="291"/>
    </row>
    <row r="385" spans="1:5" ht="13.5" customHeight="1" outlineLevel="2" x14ac:dyDescent="0.25">
      <c r="D385" s="442"/>
      <c r="E385" s="291"/>
    </row>
    <row r="386" spans="1:5" ht="13.5" customHeight="1" outlineLevel="2" x14ac:dyDescent="0.25">
      <c r="A386" s="291">
        <v>32</v>
      </c>
      <c r="D386" s="442"/>
      <c r="E386" s="291"/>
    </row>
    <row r="387" spans="1:5" ht="13.5" customHeight="1" outlineLevel="2" x14ac:dyDescent="0.25">
      <c r="D387" s="442"/>
      <c r="E387" s="291"/>
    </row>
    <row r="388" spans="1:5" ht="13.5" customHeight="1" outlineLevel="2" x14ac:dyDescent="0.25">
      <c r="A388" s="291">
        <v>33</v>
      </c>
      <c r="D388" s="442"/>
      <c r="E388" s="291"/>
    </row>
    <row r="389" spans="1:5" ht="13.5" customHeight="1" outlineLevel="2" x14ac:dyDescent="0.25">
      <c r="D389" s="442"/>
      <c r="E389" s="291"/>
    </row>
    <row r="390" spans="1:5" ht="13.5" customHeight="1" outlineLevel="2" x14ac:dyDescent="0.25">
      <c r="A390" s="291">
        <v>34</v>
      </c>
      <c r="D390" s="442"/>
      <c r="E390" s="291"/>
    </row>
    <row r="391" spans="1:5" ht="13.5" customHeight="1" outlineLevel="2" x14ac:dyDescent="0.25">
      <c r="D391" s="442"/>
      <c r="E391" s="291"/>
    </row>
    <row r="392" spans="1:5" ht="13.5" customHeight="1" outlineLevel="2" x14ac:dyDescent="0.25">
      <c r="A392" s="291">
        <v>35</v>
      </c>
      <c r="D392" s="442"/>
      <c r="E392" s="291"/>
    </row>
    <row r="393" spans="1:5" ht="13.5" customHeight="1" outlineLevel="2" x14ac:dyDescent="0.25">
      <c r="D393" s="442"/>
      <c r="E393" s="291"/>
    </row>
    <row r="394" spans="1:5" ht="13.5" customHeight="1" outlineLevel="2" x14ac:dyDescent="0.25">
      <c r="A394" s="291">
        <v>36</v>
      </c>
      <c r="D394" s="442"/>
      <c r="E394" s="291"/>
    </row>
    <row r="395" spans="1:5" ht="13.5" customHeight="1" outlineLevel="2" x14ac:dyDescent="0.25">
      <c r="D395" s="442"/>
      <c r="E395" s="291"/>
    </row>
    <row r="396" spans="1:5" ht="13.5" customHeight="1" outlineLevel="2" x14ac:dyDescent="0.25">
      <c r="A396" s="291">
        <v>37</v>
      </c>
      <c r="D396" s="442"/>
      <c r="E396" s="291"/>
    </row>
    <row r="397" spans="1:5" ht="13.5" customHeight="1" outlineLevel="2" x14ac:dyDescent="0.25">
      <c r="D397" s="442"/>
      <c r="E397" s="291"/>
    </row>
    <row r="398" spans="1:5" ht="13.5" customHeight="1" outlineLevel="2" x14ac:dyDescent="0.25">
      <c r="A398" s="291">
        <v>38</v>
      </c>
      <c r="D398" s="442"/>
      <c r="E398" s="291"/>
    </row>
    <row r="399" spans="1:5" ht="13.5" customHeight="1" outlineLevel="2" x14ac:dyDescent="0.25">
      <c r="D399" s="442"/>
      <c r="E399" s="291"/>
    </row>
    <row r="400" spans="1:5" ht="13.5" customHeight="1" outlineLevel="2" x14ac:dyDescent="0.25">
      <c r="A400" s="291">
        <v>39</v>
      </c>
      <c r="D400" s="442"/>
      <c r="E400" s="291"/>
    </row>
    <row r="401" spans="2:5" ht="13.5" customHeight="1" outlineLevel="2" x14ac:dyDescent="0.25">
      <c r="D401" s="442"/>
      <c r="E401" s="291"/>
    </row>
    <row r="402" spans="2:5" ht="13.5" customHeight="1" outlineLevel="2" x14ac:dyDescent="0.25">
      <c r="B402" s="442"/>
    </row>
    <row r="403" spans="2:5" ht="13.5" customHeight="1" outlineLevel="2" x14ac:dyDescent="0.25">
      <c r="B403" s="442"/>
    </row>
    <row r="404" spans="2:5" ht="13.5" customHeight="1" outlineLevel="2" x14ac:dyDescent="0.25">
      <c r="B404" s="442"/>
    </row>
    <row r="405" spans="2:5" ht="13.5" customHeight="1" outlineLevel="2" x14ac:dyDescent="0.25">
      <c r="B405" s="442"/>
    </row>
    <row r="406" spans="2:5" ht="13.5" customHeight="1" outlineLevel="2" x14ac:dyDescent="0.25">
      <c r="B406" s="442"/>
    </row>
    <row r="407" spans="2:5" ht="13.5" customHeight="1" outlineLevel="2" x14ac:dyDescent="0.25">
      <c r="B407" s="442"/>
    </row>
    <row r="408" spans="2:5" ht="13.5" customHeight="1" outlineLevel="2" x14ac:dyDescent="0.25">
      <c r="B408" s="442"/>
    </row>
    <row r="409" spans="2:5" ht="13.5" customHeight="1" outlineLevel="2" x14ac:dyDescent="0.25">
      <c r="B409" s="442"/>
    </row>
    <row r="410" spans="2:5" ht="13.5" customHeight="1" outlineLevel="2" x14ac:dyDescent="0.25">
      <c r="B410" s="442"/>
    </row>
    <row r="411" spans="2:5" ht="13.5" customHeight="1" outlineLevel="2" x14ac:dyDescent="0.25">
      <c r="B411" s="442"/>
    </row>
    <row r="412" spans="2:5" ht="13.5" customHeight="1" outlineLevel="2" x14ac:dyDescent="0.25">
      <c r="B412" s="442"/>
    </row>
    <row r="413" spans="2:5" ht="13.5" customHeight="1" outlineLevel="2" x14ac:dyDescent="0.25">
      <c r="B413" s="442"/>
    </row>
    <row r="414" spans="2:5" ht="13.5" customHeight="1" outlineLevel="2" x14ac:dyDescent="0.25">
      <c r="B414" s="442"/>
    </row>
    <row r="415" spans="2:5" ht="13.5" customHeight="1" outlineLevel="2" x14ac:dyDescent="0.25">
      <c r="B415" s="442"/>
    </row>
    <row r="416" spans="2:5" ht="13.5" customHeight="1" outlineLevel="2" x14ac:dyDescent="0.25">
      <c r="B416" s="442"/>
    </row>
    <row r="417" spans="1:24" ht="13.5" customHeight="1" outlineLevel="2" x14ac:dyDescent="0.25">
      <c r="B417" s="442"/>
    </row>
    <row r="418" spans="1:24" ht="13.5" customHeight="1" outlineLevel="2" x14ac:dyDescent="0.25">
      <c r="B418" s="442"/>
    </row>
    <row r="419" spans="1:24" ht="13.5" customHeight="1" outlineLevel="2" x14ac:dyDescent="0.25">
      <c r="B419" s="442"/>
    </row>
    <row r="420" spans="1:24" ht="13.5" customHeight="1" outlineLevel="2" thickBot="1" x14ac:dyDescent="0.3">
      <c r="B420" s="442"/>
    </row>
    <row r="421" spans="1:24" s="557" customFormat="1" ht="21" customHeight="1" outlineLevel="1" thickBot="1" x14ac:dyDescent="0.45">
      <c r="A421" s="555" t="s">
        <v>88</v>
      </c>
      <c r="B421" s="556"/>
      <c r="D421" s="558"/>
      <c r="E421" s="559"/>
      <c r="H421" s="560"/>
      <c r="X421" s="561"/>
    </row>
    <row r="422" spans="1:24" s="528" customFormat="1" ht="13.5" customHeight="1" outlineLevel="2" x14ac:dyDescent="0.25">
      <c r="A422" s="528" t="s">
        <v>30</v>
      </c>
      <c r="B422" s="562" t="s">
        <v>76</v>
      </c>
      <c r="C422" s="528" t="s">
        <v>31</v>
      </c>
      <c r="D422" s="562" t="s">
        <v>26</v>
      </c>
      <c r="E422" s="528" t="s">
        <v>77</v>
      </c>
      <c r="F422" s="528" t="s">
        <v>78</v>
      </c>
      <c r="X422" s="563"/>
    </row>
    <row r="423" spans="1:24" ht="13.5" customHeight="1" outlineLevel="2" x14ac:dyDescent="0.25">
      <c r="A423" s="291">
        <v>1</v>
      </c>
      <c r="B423" s="442"/>
      <c r="H423" s="529"/>
      <c r="K423" s="529"/>
    </row>
    <row r="424" spans="1:24" ht="13.5" customHeight="1" outlineLevel="2" x14ac:dyDescent="0.25">
      <c r="B424" s="442"/>
      <c r="H424" s="529"/>
    </row>
    <row r="425" spans="1:24" ht="13.5" customHeight="1" outlineLevel="2" x14ac:dyDescent="0.25">
      <c r="A425" s="291">
        <v>2</v>
      </c>
      <c r="B425" s="442"/>
      <c r="K425" s="529"/>
    </row>
    <row r="426" spans="1:24" ht="13.5" customHeight="1" outlineLevel="2" x14ac:dyDescent="0.25">
      <c r="B426" s="442"/>
      <c r="H426" s="529"/>
    </row>
    <row r="427" spans="1:24" ht="13.5" customHeight="1" outlineLevel="2" x14ac:dyDescent="0.25">
      <c r="A427" s="291">
        <v>3</v>
      </c>
      <c r="B427" s="442"/>
      <c r="H427" s="529"/>
      <c r="K427" s="529"/>
    </row>
    <row r="428" spans="1:24" ht="13.5" customHeight="1" outlineLevel="2" x14ac:dyDescent="0.25">
      <c r="B428" s="442"/>
      <c r="H428" s="529"/>
    </row>
    <row r="429" spans="1:24" ht="13.5" customHeight="1" outlineLevel="2" x14ac:dyDescent="0.25">
      <c r="A429" s="291">
        <v>4</v>
      </c>
      <c r="B429" s="442"/>
      <c r="H429" s="529"/>
      <c r="K429" s="529"/>
    </row>
    <row r="430" spans="1:24" ht="13.5" customHeight="1" outlineLevel="2" x14ac:dyDescent="0.25">
      <c r="B430" s="442"/>
      <c r="H430" s="529"/>
      <c r="K430" s="529"/>
    </row>
    <row r="431" spans="1:24" ht="13.5" customHeight="1" outlineLevel="2" x14ac:dyDescent="0.25">
      <c r="A431" s="291">
        <v>5</v>
      </c>
      <c r="B431" s="442"/>
      <c r="H431" s="529"/>
      <c r="K431" s="529"/>
    </row>
    <row r="432" spans="1:24" ht="13.5" customHeight="1" outlineLevel="2" x14ac:dyDescent="0.25">
      <c r="B432" s="442"/>
      <c r="H432" s="529"/>
    </row>
    <row r="433" spans="1:11" ht="13.5" customHeight="1" outlineLevel="2" x14ac:dyDescent="0.25">
      <c r="A433" s="291">
        <v>6</v>
      </c>
      <c r="B433" s="442"/>
      <c r="H433" s="529"/>
      <c r="K433" s="529"/>
    </row>
    <row r="434" spans="1:11" ht="13.5" customHeight="1" outlineLevel="2" x14ac:dyDescent="0.25">
      <c r="B434" s="442"/>
      <c r="H434" s="529"/>
      <c r="K434" s="529"/>
    </row>
    <row r="435" spans="1:11" ht="13.5" customHeight="1" outlineLevel="2" x14ac:dyDescent="0.25">
      <c r="A435" s="291">
        <v>7</v>
      </c>
      <c r="B435" s="442"/>
      <c r="H435" s="529"/>
    </row>
    <row r="436" spans="1:11" ht="13.5" customHeight="1" outlineLevel="2" x14ac:dyDescent="0.25">
      <c r="B436" s="442"/>
      <c r="H436" s="529"/>
      <c r="K436" s="529"/>
    </row>
    <row r="437" spans="1:11" ht="13.5" customHeight="1" outlineLevel="2" x14ac:dyDescent="0.25">
      <c r="A437" s="291">
        <v>8</v>
      </c>
      <c r="B437" s="442"/>
      <c r="H437" s="529"/>
      <c r="K437" s="529"/>
    </row>
    <row r="438" spans="1:11" ht="13.5" customHeight="1" outlineLevel="2" x14ac:dyDescent="0.25">
      <c r="B438" s="442"/>
      <c r="H438" s="529"/>
      <c r="K438" s="529"/>
    </row>
    <row r="439" spans="1:11" ht="13.5" customHeight="1" outlineLevel="2" x14ac:dyDescent="0.25">
      <c r="A439" s="291">
        <v>9</v>
      </c>
      <c r="B439" s="442"/>
      <c r="H439" s="529"/>
    </row>
    <row r="440" spans="1:11" ht="13.5" customHeight="1" outlineLevel="2" x14ac:dyDescent="0.25">
      <c r="B440" s="442"/>
      <c r="H440" s="529"/>
      <c r="K440" s="529"/>
    </row>
    <row r="441" spans="1:11" ht="13.5" customHeight="1" outlineLevel="2" x14ac:dyDescent="0.25">
      <c r="A441" s="291">
        <v>10</v>
      </c>
      <c r="B441" s="442"/>
      <c r="K441" s="529"/>
    </row>
    <row r="442" spans="1:11" ht="13.5" customHeight="1" outlineLevel="2" x14ac:dyDescent="0.25">
      <c r="B442" s="442"/>
      <c r="H442" s="529"/>
      <c r="K442" s="529"/>
    </row>
    <row r="443" spans="1:11" ht="13.5" customHeight="1" outlineLevel="2" x14ac:dyDescent="0.25">
      <c r="A443" s="291">
        <v>11</v>
      </c>
      <c r="B443" s="442"/>
      <c r="H443" s="529"/>
      <c r="K443" s="529"/>
    </row>
    <row r="444" spans="1:11" ht="13.5" customHeight="1" outlineLevel="2" x14ac:dyDescent="0.25">
      <c r="B444" s="442"/>
      <c r="H444" s="529"/>
      <c r="K444" s="529"/>
    </row>
    <row r="445" spans="1:11" ht="13.5" customHeight="1" outlineLevel="2" x14ac:dyDescent="0.25">
      <c r="A445" s="291">
        <v>12</v>
      </c>
      <c r="B445" s="442"/>
      <c r="H445" s="529"/>
    </row>
    <row r="446" spans="1:11" ht="13.5" customHeight="1" outlineLevel="2" x14ac:dyDescent="0.25">
      <c r="B446" s="442"/>
      <c r="H446" s="529"/>
      <c r="K446" s="529"/>
    </row>
    <row r="447" spans="1:11" ht="13.5" customHeight="1" outlineLevel="2" x14ac:dyDescent="0.25">
      <c r="A447" s="291">
        <v>13</v>
      </c>
      <c r="B447" s="442"/>
      <c r="H447" s="529"/>
    </row>
    <row r="448" spans="1:11" ht="13.5" customHeight="1" outlineLevel="2" x14ac:dyDescent="0.25">
      <c r="B448" s="442"/>
      <c r="H448" s="529"/>
    </row>
    <row r="449" spans="1:11" ht="13.5" customHeight="1" outlineLevel="2" x14ac:dyDescent="0.25">
      <c r="A449" s="291">
        <v>14</v>
      </c>
      <c r="B449" s="442"/>
      <c r="H449" s="529"/>
      <c r="K449" s="529"/>
    </row>
    <row r="450" spans="1:11" ht="13.5" customHeight="1" outlineLevel="2" x14ac:dyDescent="0.25">
      <c r="B450" s="442"/>
      <c r="H450" s="529"/>
      <c r="K450" s="529"/>
    </row>
    <row r="451" spans="1:11" ht="13.5" customHeight="1" outlineLevel="2" x14ac:dyDescent="0.25">
      <c r="A451" s="291">
        <v>15</v>
      </c>
      <c r="B451" s="442"/>
      <c r="H451" s="529"/>
    </row>
    <row r="452" spans="1:11" ht="13.5" customHeight="1" outlineLevel="2" x14ac:dyDescent="0.25">
      <c r="B452" s="442"/>
      <c r="H452" s="529"/>
    </row>
    <row r="453" spans="1:11" ht="13.5" customHeight="1" outlineLevel="2" x14ac:dyDescent="0.25">
      <c r="A453" s="291">
        <v>16</v>
      </c>
      <c r="B453" s="442"/>
      <c r="H453" s="529"/>
      <c r="K453" s="529"/>
    </row>
    <row r="454" spans="1:11" ht="13.5" customHeight="1" outlineLevel="2" x14ac:dyDescent="0.25">
      <c r="B454" s="442"/>
      <c r="H454" s="529"/>
    </row>
    <row r="455" spans="1:11" ht="13.5" customHeight="1" outlineLevel="2" x14ac:dyDescent="0.25">
      <c r="A455" s="291">
        <v>17</v>
      </c>
      <c r="B455" s="442"/>
      <c r="H455" s="529"/>
    </row>
    <row r="456" spans="1:11" ht="13.5" customHeight="1" outlineLevel="2" x14ac:dyDescent="0.25">
      <c r="B456" s="442"/>
      <c r="H456" s="529"/>
      <c r="K456" s="529"/>
    </row>
    <row r="457" spans="1:11" ht="13.5" customHeight="1" outlineLevel="2" x14ac:dyDescent="0.25">
      <c r="A457" s="291">
        <v>18</v>
      </c>
      <c r="B457" s="442"/>
      <c r="H457" s="529"/>
      <c r="K457" s="529"/>
    </row>
    <row r="458" spans="1:11" ht="13.5" customHeight="1" outlineLevel="2" x14ac:dyDescent="0.25">
      <c r="B458" s="442"/>
      <c r="H458" s="529"/>
      <c r="K458" s="529"/>
    </row>
    <row r="459" spans="1:11" ht="13.5" customHeight="1" outlineLevel="2" x14ac:dyDescent="0.25">
      <c r="A459" s="291">
        <v>19</v>
      </c>
      <c r="B459" s="442"/>
      <c r="H459" s="529"/>
      <c r="K459" s="529"/>
    </row>
    <row r="460" spans="1:11" ht="13.5" customHeight="1" outlineLevel="2" x14ac:dyDescent="0.25">
      <c r="B460" s="442"/>
      <c r="H460" s="529"/>
    </row>
    <row r="461" spans="1:11" ht="13.5" customHeight="1" outlineLevel="2" x14ac:dyDescent="0.25">
      <c r="A461" s="291">
        <v>20</v>
      </c>
      <c r="B461" s="442"/>
      <c r="H461" s="529"/>
    </row>
    <row r="462" spans="1:11" ht="13.5" customHeight="1" outlineLevel="2" x14ac:dyDescent="0.25">
      <c r="B462" s="442"/>
      <c r="H462" s="529"/>
    </row>
    <row r="463" spans="1:11" ht="13.5" customHeight="1" outlineLevel="2" x14ac:dyDescent="0.25">
      <c r="A463" s="291">
        <v>21</v>
      </c>
      <c r="B463" s="442"/>
      <c r="H463" s="529"/>
    </row>
    <row r="464" spans="1:11" ht="13.5" customHeight="1" outlineLevel="2" x14ac:dyDescent="0.25">
      <c r="B464" s="442"/>
      <c r="H464" s="529"/>
      <c r="K464" s="529"/>
    </row>
    <row r="465" spans="1:11" ht="13.5" customHeight="1" outlineLevel="2" x14ac:dyDescent="0.25">
      <c r="A465" s="291">
        <v>22</v>
      </c>
      <c r="B465" s="442"/>
      <c r="H465" s="529"/>
      <c r="K465" s="529"/>
    </row>
    <row r="466" spans="1:11" ht="13.5" customHeight="1" outlineLevel="2" x14ac:dyDescent="0.25">
      <c r="B466" s="442"/>
      <c r="H466" s="529"/>
      <c r="K466" s="529"/>
    </row>
    <row r="467" spans="1:11" ht="13.5" customHeight="1" outlineLevel="2" x14ac:dyDescent="0.25">
      <c r="A467" s="291">
        <v>23</v>
      </c>
      <c r="B467" s="442"/>
      <c r="H467" s="529"/>
    </row>
    <row r="468" spans="1:11" ht="13.5" customHeight="1" outlineLevel="2" x14ac:dyDescent="0.25">
      <c r="B468" s="442"/>
      <c r="H468" s="529"/>
      <c r="K468" s="529"/>
    </row>
    <row r="469" spans="1:11" ht="13.5" customHeight="1" outlineLevel="2" x14ac:dyDescent="0.25">
      <c r="A469" s="291">
        <v>24</v>
      </c>
      <c r="B469" s="442"/>
      <c r="H469" s="529"/>
      <c r="K469" s="529"/>
    </row>
    <row r="470" spans="1:11" ht="13.5" customHeight="1" outlineLevel="2" x14ac:dyDescent="0.25">
      <c r="B470" s="442"/>
      <c r="H470" s="529"/>
    </row>
    <row r="471" spans="1:11" ht="13.5" customHeight="1" outlineLevel="2" x14ac:dyDescent="0.25">
      <c r="A471" s="291">
        <v>25</v>
      </c>
      <c r="B471" s="442"/>
      <c r="H471" s="529"/>
      <c r="K471" s="529"/>
    </row>
    <row r="472" spans="1:11" ht="13.5" customHeight="1" outlineLevel="2" x14ac:dyDescent="0.25">
      <c r="B472" s="442"/>
      <c r="H472" s="529"/>
      <c r="K472" s="529"/>
    </row>
    <row r="473" spans="1:11" ht="13.5" customHeight="1" outlineLevel="2" x14ac:dyDescent="0.25">
      <c r="A473" s="291">
        <v>26</v>
      </c>
      <c r="B473" s="442"/>
      <c r="H473" s="529"/>
      <c r="K473" s="529"/>
    </row>
    <row r="474" spans="1:11" ht="13.5" customHeight="1" outlineLevel="2" x14ac:dyDescent="0.25">
      <c r="B474" s="442"/>
      <c r="H474" s="529"/>
      <c r="K474" s="529"/>
    </row>
    <row r="475" spans="1:11" ht="13.5" customHeight="1" outlineLevel="2" x14ac:dyDescent="0.25">
      <c r="A475" s="291">
        <v>27</v>
      </c>
      <c r="B475" s="442"/>
      <c r="H475" s="529"/>
      <c r="K475" s="529"/>
    </row>
    <row r="476" spans="1:11" ht="13.5" customHeight="1" outlineLevel="2" x14ac:dyDescent="0.25">
      <c r="B476" s="442"/>
      <c r="H476" s="529"/>
    </row>
    <row r="477" spans="1:11" ht="13.5" customHeight="1" outlineLevel="2" x14ac:dyDescent="0.25">
      <c r="A477" s="291">
        <v>28</v>
      </c>
      <c r="B477" s="442"/>
      <c r="H477" s="529"/>
    </row>
    <row r="478" spans="1:11" ht="13.5" customHeight="1" outlineLevel="2" x14ac:dyDescent="0.25">
      <c r="B478" s="442"/>
      <c r="H478" s="529"/>
    </row>
    <row r="479" spans="1:11" ht="13.5" customHeight="1" outlineLevel="2" x14ac:dyDescent="0.25">
      <c r="A479" s="291">
        <v>29</v>
      </c>
      <c r="B479" s="442"/>
      <c r="H479" s="529"/>
      <c r="K479" s="529"/>
    </row>
    <row r="480" spans="1:11" ht="13.5" customHeight="1" outlineLevel="2" x14ac:dyDescent="0.25">
      <c r="B480" s="442"/>
      <c r="H480" s="529"/>
      <c r="K480" s="529"/>
    </row>
    <row r="481" spans="1:11" ht="13.5" customHeight="1" outlineLevel="2" x14ac:dyDescent="0.25">
      <c r="A481" s="291">
        <v>30</v>
      </c>
      <c r="B481" s="442"/>
      <c r="H481" s="529"/>
    </row>
    <row r="482" spans="1:11" ht="13.5" customHeight="1" outlineLevel="2" x14ac:dyDescent="0.25">
      <c r="B482" s="442"/>
      <c r="H482" s="529"/>
      <c r="K482" s="529"/>
    </row>
    <row r="483" spans="1:11" ht="13.5" customHeight="1" outlineLevel="2" x14ac:dyDescent="0.25">
      <c r="A483" s="291">
        <v>31</v>
      </c>
      <c r="D483" s="442"/>
      <c r="E483" s="291"/>
      <c r="K483" s="529"/>
    </row>
    <row r="484" spans="1:11" ht="13.5" customHeight="1" outlineLevel="2" x14ac:dyDescent="0.25">
      <c r="D484" s="442"/>
      <c r="E484" s="291"/>
    </row>
    <row r="485" spans="1:11" ht="13.5" customHeight="1" outlineLevel="2" x14ac:dyDescent="0.25">
      <c r="A485" s="291">
        <v>32</v>
      </c>
      <c r="D485" s="442"/>
      <c r="E485" s="291"/>
    </row>
    <row r="486" spans="1:11" ht="13.5" customHeight="1" outlineLevel="2" x14ac:dyDescent="0.25">
      <c r="D486" s="442"/>
      <c r="E486" s="291"/>
    </row>
    <row r="487" spans="1:11" ht="13.5" customHeight="1" outlineLevel="2" x14ac:dyDescent="0.25">
      <c r="A487" s="291">
        <v>33</v>
      </c>
      <c r="D487" s="442"/>
      <c r="E487" s="291"/>
      <c r="K487" s="529"/>
    </row>
    <row r="488" spans="1:11" ht="13.5" customHeight="1" outlineLevel="2" x14ac:dyDescent="0.25">
      <c r="D488" s="442"/>
      <c r="E488" s="291"/>
    </row>
    <row r="489" spans="1:11" ht="13.5" customHeight="1" outlineLevel="2" x14ac:dyDescent="0.25">
      <c r="A489" s="291">
        <v>34</v>
      </c>
      <c r="D489" s="442"/>
      <c r="E489" s="291"/>
    </row>
    <row r="490" spans="1:11" ht="13.5" customHeight="1" outlineLevel="2" x14ac:dyDescent="0.25">
      <c r="D490" s="442"/>
      <c r="E490" s="291"/>
      <c r="K490" s="529"/>
    </row>
    <row r="491" spans="1:11" ht="13.5" customHeight="1" outlineLevel="2" x14ac:dyDescent="0.25">
      <c r="A491" s="291">
        <v>35</v>
      </c>
      <c r="D491" s="442"/>
      <c r="E491" s="291"/>
    </row>
    <row r="492" spans="1:11" ht="13.5" customHeight="1" outlineLevel="2" x14ac:dyDescent="0.25">
      <c r="D492" s="442"/>
      <c r="E492" s="291"/>
      <c r="K492" s="529"/>
    </row>
    <row r="493" spans="1:11" ht="13.5" customHeight="1" outlineLevel="2" x14ac:dyDescent="0.25">
      <c r="A493" s="291">
        <v>36</v>
      </c>
      <c r="D493" s="442"/>
      <c r="E493" s="291"/>
    </row>
    <row r="494" spans="1:11" ht="13.5" customHeight="1" outlineLevel="2" x14ac:dyDescent="0.25">
      <c r="D494" s="442"/>
      <c r="E494" s="291"/>
    </row>
    <row r="495" spans="1:11" ht="13.5" customHeight="1" outlineLevel="2" x14ac:dyDescent="0.25">
      <c r="A495" s="291">
        <v>37</v>
      </c>
      <c r="D495" s="442"/>
      <c r="E495" s="291"/>
    </row>
    <row r="496" spans="1:11" ht="13.5" customHeight="1" outlineLevel="2" x14ac:dyDescent="0.25">
      <c r="D496" s="442"/>
      <c r="E496" s="291"/>
    </row>
    <row r="497" spans="1:5" ht="13.5" customHeight="1" outlineLevel="2" x14ac:dyDescent="0.25">
      <c r="A497" s="291">
        <v>38</v>
      </c>
      <c r="D497" s="442"/>
      <c r="E497" s="291"/>
    </row>
    <row r="498" spans="1:5" ht="13.5" customHeight="1" outlineLevel="2" x14ac:dyDescent="0.25">
      <c r="D498" s="442"/>
      <c r="E498" s="291"/>
    </row>
    <row r="499" spans="1:5" ht="13.5" customHeight="1" outlineLevel="2" x14ac:dyDescent="0.25">
      <c r="A499" s="291">
        <v>39</v>
      </c>
      <c r="D499" s="442"/>
      <c r="E499" s="291"/>
    </row>
    <row r="500" spans="1:5" ht="13.5" customHeight="1" outlineLevel="2" x14ac:dyDescent="0.25">
      <c r="D500" s="442"/>
      <c r="E500" s="291"/>
    </row>
    <row r="501" spans="1:5" ht="13.5" customHeight="1" outlineLevel="2" x14ac:dyDescent="0.25">
      <c r="D501" s="442"/>
      <c r="E501" s="291"/>
    </row>
    <row r="502" spans="1:5" ht="13.5" customHeight="1" outlineLevel="2" x14ac:dyDescent="0.25">
      <c r="D502" s="442"/>
      <c r="E502" s="291"/>
    </row>
    <row r="503" spans="1:5" ht="13.5" customHeight="1" outlineLevel="2" x14ac:dyDescent="0.25">
      <c r="D503" s="442"/>
      <c r="E503" s="291"/>
    </row>
    <row r="504" spans="1:5" ht="13.5" customHeight="1" outlineLevel="2" x14ac:dyDescent="0.25">
      <c r="D504" s="442"/>
      <c r="E504" s="291"/>
    </row>
    <row r="505" spans="1:5" ht="13.5" customHeight="1" outlineLevel="2" x14ac:dyDescent="0.25">
      <c r="D505" s="442"/>
      <c r="E505" s="291"/>
    </row>
    <row r="506" spans="1:5" ht="13.5" customHeight="1" outlineLevel="2" x14ac:dyDescent="0.25">
      <c r="D506" s="442"/>
      <c r="E506" s="291"/>
    </row>
    <row r="507" spans="1:5" ht="13.5" customHeight="1" outlineLevel="2" x14ac:dyDescent="0.25">
      <c r="D507" s="442"/>
      <c r="E507" s="291"/>
    </row>
    <row r="508" spans="1:5" ht="13.5" customHeight="1" outlineLevel="2" x14ac:dyDescent="0.25">
      <c r="D508" s="442"/>
      <c r="E508" s="291"/>
    </row>
    <row r="509" spans="1:5" ht="13.5" customHeight="1" outlineLevel="2" x14ac:dyDescent="0.25">
      <c r="D509" s="442"/>
      <c r="E509" s="291"/>
    </row>
    <row r="510" spans="1:5" ht="13.5" customHeight="1" outlineLevel="2" x14ac:dyDescent="0.25">
      <c r="D510" s="442"/>
      <c r="E510" s="291"/>
    </row>
    <row r="511" spans="1:5" ht="13.5" customHeight="1" outlineLevel="2" x14ac:dyDescent="0.25">
      <c r="D511" s="442"/>
      <c r="E511" s="291"/>
    </row>
    <row r="512" spans="1:5" ht="13.5" customHeight="1" outlineLevel="2" x14ac:dyDescent="0.25">
      <c r="D512" s="442"/>
      <c r="E512" s="291"/>
    </row>
    <row r="513" spans="1:24" ht="13.5" customHeight="1" outlineLevel="2" x14ac:dyDescent="0.25">
      <c r="D513" s="442"/>
      <c r="E513" s="291"/>
    </row>
    <row r="514" spans="1:24" ht="13.5" customHeight="1" outlineLevel="2" x14ac:dyDescent="0.25">
      <c r="D514" s="442"/>
      <c r="E514" s="291"/>
    </row>
    <row r="515" spans="1:24" ht="13.5" customHeight="1" outlineLevel="2" x14ac:dyDescent="0.25">
      <c r="D515" s="442"/>
      <c r="E515" s="291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557" customFormat="1" ht="21.6" thickBot="1" x14ac:dyDescent="0.45">
      <c r="A521" s="555">
        <f t="shared" ref="A521:F524" si="73">+A321</f>
        <v>0</v>
      </c>
      <c r="B521" s="556">
        <f t="shared" si="73"/>
        <v>0</v>
      </c>
      <c r="C521" s="557">
        <f t="shared" si="73"/>
        <v>0</v>
      </c>
      <c r="D521" s="558">
        <f t="shared" si="73"/>
        <v>0</v>
      </c>
      <c r="E521" s="559">
        <f t="shared" si="73"/>
        <v>0</v>
      </c>
      <c r="F521" s="557">
        <f t="shared" si="73"/>
        <v>0</v>
      </c>
      <c r="H521" s="560"/>
      <c r="X521" s="561"/>
    </row>
    <row r="522" spans="1:24" x14ac:dyDescent="0.25">
      <c r="A522" s="291" t="str">
        <f t="shared" si="73"/>
        <v>Résultats BRUT HOMMES COLLER LES VALEURS DES CELLULES Puis trier par ordre décroissant colonne F</v>
      </c>
      <c r="B522" s="442">
        <f t="shared" si="73"/>
        <v>0</v>
      </c>
      <c r="C522" s="291">
        <f t="shared" si="73"/>
        <v>0</v>
      </c>
      <c r="D522" s="443">
        <f t="shared" si="73"/>
        <v>0</v>
      </c>
      <c r="E522" s="444">
        <f t="shared" si="73"/>
        <v>0</v>
      </c>
      <c r="F522" s="291">
        <f t="shared" si="73"/>
        <v>0</v>
      </c>
      <c r="H522" s="554"/>
    </row>
    <row r="523" spans="1:24" x14ac:dyDescent="0.25">
      <c r="A523" s="291" t="str">
        <f t="shared" si="73"/>
        <v>Clt</v>
      </c>
      <c r="B523" s="291" t="str">
        <f t="shared" si="73"/>
        <v>Nat.</v>
      </c>
      <c r="C523" s="291" t="str">
        <f t="shared" si="73"/>
        <v>Prénom et Nom</v>
      </c>
      <c r="D523" s="443" t="str">
        <f t="shared" si="73"/>
        <v>Idx</v>
      </c>
      <c r="E523" s="444" t="str">
        <f t="shared" si="73"/>
        <v>Club</v>
      </c>
      <c r="F523" s="291" t="str">
        <f t="shared" si="73"/>
        <v>T1</v>
      </c>
    </row>
    <row r="524" spans="1:24" x14ac:dyDescent="0.25">
      <c r="A524" s="291">
        <f t="shared" si="73"/>
        <v>1</v>
      </c>
      <c r="B524" s="291">
        <f t="shared" si="73"/>
        <v>0</v>
      </c>
      <c r="C524" s="291">
        <f t="shared" si="73"/>
        <v>0</v>
      </c>
      <c r="D524" s="443">
        <f t="shared" si="73"/>
        <v>0</v>
      </c>
      <c r="E524" s="444">
        <f t="shared" si="73"/>
        <v>0</v>
      </c>
      <c r="F524" s="291">
        <f t="shared" si="73"/>
        <v>0</v>
      </c>
    </row>
  </sheetData>
  <sortState xmlns:xlrd2="http://schemas.microsoft.com/office/spreadsheetml/2017/richdata2" ref="C423:H453">
    <sortCondition descending="1" ref="F423:F453"/>
  </sortState>
  <mergeCells count="26">
    <mergeCell ref="W5:X5"/>
    <mergeCell ref="W13:Z13"/>
    <mergeCell ref="B4:F4"/>
    <mergeCell ref="I4:M4"/>
    <mergeCell ref="AB4:AF4"/>
    <mergeCell ref="O5:R5"/>
    <mergeCell ref="S5:T5"/>
    <mergeCell ref="AH4:AL4"/>
    <mergeCell ref="A1:Z1"/>
    <mergeCell ref="AB1:BB1"/>
    <mergeCell ref="AB2:AR2"/>
    <mergeCell ref="AN4:AR4"/>
    <mergeCell ref="AT4:BB4"/>
    <mergeCell ref="O21:R21"/>
    <mergeCell ref="A40:F40"/>
    <mergeCell ref="H40:M40"/>
    <mergeCell ref="AB37:AF37"/>
    <mergeCell ref="A39:F39"/>
    <mergeCell ref="H39:M39"/>
    <mergeCell ref="AB39:AF39"/>
    <mergeCell ref="AH37:AL37"/>
    <mergeCell ref="AB40:AF40"/>
    <mergeCell ref="AT5:AV5"/>
    <mergeCell ref="AW5:AY5"/>
    <mergeCell ref="AZ5:BB5"/>
    <mergeCell ref="AN19:AR19"/>
  </mergeCells>
  <conditionalFormatting sqref="B125:H174">
    <cfRule type="expression" dxfId="59" priority="9">
      <formula>($H125="F")</formula>
    </cfRule>
  </conditionalFormatting>
  <conditionalFormatting sqref="B224:H287">
    <cfRule type="expression" dxfId="58" priority="12">
      <formula>($H224="F")</formula>
    </cfRule>
  </conditionalFormatting>
  <conditionalFormatting sqref="B324:H369">
    <cfRule type="expression" dxfId="57" priority="8">
      <formula>($H324="F")</formula>
    </cfRule>
  </conditionalFormatting>
  <conditionalFormatting sqref="B423:H482">
    <cfRule type="expression" dxfId="56" priority="7">
      <formula>($H423="F")</formula>
    </cfRule>
  </conditionalFormatting>
  <conditionalFormatting sqref="C6:C35">
    <cfRule type="cellIs" dxfId="55" priority="5" operator="equal">
      <formula>"F"</formula>
    </cfRule>
  </conditionalFormatting>
  <conditionalFormatting sqref="D6:D35">
    <cfRule type="cellIs" dxfId="54" priority="2" operator="equal">
      <formula>"Inconnu"</formula>
    </cfRule>
  </conditionalFormatting>
  <conditionalFormatting sqref="E6:E35">
    <cfRule type="cellIs" dxfId="53" priority="1" operator="greaterThan">
      <formula>36</formula>
    </cfRule>
  </conditionalFormatting>
  <conditionalFormatting sqref="J6:J35">
    <cfRule type="cellIs" dxfId="52" priority="6" operator="equal">
      <formula>"F"</formula>
    </cfRule>
  </conditionalFormatting>
  <conditionalFormatting sqref="K6:K35">
    <cfRule type="cellIs" dxfId="51" priority="3" operator="equal">
      <formula>"Inconnu"</formula>
    </cfRule>
  </conditionalFormatting>
  <conditionalFormatting sqref="L6:L35">
    <cfRule type="cellIs" dxfId="50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740D-2A53-406B-86BC-313040D69247}">
  <sheetPr codeName="Feuil17">
    <pageSetUpPr fitToPage="1"/>
  </sheetPr>
  <dimension ref="A1:BB524"/>
  <sheetViews>
    <sheetView showZeros="0" zoomScale="70" zoomScaleNormal="70" workbookViewId="0">
      <pane ySplit="1" topLeftCell="A14" activePane="bottomLeft" state="frozen"/>
      <selection pane="bottomLeft" sqref="A1:Z1"/>
    </sheetView>
  </sheetViews>
  <sheetFormatPr baseColWidth="10" defaultColWidth="11.5546875" defaultRowHeight="13.2" outlineLevelRow="2" x14ac:dyDescent="0.25"/>
  <cols>
    <col min="1" max="1" width="5.33203125" style="289" customWidth="1"/>
    <col min="2" max="2" width="23.109375" style="289" customWidth="1"/>
    <col min="3" max="3" width="21" style="289" customWidth="1"/>
    <col min="4" max="4" width="19.109375" style="298" customWidth="1"/>
    <col min="5" max="5" width="26.5546875" style="299" customWidth="1"/>
    <col min="6" max="6" width="5.44140625" style="289" customWidth="1"/>
    <col min="7" max="7" width="3.77734375" style="289" customWidth="1"/>
    <col min="8" max="8" width="4.33203125" style="289" customWidth="1"/>
    <col min="9" max="9" width="20.5546875" style="289" customWidth="1"/>
    <col min="10" max="10" width="4.88671875" style="289" customWidth="1"/>
    <col min="11" max="12" width="15.6640625" style="289" customWidth="1"/>
    <col min="13" max="15" width="5.44140625" style="289" customWidth="1"/>
    <col min="16" max="16" width="16.44140625" style="289" customWidth="1"/>
    <col min="17" max="17" width="5.44140625" style="289" customWidth="1"/>
    <col min="18" max="18" width="18.21875" style="289" customWidth="1"/>
    <col min="19" max="20" width="5.44140625" style="289" customWidth="1"/>
    <col min="21" max="21" width="1" style="289" customWidth="1"/>
    <col min="22" max="22" width="3.33203125" style="289" customWidth="1"/>
    <col min="23" max="23" width="20.5546875" style="289" customWidth="1"/>
    <col min="24" max="24" width="9.21875" style="300" customWidth="1"/>
    <col min="25" max="25" width="11.77734375" style="289" customWidth="1"/>
    <col min="26" max="26" width="9.109375" style="289" customWidth="1"/>
    <col min="27" max="27" width="3.5546875" style="289" customWidth="1"/>
    <col min="28" max="28" width="8.109375" style="289" customWidth="1"/>
    <col min="29" max="29" width="7.88671875" style="289" customWidth="1"/>
    <col min="30" max="30" width="8.44140625" style="289" customWidth="1"/>
    <col min="31" max="32" width="5.44140625" style="289" customWidth="1"/>
    <col min="33" max="33" width="3.33203125" style="289" customWidth="1"/>
    <col min="34" max="34" width="8" style="289" customWidth="1"/>
    <col min="35" max="38" width="5.44140625" style="289" customWidth="1"/>
    <col min="39" max="39" width="1.5546875" style="289" customWidth="1"/>
    <col min="40" max="40" width="5.44140625" style="289" customWidth="1"/>
    <col min="41" max="41" width="9.33203125" style="289" customWidth="1"/>
    <col min="42" max="44" width="5.44140625" style="289" customWidth="1"/>
    <col min="45" max="57" width="11.5546875" style="289"/>
    <col min="58" max="58" width="12.109375" style="289" customWidth="1"/>
    <col min="59" max="16384" width="11.5546875" style="289"/>
  </cols>
  <sheetData>
    <row r="1" spans="1:54" s="752" customFormat="1" ht="31.8" customHeight="1" thickBot="1" x14ac:dyDescent="0.3">
      <c r="A1" s="941" t="str">
        <f>+Explications!A1:R1</f>
        <v>CARRE D'AS 2025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942"/>
      <c r="U1" s="942"/>
      <c r="V1" s="942"/>
      <c r="W1" s="942"/>
      <c r="X1" s="942"/>
      <c r="Y1" s="942"/>
      <c r="Z1" s="943"/>
      <c r="AB1" s="941" t="s">
        <v>23</v>
      </c>
      <c r="AC1" s="942"/>
      <c r="AD1" s="942"/>
      <c r="AE1" s="942"/>
      <c r="AF1" s="942"/>
      <c r="AG1" s="942"/>
      <c r="AH1" s="942"/>
      <c r="AI1" s="942"/>
      <c r="AJ1" s="942"/>
      <c r="AK1" s="942"/>
      <c r="AL1" s="942"/>
      <c r="AM1" s="942"/>
      <c r="AN1" s="942"/>
      <c r="AO1" s="942"/>
      <c r="AP1" s="942"/>
      <c r="AQ1" s="942"/>
      <c r="AR1" s="942"/>
      <c r="AS1" s="942"/>
      <c r="AT1" s="942"/>
      <c r="AU1" s="942"/>
      <c r="AV1" s="942"/>
      <c r="AW1" s="942"/>
      <c r="AX1" s="942"/>
      <c r="AY1" s="942"/>
      <c r="AZ1" s="942"/>
      <c r="BA1" s="942"/>
      <c r="BB1" s="943"/>
    </row>
    <row r="2" spans="1:54" ht="19.95" customHeight="1" x14ac:dyDescent="0.3">
      <c r="A2" s="292" t="s">
        <v>133</v>
      </c>
      <c r="B2" s="293">
        <f>+Explications!I35</f>
        <v>45916</v>
      </c>
      <c r="C2" s="294"/>
      <c r="D2" s="295" t="s">
        <v>131</v>
      </c>
      <c r="E2" s="292" t="str">
        <f>+Explications!I36</f>
        <v>Chevannes</v>
      </c>
      <c r="F2" s="292"/>
      <c r="G2" s="292"/>
      <c r="H2" s="294"/>
      <c r="I2" s="292" t="s">
        <v>226</v>
      </c>
      <c r="J2" s="292" t="str">
        <f>+Explications!I37</f>
        <v>Chevannes</v>
      </c>
      <c r="K2" s="292"/>
      <c r="L2" s="292"/>
      <c r="M2" s="292"/>
      <c r="N2" s="292"/>
      <c r="O2" s="292"/>
      <c r="P2" s="292" t="s">
        <v>402</v>
      </c>
      <c r="Q2" s="292"/>
      <c r="R2" s="292" t="str">
        <f>+Explications!I38</f>
        <v>Simple</v>
      </c>
      <c r="S2" s="292"/>
      <c r="T2" s="292"/>
      <c r="U2" s="292" t="s">
        <v>25</v>
      </c>
      <c r="V2" s="292"/>
      <c r="W2" s="292"/>
      <c r="X2" s="296"/>
      <c r="Y2" s="292"/>
      <c r="AB2" s="947"/>
      <c r="AC2" s="947"/>
      <c r="AD2" s="947"/>
      <c r="AE2" s="947"/>
      <c r="AF2" s="947"/>
      <c r="AG2" s="947"/>
      <c r="AH2" s="947"/>
      <c r="AI2" s="947"/>
      <c r="AJ2" s="947"/>
      <c r="AK2" s="947"/>
      <c r="AL2" s="947"/>
      <c r="AM2" s="947"/>
      <c r="AN2" s="947"/>
      <c r="AO2" s="947"/>
      <c r="AP2" s="947"/>
      <c r="AQ2" s="947"/>
      <c r="AR2" s="947"/>
    </row>
    <row r="3" spans="1:54" ht="13.8" thickBot="1" x14ac:dyDescent="0.3">
      <c r="B3" s="297"/>
    </row>
    <row r="4" spans="1:54" ht="16.5" customHeight="1" thickBot="1" x14ac:dyDescent="0.3">
      <c r="B4" s="944" t="s">
        <v>0</v>
      </c>
      <c r="C4" s="945"/>
      <c r="D4" s="945"/>
      <c r="E4" s="945"/>
      <c r="F4" s="946"/>
      <c r="G4" s="110"/>
      <c r="H4" s="110"/>
      <c r="I4" s="944" t="s">
        <v>3</v>
      </c>
      <c r="J4" s="945"/>
      <c r="K4" s="945"/>
      <c r="L4" s="945"/>
      <c r="M4" s="946"/>
      <c r="AB4" s="944" t="s">
        <v>0</v>
      </c>
      <c r="AC4" s="945"/>
      <c r="AD4" s="945"/>
      <c r="AE4" s="945"/>
      <c r="AF4" s="946"/>
      <c r="AH4" s="944" t="s">
        <v>3</v>
      </c>
      <c r="AI4" s="945"/>
      <c r="AJ4" s="945"/>
      <c r="AK4" s="945"/>
      <c r="AL4" s="946"/>
      <c r="AN4" s="944" t="s">
        <v>18</v>
      </c>
      <c r="AO4" s="945"/>
      <c r="AP4" s="945"/>
      <c r="AQ4" s="945"/>
      <c r="AR4" s="946"/>
      <c r="AT4" s="948" t="s">
        <v>233</v>
      </c>
      <c r="AU4" s="949"/>
      <c r="AV4" s="949"/>
      <c r="AW4" s="949"/>
      <c r="AX4" s="949"/>
      <c r="AY4" s="949"/>
      <c r="AZ4" s="949"/>
      <c r="BA4" s="949"/>
      <c r="BB4" s="950"/>
    </row>
    <row r="5" spans="1:54" ht="16.5" customHeight="1" thickBot="1" x14ac:dyDescent="0.3">
      <c r="B5" s="301" t="s">
        <v>85</v>
      </c>
      <c r="C5" s="302" t="s">
        <v>90</v>
      </c>
      <c r="D5" s="303" t="s">
        <v>24</v>
      </c>
      <c r="E5" s="304" t="s">
        <v>48</v>
      </c>
      <c r="F5" s="305" t="s">
        <v>21</v>
      </c>
      <c r="G5" s="110"/>
      <c r="H5" s="110"/>
      <c r="I5" s="306" t="str">
        <f>+B5</f>
        <v>Nom Prénom</v>
      </c>
      <c r="J5" s="307" t="s">
        <v>90</v>
      </c>
      <c r="K5" s="306" t="str">
        <f>+D5</f>
        <v>Club *</v>
      </c>
      <c r="L5" s="306" t="s">
        <v>48</v>
      </c>
      <c r="M5" s="305" t="s">
        <v>21</v>
      </c>
      <c r="O5" s="962" t="s">
        <v>18</v>
      </c>
      <c r="P5" s="963"/>
      <c r="Q5" s="963"/>
      <c r="R5" s="964"/>
      <c r="S5" s="965" t="s">
        <v>2</v>
      </c>
      <c r="T5" s="966"/>
      <c r="W5" s="944" t="s">
        <v>15</v>
      </c>
      <c r="X5" s="946"/>
      <c r="AB5" s="308" t="str">
        <f>+W6</f>
        <v>ASGAF</v>
      </c>
      <c r="AC5" s="309" t="str">
        <f>+W7</f>
        <v>Chevannes</v>
      </c>
      <c r="AD5" s="309" t="str">
        <f>+W8</f>
        <v>Chevry</v>
      </c>
      <c r="AE5" s="309" t="str">
        <f>+W9</f>
        <v>Corbuches</v>
      </c>
      <c r="AF5" s="310" t="str">
        <f>+W10</f>
        <v>Réveillon</v>
      </c>
      <c r="AH5" s="308" t="str">
        <f>+AB5</f>
        <v>ASGAF</v>
      </c>
      <c r="AI5" s="309" t="str">
        <f>+AC5</f>
        <v>Chevannes</v>
      </c>
      <c r="AJ5" s="309" t="str">
        <f>+AD5</f>
        <v>Chevry</v>
      </c>
      <c r="AK5" s="309" t="str">
        <f>+AE5</f>
        <v>Corbuches</v>
      </c>
      <c r="AL5" s="310" t="str">
        <f>+AF5</f>
        <v>Réveillon</v>
      </c>
      <c r="AN5" s="308" t="str">
        <f>+AH5</f>
        <v>ASGAF</v>
      </c>
      <c r="AO5" s="309" t="str">
        <f>+AI5</f>
        <v>Chevannes</v>
      </c>
      <c r="AP5" s="309" t="str">
        <f>+AJ5</f>
        <v>Chevry</v>
      </c>
      <c r="AQ5" s="309" t="str">
        <f>+AK5</f>
        <v>Corbuches</v>
      </c>
      <c r="AR5" s="310" t="str">
        <f>+AL5</f>
        <v>Réveillon</v>
      </c>
      <c r="AT5" s="944" t="s">
        <v>229</v>
      </c>
      <c r="AU5" s="945"/>
      <c r="AV5" s="946"/>
      <c r="AW5" s="944" t="s">
        <v>86</v>
      </c>
      <c r="AX5" s="945"/>
      <c r="AY5" s="946"/>
      <c r="AZ5" s="944" t="s">
        <v>87</v>
      </c>
      <c r="BA5" s="945"/>
      <c r="BB5" s="946"/>
    </row>
    <row r="6" spans="1:54" ht="16.5" customHeight="1" thickBot="1" x14ac:dyDescent="0.3">
      <c r="A6" s="311">
        <v>1</v>
      </c>
      <c r="B6" s="312">
        <f t="shared" ref="B6:E21" si="0">+B42</f>
        <v>0</v>
      </c>
      <c r="C6" s="313" t="str">
        <f>+C42</f>
        <v>???</v>
      </c>
      <c r="D6" s="314" t="str">
        <f t="shared" ref="D6:E14" si="1">+D42</f>
        <v>???</v>
      </c>
      <c r="E6" s="315">
        <f t="shared" si="1"/>
        <v>0</v>
      </c>
      <c r="F6" s="316">
        <v>30</v>
      </c>
      <c r="H6" s="311">
        <v>1</v>
      </c>
      <c r="I6" s="312">
        <f t="shared" ref="I6:K21" si="2">+I42</f>
        <v>0</v>
      </c>
      <c r="J6" s="313" t="str">
        <f t="shared" si="2"/>
        <v>???</v>
      </c>
      <c r="K6" s="313" t="str">
        <f t="shared" si="2"/>
        <v>???</v>
      </c>
      <c r="L6" s="315">
        <f t="shared" ref="L6:L35" si="3">VALUE(+L42)</f>
        <v>0</v>
      </c>
      <c r="M6" s="316">
        <v>30</v>
      </c>
      <c r="O6" s="317" t="s">
        <v>230</v>
      </c>
      <c r="P6" s="318" t="str">
        <f>+I5</f>
        <v>Nom Prénom</v>
      </c>
      <c r="Q6" s="318" t="str">
        <f>+J5</f>
        <v>H/F</v>
      </c>
      <c r="R6" s="318" t="str">
        <f>+K5</f>
        <v>Club *</v>
      </c>
      <c r="S6" s="318" t="s">
        <v>230</v>
      </c>
      <c r="T6" s="319" t="s">
        <v>232</v>
      </c>
      <c r="W6" s="320" t="s">
        <v>313</v>
      </c>
      <c r="X6" s="321">
        <f>AB121</f>
        <v>0</v>
      </c>
      <c r="AB6" s="322" t="str">
        <f>IF($D6=AB$5,$F6,"")</f>
        <v/>
      </c>
      <c r="AC6" s="323" t="str">
        <f t="shared" ref="AC6:AF21" si="4">IF($D6=AC$5,$F6,"")</f>
        <v/>
      </c>
      <c r="AD6" s="323" t="str">
        <f t="shared" si="4"/>
        <v/>
      </c>
      <c r="AE6" s="323" t="str">
        <f t="shared" si="4"/>
        <v/>
      </c>
      <c r="AF6" s="324" t="str">
        <f t="shared" si="4"/>
        <v/>
      </c>
      <c r="AH6" s="325" t="str">
        <f>IF($K6=AH$5,$M6,"")</f>
        <v/>
      </c>
      <c r="AI6" s="326" t="str">
        <f t="shared" ref="AI6:AL21" si="5">IF($K6=AI$5,$M6,"")</f>
        <v/>
      </c>
      <c r="AJ6" s="326" t="str">
        <f t="shared" si="5"/>
        <v/>
      </c>
      <c r="AK6" s="326" t="str">
        <f t="shared" si="5"/>
        <v/>
      </c>
      <c r="AL6" s="327" t="str">
        <f t="shared" si="5"/>
        <v/>
      </c>
      <c r="AN6" s="322" t="str">
        <f t="shared" ref="AN6:AR17" si="6">IF(LEFT($R7,5)=AN$5,$S7,"")</f>
        <v/>
      </c>
      <c r="AO6" s="323" t="str">
        <f t="shared" si="6"/>
        <v/>
      </c>
      <c r="AP6" s="323" t="str">
        <f t="shared" si="6"/>
        <v/>
      </c>
      <c r="AQ6" s="323" t="str">
        <f t="shared" si="6"/>
        <v/>
      </c>
      <c r="AR6" s="324" t="str">
        <f t="shared" si="6"/>
        <v/>
      </c>
      <c r="AT6" s="305" t="s">
        <v>231</v>
      </c>
      <c r="AU6" s="305" t="s">
        <v>230</v>
      </c>
      <c r="AV6" s="305" t="s">
        <v>1</v>
      </c>
      <c r="AW6" s="305" t="s">
        <v>231</v>
      </c>
      <c r="AX6" s="305" t="s">
        <v>230</v>
      </c>
      <c r="AY6" s="305" t="s">
        <v>1</v>
      </c>
      <c r="AZ6" s="305" t="s">
        <v>231</v>
      </c>
      <c r="BA6" s="305" t="s">
        <v>230</v>
      </c>
      <c r="BB6" s="305" t="s">
        <v>1</v>
      </c>
    </row>
    <row r="7" spans="1:54" ht="16.5" customHeight="1" x14ac:dyDescent="0.25">
      <c r="A7" s="328">
        <v>2</v>
      </c>
      <c r="B7" s="329">
        <f t="shared" si="0"/>
        <v>0</v>
      </c>
      <c r="C7" s="330" t="str">
        <f t="shared" si="0"/>
        <v>???</v>
      </c>
      <c r="D7" s="331" t="str">
        <f t="shared" si="1"/>
        <v>???</v>
      </c>
      <c r="E7" s="315">
        <f t="shared" si="1"/>
        <v>0</v>
      </c>
      <c r="F7" s="332">
        <v>29</v>
      </c>
      <c r="H7" s="328">
        <v>2</v>
      </c>
      <c r="I7" s="329">
        <f t="shared" si="2"/>
        <v>0</v>
      </c>
      <c r="J7" s="330" t="str">
        <f t="shared" si="2"/>
        <v>???</v>
      </c>
      <c r="K7" s="330" t="str">
        <f t="shared" si="2"/>
        <v>???</v>
      </c>
      <c r="L7" s="315">
        <f t="shared" si="3"/>
        <v>0</v>
      </c>
      <c r="M7" s="332">
        <v>29</v>
      </c>
      <c r="O7" s="333">
        <v>1</v>
      </c>
      <c r="P7" s="334" t="str">
        <f t="shared" ref="P7:P18" si="7">IFERROR(VLOOKUP($O7,$AU$7:$AV$36,2,0),"")</f>
        <v/>
      </c>
      <c r="Q7" s="334" t="str">
        <f t="shared" ref="Q7:Q18" si="8">IFERROR(VLOOKUP($P7,$I$6:$L$35,4,0),"")</f>
        <v/>
      </c>
      <c r="R7" s="334" t="str">
        <f t="shared" ref="R7:R18" si="9">IFERROR(VLOOKUP($P7,$I$6:$L$35,3,0),"")</f>
        <v/>
      </c>
      <c r="S7" s="326">
        <f t="shared" ref="S7:S18" si="10">IF(P7&lt;&gt;"",T7,0)</f>
        <v>0</v>
      </c>
      <c r="T7" s="327" t="str">
        <f>IFERROR(VLOOKUP($P7,$I$6:$M$35,5,0),"")</f>
        <v/>
      </c>
      <c r="W7" s="335" t="str">
        <f>+Liste_J!O8</f>
        <v>Chevannes</v>
      </c>
      <c r="X7" s="336">
        <f>AC121</f>
        <v>0</v>
      </c>
      <c r="AB7" s="337" t="str">
        <f t="shared" ref="AB7:AF35" si="11">IF($D7=AB$5,$F7,"")</f>
        <v/>
      </c>
      <c r="AC7" s="338" t="str">
        <f t="shared" si="4"/>
        <v/>
      </c>
      <c r="AD7" s="338" t="str">
        <f t="shared" si="4"/>
        <v/>
      </c>
      <c r="AE7" s="338" t="str">
        <f t="shared" si="4"/>
        <v/>
      </c>
      <c r="AF7" s="339" t="str">
        <f t="shared" si="4"/>
        <v/>
      </c>
      <c r="AH7" s="337" t="str">
        <f t="shared" ref="AH7:AL35" si="12">IF($K7=AH$5,$M7,"")</f>
        <v/>
      </c>
      <c r="AI7" s="338" t="str">
        <f t="shared" si="5"/>
        <v/>
      </c>
      <c r="AJ7" s="338" t="str">
        <f t="shared" si="5"/>
        <v/>
      </c>
      <c r="AK7" s="338" t="str">
        <f t="shared" si="5"/>
        <v/>
      </c>
      <c r="AL7" s="339" t="str">
        <f t="shared" si="5"/>
        <v/>
      </c>
      <c r="AN7" s="337" t="str">
        <f t="shared" si="6"/>
        <v/>
      </c>
      <c r="AO7" s="338" t="str">
        <f t="shared" si="6"/>
        <v/>
      </c>
      <c r="AP7" s="338" t="str">
        <f t="shared" si="6"/>
        <v/>
      </c>
      <c r="AQ7" s="338" t="str">
        <f t="shared" si="6"/>
        <v/>
      </c>
      <c r="AR7" s="339" t="str">
        <f t="shared" si="6"/>
        <v/>
      </c>
      <c r="AT7" s="340">
        <f t="shared" ref="AT7:AT31" si="13">IF(L6&gt;36,M6,0)</f>
        <v>0</v>
      </c>
      <c r="AU7" s="341">
        <f t="shared" ref="AU7:AU36" si="14">IF(AT7&lt;&gt;0,RANK(AT7,AT$7:AT$36),0)</f>
        <v>0</v>
      </c>
      <c r="AV7" s="341" t="str">
        <f t="shared" ref="AV7:AV36" si="15">IF(AU7&lt;&gt;0,$I6,"")</f>
        <v/>
      </c>
      <c r="AW7" s="341">
        <f t="shared" ref="AW7:AW36" si="16">IF((L6&gt;36),0,IF(J6="F",M6,0))</f>
        <v>0</v>
      </c>
      <c r="AX7" s="341">
        <f t="shared" ref="AX7:AX36" si="17">IF(AW7&lt;&gt;0,RANK(AW7,AW$7:AW$36),0)</f>
        <v>0</v>
      </c>
      <c r="AY7" s="341" t="str">
        <f t="shared" ref="AY7:AY36" si="18">IF(AX7&lt;&gt;0,$I6,"")</f>
        <v/>
      </c>
      <c r="AZ7" s="341">
        <f t="shared" ref="AZ7:AZ36" si="19">IF((L6&gt;36),0,IF(J6="F",0,M6))</f>
        <v>30</v>
      </c>
      <c r="BA7" s="341">
        <f t="shared" ref="BA7:BA36" si="20">IF(AZ7&lt;&gt;0,RANK(AZ7,AZ$7:AZ$36),0)</f>
        <v>1</v>
      </c>
      <c r="BB7" s="342">
        <f t="shared" ref="BB7:BB36" si="21">IF(BA7&lt;&gt;0,$I6,"")</f>
        <v>0</v>
      </c>
    </row>
    <row r="8" spans="1:54" ht="16.5" customHeight="1" x14ac:dyDescent="0.25">
      <c r="A8" s="328">
        <v>3</v>
      </c>
      <c r="B8" s="329">
        <f t="shared" si="0"/>
        <v>0</v>
      </c>
      <c r="C8" s="330" t="str">
        <f t="shared" si="0"/>
        <v>???</v>
      </c>
      <c r="D8" s="331" t="str">
        <f t="shared" si="1"/>
        <v>???</v>
      </c>
      <c r="E8" s="315">
        <f t="shared" si="1"/>
        <v>0</v>
      </c>
      <c r="F8" s="332">
        <v>28</v>
      </c>
      <c r="H8" s="328">
        <v>3</v>
      </c>
      <c r="I8" s="329">
        <f t="shared" si="2"/>
        <v>0</v>
      </c>
      <c r="J8" s="330" t="str">
        <f t="shared" si="2"/>
        <v>???</v>
      </c>
      <c r="K8" s="330" t="str">
        <f t="shared" si="2"/>
        <v>???</v>
      </c>
      <c r="L8" s="315">
        <f t="shared" si="3"/>
        <v>0</v>
      </c>
      <c r="M8" s="332">
        <v>28</v>
      </c>
      <c r="O8" s="343">
        <v>2</v>
      </c>
      <c r="P8" s="344" t="str">
        <f t="shared" si="7"/>
        <v/>
      </c>
      <c r="Q8" s="344" t="str">
        <f t="shared" si="8"/>
        <v/>
      </c>
      <c r="R8" s="344" t="str">
        <f t="shared" si="9"/>
        <v/>
      </c>
      <c r="S8" s="326">
        <f t="shared" si="10"/>
        <v>0</v>
      </c>
      <c r="T8" s="327" t="str">
        <f>IFERROR(VLOOKUP($P8,$I$6:$M$35,5,0),"")</f>
        <v/>
      </c>
      <c r="W8" s="335" t="s">
        <v>11</v>
      </c>
      <c r="X8" s="336">
        <f>AD121</f>
        <v>0</v>
      </c>
      <c r="AB8" s="337" t="str">
        <f t="shared" si="11"/>
        <v/>
      </c>
      <c r="AC8" s="338" t="str">
        <f t="shared" si="4"/>
        <v/>
      </c>
      <c r="AD8" s="338" t="str">
        <f t="shared" si="4"/>
        <v/>
      </c>
      <c r="AE8" s="338" t="str">
        <f t="shared" si="4"/>
        <v/>
      </c>
      <c r="AF8" s="339" t="str">
        <f t="shared" si="4"/>
        <v/>
      </c>
      <c r="AH8" s="337" t="str">
        <f t="shared" si="12"/>
        <v/>
      </c>
      <c r="AI8" s="338" t="str">
        <f t="shared" si="5"/>
        <v/>
      </c>
      <c r="AJ8" s="338" t="str">
        <f t="shared" si="5"/>
        <v/>
      </c>
      <c r="AK8" s="338" t="str">
        <f t="shared" si="5"/>
        <v/>
      </c>
      <c r="AL8" s="339" t="str">
        <f t="shared" si="5"/>
        <v/>
      </c>
      <c r="AN8" s="337" t="str">
        <f t="shared" si="6"/>
        <v/>
      </c>
      <c r="AO8" s="338" t="str">
        <f t="shared" si="6"/>
        <v/>
      </c>
      <c r="AP8" s="338" t="str">
        <f t="shared" si="6"/>
        <v/>
      </c>
      <c r="AQ8" s="338" t="str">
        <f t="shared" si="6"/>
        <v/>
      </c>
      <c r="AR8" s="339" t="str">
        <f t="shared" si="6"/>
        <v/>
      </c>
      <c r="AT8" s="345">
        <f t="shared" si="13"/>
        <v>0</v>
      </c>
      <c r="AU8" s="346">
        <f t="shared" si="14"/>
        <v>0</v>
      </c>
      <c r="AV8" s="346" t="str">
        <f t="shared" si="15"/>
        <v/>
      </c>
      <c r="AW8" s="346">
        <f t="shared" si="16"/>
        <v>0</v>
      </c>
      <c r="AX8" s="346">
        <f t="shared" si="17"/>
        <v>0</v>
      </c>
      <c r="AY8" s="346" t="str">
        <f t="shared" si="18"/>
        <v/>
      </c>
      <c r="AZ8" s="346">
        <f t="shared" si="19"/>
        <v>29</v>
      </c>
      <c r="BA8" s="346">
        <f t="shared" si="20"/>
        <v>2</v>
      </c>
      <c r="BB8" s="347">
        <f t="shared" si="21"/>
        <v>0</v>
      </c>
    </row>
    <row r="9" spans="1:54" ht="16.5" customHeight="1" x14ac:dyDescent="0.25">
      <c r="A9" s="328">
        <v>4</v>
      </c>
      <c r="B9" s="329">
        <f t="shared" si="0"/>
        <v>0</v>
      </c>
      <c r="C9" s="330" t="str">
        <f t="shared" si="0"/>
        <v>???</v>
      </c>
      <c r="D9" s="331" t="str">
        <f t="shared" si="1"/>
        <v>???</v>
      </c>
      <c r="E9" s="315">
        <f t="shared" si="1"/>
        <v>0</v>
      </c>
      <c r="F9" s="332">
        <v>27</v>
      </c>
      <c r="H9" s="328">
        <v>4</v>
      </c>
      <c r="I9" s="329">
        <f t="shared" si="2"/>
        <v>0</v>
      </c>
      <c r="J9" s="330" t="str">
        <f t="shared" si="2"/>
        <v>???</v>
      </c>
      <c r="K9" s="330" t="str">
        <f t="shared" si="2"/>
        <v>???</v>
      </c>
      <c r="L9" s="315">
        <f t="shared" si="3"/>
        <v>0</v>
      </c>
      <c r="M9" s="332">
        <v>27</v>
      </c>
      <c r="O9" s="343">
        <v>3</v>
      </c>
      <c r="P9" s="344" t="str">
        <f t="shared" si="7"/>
        <v/>
      </c>
      <c r="Q9" s="344" t="str">
        <f t="shared" si="8"/>
        <v/>
      </c>
      <c r="R9" s="344" t="str">
        <f t="shared" si="9"/>
        <v/>
      </c>
      <c r="S9" s="326">
        <f t="shared" si="10"/>
        <v>0</v>
      </c>
      <c r="T9" s="327" t="str">
        <f t="shared" ref="T9:T18" si="22">IFERROR(VLOOKUP($P9,$I$6:$M$35,5,0),"")</f>
        <v/>
      </c>
      <c r="W9" s="335" t="s">
        <v>12</v>
      </c>
      <c r="X9" s="336">
        <f>AE121</f>
        <v>0</v>
      </c>
      <c r="AB9" s="337" t="str">
        <f t="shared" si="11"/>
        <v/>
      </c>
      <c r="AC9" s="338" t="str">
        <f t="shared" si="4"/>
        <v/>
      </c>
      <c r="AD9" s="338" t="str">
        <f t="shared" si="4"/>
        <v/>
      </c>
      <c r="AE9" s="338" t="str">
        <f t="shared" si="4"/>
        <v/>
      </c>
      <c r="AF9" s="339" t="str">
        <f t="shared" si="4"/>
        <v/>
      </c>
      <c r="AH9" s="337" t="str">
        <f t="shared" si="12"/>
        <v/>
      </c>
      <c r="AI9" s="338" t="str">
        <f t="shared" si="5"/>
        <v/>
      </c>
      <c r="AJ9" s="338" t="str">
        <f t="shared" si="5"/>
        <v/>
      </c>
      <c r="AK9" s="338" t="str">
        <f t="shared" si="5"/>
        <v/>
      </c>
      <c r="AL9" s="339" t="str">
        <f t="shared" si="5"/>
        <v/>
      </c>
      <c r="AN9" s="337" t="str">
        <f t="shared" si="6"/>
        <v/>
      </c>
      <c r="AO9" s="338" t="str">
        <f t="shared" si="6"/>
        <v/>
      </c>
      <c r="AP9" s="338" t="str">
        <f t="shared" si="6"/>
        <v/>
      </c>
      <c r="AQ9" s="338" t="str">
        <f t="shared" si="6"/>
        <v/>
      </c>
      <c r="AR9" s="339" t="str">
        <f t="shared" si="6"/>
        <v/>
      </c>
      <c r="AT9" s="345">
        <f t="shared" si="13"/>
        <v>0</v>
      </c>
      <c r="AU9" s="346">
        <f t="shared" si="14"/>
        <v>0</v>
      </c>
      <c r="AV9" s="346" t="str">
        <f t="shared" si="15"/>
        <v/>
      </c>
      <c r="AW9" s="346">
        <f t="shared" si="16"/>
        <v>0</v>
      </c>
      <c r="AX9" s="346">
        <f t="shared" si="17"/>
        <v>0</v>
      </c>
      <c r="AY9" s="346" t="str">
        <f t="shared" si="18"/>
        <v/>
      </c>
      <c r="AZ9" s="346">
        <f t="shared" si="19"/>
        <v>28</v>
      </c>
      <c r="BA9" s="346">
        <f t="shared" si="20"/>
        <v>3</v>
      </c>
      <c r="BB9" s="347">
        <f t="shared" si="21"/>
        <v>0</v>
      </c>
    </row>
    <row r="10" spans="1:54" ht="16.5" customHeight="1" thickBot="1" x14ac:dyDescent="0.3">
      <c r="A10" s="328">
        <v>5</v>
      </c>
      <c r="B10" s="329">
        <f t="shared" si="0"/>
        <v>0</v>
      </c>
      <c r="C10" s="330" t="str">
        <f t="shared" si="0"/>
        <v>???</v>
      </c>
      <c r="D10" s="331" t="str">
        <f t="shared" si="1"/>
        <v>???</v>
      </c>
      <c r="E10" s="315">
        <f t="shared" si="1"/>
        <v>0</v>
      </c>
      <c r="F10" s="332">
        <v>26</v>
      </c>
      <c r="H10" s="328">
        <v>5</v>
      </c>
      <c r="I10" s="329">
        <f t="shared" si="2"/>
        <v>0</v>
      </c>
      <c r="J10" s="330" t="str">
        <f t="shared" si="2"/>
        <v>???</v>
      </c>
      <c r="K10" s="330" t="str">
        <f t="shared" si="2"/>
        <v>???</v>
      </c>
      <c r="L10" s="315">
        <f t="shared" si="3"/>
        <v>0</v>
      </c>
      <c r="M10" s="332">
        <v>26</v>
      </c>
      <c r="O10" s="343">
        <v>4</v>
      </c>
      <c r="P10" s="344" t="str">
        <f t="shared" si="7"/>
        <v/>
      </c>
      <c r="Q10" s="344" t="str">
        <f t="shared" si="8"/>
        <v/>
      </c>
      <c r="R10" s="344" t="str">
        <f t="shared" si="9"/>
        <v/>
      </c>
      <c r="S10" s="326">
        <f t="shared" si="10"/>
        <v>0</v>
      </c>
      <c r="T10" s="327" t="str">
        <f t="shared" si="22"/>
        <v/>
      </c>
      <c r="W10" s="335" t="s">
        <v>13</v>
      </c>
      <c r="X10" s="336">
        <f>AF121</f>
        <v>0</v>
      </c>
      <c r="AB10" s="337" t="str">
        <f t="shared" si="11"/>
        <v/>
      </c>
      <c r="AC10" s="338" t="str">
        <f t="shared" si="4"/>
        <v/>
      </c>
      <c r="AD10" s="338" t="str">
        <f t="shared" si="4"/>
        <v/>
      </c>
      <c r="AE10" s="338" t="str">
        <f t="shared" si="4"/>
        <v/>
      </c>
      <c r="AF10" s="339" t="str">
        <f t="shared" si="4"/>
        <v/>
      </c>
      <c r="AH10" s="337" t="str">
        <f t="shared" si="12"/>
        <v/>
      </c>
      <c r="AI10" s="338" t="str">
        <f t="shared" si="5"/>
        <v/>
      </c>
      <c r="AJ10" s="338" t="str">
        <f t="shared" si="5"/>
        <v/>
      </c>
      <c r="AK10" s="338" t="str">
        <f t="shared" si="5"/>
        <v/>
      </c>
      <c r="AL10" s="339" t="str">
        <f t="shared" si="5"/>
        <v/>
      </c>
      <c r="AN10" s="337" t="str">
        <f t="shared" si="6"/>
        <v/>
      </c>
      <c r="AO10" s="338" t="str">
        <f t="shared" si="6"/>
        <v/>
      </c>
      <c r="AP10" s="338" t="str">
        <f t="shared" si="6"/>
        <v/>
      </c>
      <c r="AQ10" s="338" t="str">
        <f t="shared" si="6"/>
        <v/>
      </c>
      <c r="AR10" s="339" t="str">
        <f t="shared" si="6"/>
        <v/>
      </c>
      <c r="AT10" s="345">
        <f t="shared" si="13"/>
        <v>0</v>
      </c>
      <c r="AU10" s="346">
        <f t="shared" si="14"/>
        <v>0</v>
      </c>
      <c r="AV10" s="346" t="str">
        <f t="shared" si="15"/>
        <v/>
      </c>
      <c r="AW10" s="346">
        <f t="shared" si="16"/>
        <v>0</v>
      </c>
      <c r="AX10" s="346">
        <f t="shared" si="17"/>
        <v>0</v>
      </c>
      <c r="AY10" s="346" t="str">
        <f t="shared" si="18"/>
        <v/>
      </c>
      <c r="AZ10" s="346">
        <f t="shared" si="19"/>
        <v>27</v>
      </c>
      <c r="BA10" s="346">
        <f t="shared" si="20"/>
        <v>4</v>
      </c>
      <c r="BB10" s="347">
        <f t="shared" si="21"/>
        <v>0</v>
      </c>
    </row>
    <row r="11" spans="1:54" ht="16.5" customHeight="1" thickBot="1" x14ac:dyDescent="0.3">
      <c r="A11" s="328">
        <v>6</v>
      </c>
      <c r="B11" s="329">
        <f t="shared" si="0"/>
        <v>0</v>
      </c>
      <c r="C11" s="330" t="str">
        <f t="shared" si="0"/>
        <v>???</v>
      </c>
      <c r="D11" s="331" t="str">
        <f t="shared" si="1"/>
        <v>???</v>
      </c>
      <c r="E11" s="315">
        <f t="shared" si="1"/>
        <v>0</v>
      </c>
      <c r="F11" s="332">
        <v>25</v>
      </c>
      <c r="H11" s="328">
        <v>6</v>
      </c>
      <c r="I11" s="329">
        <f t="shared" si="2"/>
        <v>0</v>
      </c>
      <c r="J11" s="330" t="str">
        <f t="shared" si="2"/>
        <v>???</v>
      </c>
      <c r="K11" s="330" t="str">
        <f t="shared" si="2"/>
        <v>???</v>
      </c>
      <c r="L11" s="315">
        <f t="shared" si="3"/>
        <v>0</v>
      </c>
      <c r="M11" s="332">
        <v>25</v>
      </c>
      <c r="O11" s="343">
        <v>5</v>
      </c>
      <c r="P11" s="344" t="str">
        <f t="shared" si="7"/>
        <v/>
      </c>
      <c r="Q11" s="344" t="str">
        <f t="shared" si="8"/>
        <v/>
      </c>
      <c r="R11" s="344" t="str">
        <f t="shared" si="9"/>
        <v/>
      </c>
      <c r="S11" s="326">
        <f t="shared" si="10"/>
        <v>0</v>
      </c>
      <c r="T11" s="327" t="str">
        <f t="shared" si="22"/>
        <v/>
      </c>
      <c r="W11" s="348" t="s">
        <v>8</v>
      </c>
      <c r="X11" s="349">
        <f>SUM(X6:X10)</f>
        <v>0</v>
      </c>
      <c r="AB11" s="337" t="str">
        <f t="shared" si="11"/>
        <v/>
      </c>
      <c r="AC11" s="338" t="str">
        <f t="shared" si="4"/>
        <v/>
      </c>
      <c r="AD11" s="338" t="str">
        <f t="shared" si="4"/>
        <v/>
      </c>
      <c r="AE11" s="338" t="str">
        <f t="shared" si="4"/>
        <v/>
      </c>
      <c r="AF11" s="339" t="str">
        <f t="shared" si="4"/>
        <v/>
      </c>
      <c r="AH11" s="337" t="str">
        <f t="shared" si="12"/>
        <v/>
      </c>
      <c r="AI11" s="338" t="str">
        <f t="shared" si="5"/>
        <v/>
      </c>
      <c r="AJ11" s="338" t="str">
        <f t="shared" si="5"/>
        <v/>
      </c>
      <c r="AK11" s="338" t="str">
        <f t="shared" si="5"/>
        <v/>
      </c>
      <c r="AL11" s="339" t="str">
        <f t="shared" si="5"/>
        <v/>
      </c>
      <c r="AN11" s="337" t="str">
        <f t="shared" si="6"/>
        <v/>
      </c>
      <c r="AO11" s="338" t="str">
        <f t="shared" si="6"/>
        <v/>
      </c>
      <c r="AP11" s="338" t="str">
        <f t="shared" si="6"/>
        <v/>
      </c>
      <c r="AQ11" s="338" t="str">
        <f t="shared" si="6"/>
        <v/>
      </c>
      <c r="AR11" s="339" t="str">
        <f t="shared" si="6"/>
        <v/>
      </c>
      <c r="AT11" s="345">
        <f t="shared" si="13"/>
        <v>0</v>
      </c>
      <c r="AU11" s="346">
        <f t="shared" si="14"/>
        <v>0</v>
      </c>
      <c r="AV11" s="346" t="str">
        <f t="shared" si="15"/>
        <v/>
      </c>
      <c r="AW11" s="346">
        <f t="shared" si="16"/>
        <v>0</v>
      </c>
      <c r="AX11" s="346">
        <f t="shared" si="17"/>
        <v>0</v>
      </c>
      <c r="AY11" s="346" t="str">
        <f t="shared" si="18"/>
        <v/>
      </c>
      <c r="AZ11" s="346">
        <f t="shared" si="19"/>
        <v>26</v>
      </c>
      <c r="BA11" s="346">
        <f t="shared" si="20"/>
        <v>5</v>
      </c>
      <c r="BB11" s="347">
        <f t="shared" si="21"/>
        <v>0</v>
      </c>
    </row>
    <row r="12" spans="1:54" ht="16.5" customHeight="1" thickBot="1" x14ac:dyDescent="0.3">
      <c r="A12" s="328">
        <v>7</v>
      </c>
      <c r="B12" s="329">
        <f t="shared" si="0"/>
        <v>0</v>
      </c>
      <c r="C12" s="330" t="str">
        <f t="shared" si="0"/>
        <v>???</v>
      </c>
      <c r="D12" s="331" t="str">
        <f t="shared" si="1"/>
        <v>???</v>
      </c>
      <c r="E12" s="315">
        <f t="shared" si="1"/>
        <v>0</v>
      </c>
      <c r="F12" s="332">
        <v>24</v>
      </c>
      <c r="H12" s="328">
        <v>7</v>
      </c>
      <c r="I12" s="329">
        <f t="shared" si="2"/>
        <v>0</v>
      </c>
      <c r="J12" s="330" t="str">
        <f t="shared" si="2"/>
        <v>???</v>
      </c>
      <c r="K12" s="330" t="str">
        <f t="shared" si="2"/>
        <v>???</v>
      </c>
      <c r="L12" s="315">
        <f t="shared" si="3"/>
        <v>0</v>
      </c>
      <c r="M12" s="332">
        <v>24</v>
      </c>
      <c r="O12" s="343">
        <v>6</v>
      </c>
      <c r="P12" s="344" t="str">
        <f t="shared" si="7"/>
        <v/>
      </c>
      <c r="Q12" s="344" t="str">
        <f t="shared" si="8"/>
        <v/>
      </c>
      <c r="R12" s="344" t="str">
        <f t="shared" si="9"/>
        <v/>
      </c>
      <c r="S12" s="326">
        <f t="shared" si="10"/>
        <v>0</v>
      </c>
      <c r="T12" s="327" t="str">
        <f t="shared" si="22"/>
        <v/>
      </c>
      <c r="AB12" s="337" t="str">
        <f t="shared" si="11"/>
        <v/>
      </c>
      <c r="AC12" s="338" t="str">
        <f t="shared" si="4"/>
        <v/>
      </c>
      <c r="AD12" s="338" t="str">
        <f t="shared" si="4"/>
        <v/>
      </c>
      <c r="AE12" s="338" t="str">
        <f t="shared" si="4"/>
        <v/>
      </c>
      <c r="AF12" s="339" t="str">
        <f t="shared" si="4"/>
        <v/>
      </c>
      <c r="AH12" s="337" t="str">
        <f t="shared" si="12"/>
        <v/>
      </c>
      <c r="AI12" s="338" t="str">
        <f t="shared" si="5"/>
        <v/>
      </c>
      <c r="AJ12" s="338" t="str">
        <f t="shared" si="5"/>
        <v/>
      </c>
      <c r="AK12" s="338" t="str">
        <f t="shared" si="5"/>
        <v/>
      </c>
      <c r="AL12" s="339" t="str">
        <f t="shared" si="5"/>
        <v/>
      </c>
      <c r="AN12" s="337" t="str">
        <f t="shared" si="6"/>
        <v/>
      </c>
      <c r="AO12" s="338" t="str">
        <f t="shared" si="6"/>
        <v/>
      </c>
      <c r="AP12" s="338" t="str">
        <f t="shared" si="6"/>
        <v/>
      </c>
      <c r="AQ12" s="338" t="str">
        <f t="shared" si="6"/>
        <v/>
      </c>
      <c r="AR12" s="339" t="str">
        <f t="shared" si="6"/>
        <v/>
      </c>
      <c r="AT12" s="345">
        <f t="shared" si="13"/>
        <v>0</v>
      </c>
      <c r="AU12" s="346">
        <f t="shared" si="14"/>
        <v>0</v>
      </c>
      <c r="AV12" s="346" t="str">
        <f t="shared" si="15"/>
        <v/>
      </c>
      <c r="AW12" s="346">
        <f t="shared" si="16"/>
        <v>0</v>
      </c>
      <c r="AX12" s="346">
        <f t="shared" si="17"/>
        <v>0</v>
      </c>
      <c r="AY12" s="346" t="str">
        <f t="shared" si="18"/>
        <v/>
      </c>
      <c r="AZ12" s="346">
        <f t="shared" si="19"/>
        <v>25</v>
      </c>
      <c r="BA12" s="346">
        <f t="shared" si="20"/>
        <v>6</v>
      </c>
      <c r="BB12" s="347">
        <f t="shared" si="21"/>
        <v>0</v>
      </c>
    </row>
    <row r="13" spans="1:54" ht="16.5" customHeight="1" thickBot="1" x14ac:dyDescent="0.3">
      <c r="A13" s="328">
        <v>8</v>
      </c>
      <c r="B13" s="329">
        <f t="shared" si="0"/>
        <v>0</v>
      </c>
      <c r="C13" s="330" t="str">
        <f t="shared" si="0"/>
        <v>???</v>
      </c>
      <c r="D13" s="331" t="str">
        <f t="shared" si="1"/>
        <v>???</v>
      </c>
      <c r="E13" s="315">
        <f t="shared" si="1"/>
        <v>0</v>
      </c>
      <c r="F13" s="332">
        <v>23</v>
      </c>
      <c r="H13" s="328">
        <v>8</v>
      </c>
      <c r="I13" s="329">
        <f t="shared" si="2"/>
        <v>0</v>
      </c>
      <c r="J13" s="330" t="str">
        <f t="shared" si="2"/>
        <v>???</v>
      </c>
      <c r="K13" s="330" t="str">
        <f t="shared" si="2"/>
        <v>???</v>
      </c>
      <c r="L13" s="315">
        <f t="shared" si="3"/>
        <v>0</v>
      </c>
      <c r="M13" s="332">
        <v>23</v>
      </c>
      <c r="O13" s="343">
        <v>7</v>
      </c>
      <c r="P13" s="344" t="str">
        <f t="shared" si="7"/>
        <v/>
      </c>
      <c r="Q13" s="344" t="str">
        <f t="shared" si="8"/>
        <v/>
      </c>
      <c r="R13" s="344" t="str">
        <f t="shared" si="9"/>
        <v/>
      </c>
      <c r="S13" s="326">
        <f t="shared" si="10"/>
        <v>0</v>
      </c>
      <c r="T13" s="327" t="str">
        <f t="shared" si="22"/>
        <v/>
      </c>
      <c r="W13" s="944" t="s">
        <v>4</v>
      </c>
      <c r="X13" s="945"/>
      <c r="Y13" s="945"/>
      <c r="Z13" s="946"/>
      <c r="AB13" s="337" t="str">
        <f t="shared" si="11"/>
        <v/>
      </c>
      <c r="AC13" s="338" t="str">
        <f t="shared" si="4"/>
        <v/>
      </c>
      <c r="AD13" s="338" t="str">
        <f t="shared" si="4"/>
        <v/>
      </c>
      <c r="AE13" s="338" t="str">
        <f t="shared" si="4"/>
        <v/>
      </c>
      <c r="AF13" s="339" t="str">
        <f t="shared" si="4"/>
        <v/>
      </c>
      <c r="AH13" s="337" t="str">
        <f t="shared" si="12"/>
        <v/>
      </c>
      <c r="AI13" s="338" t="str">
        <f t="shared" si="5"/>
        <v/>
      </c>
      <c r="AJ13" s="338" t="str">
        <f t="shared" si="5"/>
        <v/>
      </c>
      <c r="AK13" s="338" t="str">
        <f t="shared" si="5"/>
        <v/>
      </c>
      <c r="AL13" s="339" t="str">
        <f t="shared" si="5"/>
        <v/>
      </c>
      <c r="AN13" s="337" t="str">
        <f t="shared" si="6"/>
        <v/>
      </c>
      <c r="AO13" s="338" t="str">
        <f t="shared" si="6"/>
        <v/>
      </c>
      <c r="AP13" s="338" t="str">
        <f t="shared" si="6"/>
        <v/>
      </c>
      <c r="AQ13" s="338" t="str">
        <f t="shared" si="6"/>
        <v/>
      </c>
      <c r="AR13" s="339" t="str">
        <f t="shared" si="6"/>
        <v/>
      </c>
      <c r="AT13" s="345">
        <f t="shared" si="13"/>
        <v>0</v>
      </c>
      <c r="AU13" s="346">
        <f t="shared" si="14"/>
        <v>0</v>
      </c>
      <c r="AV13" s="346" t="str">
        <f t="shared" si="15"/>
        <v/>
      </c>
      <c r="AW13" s="346">
        <f t="shared" si="16"/>
        <v>0</v>
      </c>
      <c r="AX13" s="346">
        <f t="shared" si="17"/>
        <v>0</v>
      </c>
      <c r="AY13" s="346" t="str">
        <f t="shared" si="18"/>
        <v/>
      </c>
      <c r="AZ13" s="346">
        <f t="shared" si="19"/>
        <v>24</v>
      </c>
      <c r="BA13" s="346">
        <f t="shared" si="20"/>
        <v>7</v>
      </c>
      <c r="BB13" s="347">
        <f t="shared" si="21"/>
        <v>0</v>
      </c>
    </row>
    <row r="14" spans="1:54" ht="16.5" customHeight="1" thickBot="1" x14ac:dyDescent="0.3">
      <c r="A14" s="328">
        <v>9</v>
      </c>
      <c r="B14" s="329">
        <f t="shared" si="0"/>
        <v>0</v>
      </c>
      <c r="C14" s="330" t="str">
        <f t="shared" si="0"/>
        <v>???</v>
      </c>
      <c r="D14" s="331" t="str">
        <f t="shared" si="1"/>
        <v>???</v>
      </c>
      <c r="E14" s="315">
        <f t="shared" si="1"/>
        <v>0</v>
      </c>
      <c r="F14" s="332">
        <v>22</v>
      </c>
      <c r="H14" s="328">
        <v>9</v>
      </c>
      <c r="I14" s="329">
        <f t="shared" si="2"/>
        <v>0</v>
      </c>
      <c r="J14" s="330" t="str">
        <f t="shared" si="2"/>
        <v>???</v>
      </c>
      <c r="K14" s="330" t="str">
        <f t="shared" si="2"/>
        <v>???</v>
      </c>
      <c r="L14" s="315">
        <f t="shared" si="3"/>
        <v>0</v>
      </c>
      <c r="M14" s="332">
        <v>22</v>
      </c>
      <c r="O14" s="343">
        <v>8</v>
      </c>
      <c r="P14" s="344" t="str">
        <f t="shared" si="7"/>
        <v/>
      </c>
      <c r="Q14" s="344" t="str">
        <f t="shared" si="8"/>
        <v/>
      </c>
      <c r="R14" s="344" t="str">
        <f t="shared" si="9"/>
        <v/>
      </c>
      <c r="S14" s="326">
        <f t="shared" si="10"/>
        <v>0</v>
      </c>
      <c r="T14" s="327" t="str">
        <f t="shared" si="22"/>
        <v/>
      </c>
      <c r="W14" s="308" t="s">
        <v>5</v>
      </c>
      <c r="X14" s="309" t="s">
        <v>6</v>
      </c>
      <c r="Y14" s="350" t="s">
        <v>7</v>
      </c>
      <c r="Z14" s="305" t="s">
        <v>8</v>
      </c>
      <c r="AB14" s="337" t="str">
        <f t="shared" si="11"/>
        <v/>
      </c>
      <c r="AC14" s="338" t="str">
        <f t="shared" si="4"/>
        <v/>
      </c>
      <c r="AD14" s="338" t="str">
        <f t="shared" si="4"/>
        <v/>
      </c>
      <c r="AE14" s="338" t="str">
        <f t="shared" si="4"/>
        <v/>
      </c>
      <c r="AF14" s="339" t="str">
        <f t="shared" si="4"/>
        <v/>
      </c>
      <c r="AH14" s="337" t="str">
        <f t="shared" si="12"/>
        <v/>
      </c>
      <c r="AI14" s="338" t="str">
        <f t="shared" si="5"/>
        <v/>
      </c>
      <c r="AJ14" s="338" t="str">
        <f t="shared" si="5"/>
        <v/>
      </c>
      <c r="AK14" s="338" t="str">
        <f t="shared" si="5"/>
        <v/>
      </c>
      <c r="AL14" s="339" t="str">
        <f t="shared" si="5"/>
        <v/>
      </c>
      <c r="AN14" s="337" t="str">
        <f t="shared" si="6"/>
        <v/>
      </c>
      <c r="AO14" s="338" t="str">
        <f t="shared" si="6"/>
        <v/>
      </c>
      <c r="AP14" s="338" t="str">
        <f t="shared" si="6"/>
        <v/>
      </c>
      <c r="AQ14" s="338" t="str">
        <f t="shared" si="6"/>
        <v/>
      </c>
      <c r="AR14" s="339" t="str">
        <f t="shared" si="6"/>
        <v/>
      </c>
      <c r="AT14" s="345">
        <f t="shared" si="13"/>
        <v>0</v>
      </c>
      <c r="AU14" s="346">
        <f t="shared" si="14"/>
        <v>0</v>
      </c>
      <c r="AV14" s="346" t="str">
        <f t="shared" si="15"/>
        <v/>
      </c>
      <c r="AW14" s="346">
        <f t="shared" si="16"/>
        <v>0</v>
      </c>
      <c r="AX14" s="346">
        <f t="shared" si="17"/>
        <v>0</v>
      </c>
      <c r="AY14" s="346" t="str">
        <f t="shared" si="18"/>
        <v/>
      </c>
      <c r="AZ14" s="346">
        <f t="shared" si="19"/>
        <v>23</v>
      </c>
      <c r="BA14" s="346">
        <f t="shared" si="20"/>
        <v>8</v>
      </c>
      <c r="BB14" s="347">
        <f t="shared" si="21"/>
        <v>0</v>
      </c>
    </row>
    <row r="15" spans="1:54" ht="16.5" customHeight="1" x14ac:dyDescent="0.25">
      <c r="A15" s="328">
        <v>10</v>
      </c>
      <c r="B15" s="329">
        <f t="shared" si="0"/>
        <v>0</v>
      </c>
      <c r="C15" s="330" t="str">
        <f t="shared" si="0"/>
        <v>???</v>
      </c>
      <c r="D15" s="331" t="str">
        <f t="shared" si="0"/>
        <v>???</v>
      </c>
      <c r="E15" s="315">
        <f t="shared" si="0"/>
        <v>0</v>
      </c>
      <c r="F15" s="332">
        <v>21</v>
      </c>
      <c r="H15" s="328">
        <v>10</v>
      </c>
      <c r="I15" s="329">
        <f t="shared" si="2"/>
        <v>0</v>
      </c>
      <c r="J15" s="330" t="str">
        <f t="shared" si="2"/>
        <v>???</v>
      </c>
      <c r="K15" s="330" t="str">
        <f t="shared" si="2"/>
        <v>???</v>
      </c>
      <c r="L15" s="315">
        <f t="shared" si="3"/>
        <v>0</v>
      </c>
      <c r="M15" s="332">
        <v>21</v>
      </c>
      <c r="O15" s="343">
        <v>9</v>
      </c>
      <c r="P15" s="344" t="str">
        <f t="shared" si="7"/>
        <v/>
      </c>
      <c r="Q15" s="344" t="str">
        <f t="shared" si="8"/>
        <v/>
      </c>
      <c r="R15" s="344" t="str">
        <f t="shared" si="9"/>
        <v/>
      </c>
      <c r="S15" s="326">
        <f t="shared" si="10"/>
        <v>0</v>
      </c>
      <c r="T15" s="327" t="str">
        <f t="shared" si="22"/>
        <v/>
      </c>
      <c r="W15" s="320" t="str">
        <f>+W6</f>
        <v>ASGAF</v>
      </c>
      <c r="X15" s="323">
        <f>AB36</f>
        <v>0</v>
      </c>
      <c r="Y15" s="351">
        <f>AH36+AN18</f>
        <v>0</v>
      </c>
      <c r="Z15" s="352">
        <f>SUM(X15:Y15)</f>
        <v>0</v>
      </c>
      <c r="AB15" s="337" t="str">
        <f t="shared" si="11"/>
        <v/>
      </c>
      <c r="AC15" s="338" t="str">
        <f t="shared" si="4"/>
        <v/>
      </c>
      <c r="AD15" s="338" t="str">
        <f t="shared" si="4"/>
        <v/>
      </c>
      <c r="AE15" s="338" t="str">
        <f t="shared" si="4"/>
        <v/>
      </c>
      <c r="AF15" s="339" t="str">
        <f t="shared" si="4"/>
        <v/>
      </c>
      <c r="AH15" s="337" t="str">
        <f t="shared" si="12"/>
        <v/>
      </c>
      <c r="AI15" s="338" t="str">
        <f t="shared" si="5"/>
        <v/>
      </c>
      <c r="AJ15" s="338" t="str">
        <f t="shared" si="5"/>
        <v/>
      </c>
      <c r="AK15" s="338" t="str">
        <f t="shared" si="5"/>
        <v/>
      </c>
      <c r="AL15" s="339" t="str">
        <f t="shared" si="5"/>
        <v/>
      </c>
      <c r="AN15" s="337" t="str">
        <f t="shared" si="6"/>
        <v/>
      </c>
      <c r="AO15" s="338" t="str">
        <f t="shared" si="6"/>
        <v/>
      </c>
      <c r="AP15" s="338" t="str">
        <f t="shared" si="6"/>
        <v/>
      </c>
      <c r="AQ15" s="338" t="str">
        <f t="shared" si="6"/>
        <v/>
      </c>
      <c r="AR15" s="339" t="str">
        <f t="shared" si="6"/>
        <v/>
      </c>
      <c r="AT15" s="345">
        <f t="shared" si="13"/>
        <v>0</v>
      </c>
      <c r="AU15" s="346">
        <f t="shared" si="14"/>
        <v>0</v>
      </c>
      <c r="AV15" s="346" t="str">
        <f t="shared" si="15"/>
        <v/>
      </c>
      <c r="AW15" s="346">
        <f t="shared" si="16"/>
        <v>0</v>
      </c>
      <c r="AX15" s="346">
        <f t="shared" si="17"/>
        <v>0</v>
      </c>
      <c r="AY15" s="346" t="str">
        <f t="shared" si="18"/>
        <v/>
      </c>
      <c r="AZ15" s="346">
        <f t="shared" si="19"/>
        <v>22</v>
      </c>
      <c r="BA15" s="346">
        <f t="shared" si="20"/>
        <v>9</v>
      </c>
      <c r="BB15" s="347">
        <f t="shared" si="21"/>
        <v>0</v>
      </c>
    </row>
    <row r="16" spans="1:54" ht="16.5" customHeight="1" x14ac:dyDescent="0.25">
      <c r="A16" s="328">
        <v>11</v>
      </c>
      <c r="B16" s="329">
        <f t="shared" si="0"/>
        <v>0</v>
      </c>
      <c r="C16" s="330" t="str">
        <f t="shared" si="0"/>
        <v>???</v>
      </c>
      <c r="D16" s="331" t="str">
        <f t="shared" si="0"/>
        <v>???</v>
      </c>
      <c r="E16" s="315">
        <f t="shared" si="0"/>
        <v>0</v>
      </c>
      <c r="F16" s="332">
        <v>20</v>
      </c>
      <c r="H16" s="328">
        <v>11</v>
      </c>
      <c r="I16" s="329">
        <f t="shared" si="2"/>
        <v>0</v>
      </c>
      <c r="J16" s="330" t="str">
        <f t="shared" si="2"/>
        <v>???</v>
      </c>
      <c r="K16" s="330" t="str">
        <f t="shared" si="2"/>
        <v>???</v>
      </c>
      <c r="L16" s="315">
        <f t="shared" si="3"/>
        <v>0</v>
      </c>
      <c r="M16" s="332">
        <v>20</v>
      </c>
      <c r="O16" s="343">
        <v>10</v>
      </c>
      <c r="P16" s="344" t="str">
        <f t="shared" si="7"/>
        <v/>
      </c>
      <c r="Q16" s="344" t="str">
        <f t="shared" si="8"/>
        <v/>
      </c>
      <c r="R16" s="344" t="str">
        <f t="shared" si="9"/>
        <v/>
      </c>
      <c r="S16" s="326">
        <f t="shared" si="10"/>
        <v>0</v>
      </c>
      <c r="T16" s="327" t="str">
        <f t="shared" si="22"/>
        <v/>
      </c>
      <c r="W16" s="335" t="str">
        <f t="shared" ref="W16:W20" si="23">+W7</f>
        <v>Chevannes</v>
      </c>
      <c r="X16" s="338">
        <f>AC36</f>
        <v>0</v>
      </c>
      <c r="Y16" s="353">
        <f>AI36+AO18</f>
        <v>0</v>
      </c>
      <c r="Z16" s="354">
        <f>SUM(X16:Y16)</f>
        <v>0</v>
      </c>
      <c r="AB16" s="337" t="str">
        <f t="shared" si="11"/>
        <v/>
      </c>
      <c r="AC16" s="338" t="str">
        <f t="shared" si="4"/>
        <v/>
      </c>
      <c r="AD16" s="338" t="str">
        <f t="shared" si="4"/>
        <v/>
      </c>
      <c r="AE16" s="338" t="str">
        <f t="shared" si="4"/>
        <v/>
      </c>
      <c r="AF16" s="339" t="str">
        <f t="shared" si="4"/>
        <v/>
      </c>
      <c r="AH16" s="337" t="str">
        <f t="shared" si="12"/>
        <v/>
      </c>
      <c r="AI16" s="338" t="str">
        <f t="shared" si="5"/>
        <v/>
      </c>
      <c r="AJ16" s="338" t="str">
        <f t="shared" si="5"/>
        <v/>
      </c>
      <c r="AK16" s="338" t="str">
        <f t="shared" si="5"/>
        <v/>
      </c>
      <c r="AL16" s="339" t="str">
        <f t="shared" si="5"/>
        <v/>
      </c>
      <c r="AN16" s="337" t="str">
        <f t="shared" si="6"/>
        <v/>
      </c>
      <c r="AO16" s="338" t="str">
        <f t="shared" si="6"/>
        <v/>
      </c>
      <c r="AP16" s="338" t="str">
        <f t="shared" si="6"/>
        <v/>
      </c>
      <c r="AQ16" s="338" t="str">
        <f t="shared" si="6"/>
        <v/>
      </c>
      <c r="AR16" s="339" t="str">
        <f t="shared" si="6"/>
        <v/>
      </c>
      <c r="AT16" s="345">
        <f t="shared" si="13"/>
        <v>0</v>
      </c>
      <c r="AU16" s="346">
        <f t="shared" si="14"/>
        <v>0</v>
      </c>
      <c r="AV16" s="346" t="str">
        <f t="shared" si="15"/>
        <v/>
      </c>
      <c r="AW16" s="346">
        <f t="shared" si="16"/>
        <v>0</v>
      </c>
      <c r="AX16" s="346">
        <f t="shared" si="17"/>
        <v>0</v>
      </c>
      <c r="AY16" s="346" t="str">
        <f t="shared" si="18"/>
        <v/>
      </c>
      <c r="AZ16" s="346">
        <f t="shared" si="19"/>
        <v>21</v>
      </c>
      <c r="BA16" s="346">
        <f t="shared" si="20"/>
        <v>10</v>
      </c>
      <c r="BB16" s="347">
        <f t="shared" si="21"/>
        <v>0</v>
      </c>
    </row>
    <row r="17" spans="1:54" ht="16.5" customHeight="1" x14ac:dyDescent="0.25">
      <c r="A17" s="328">
        <v>12</v>
      </c>
      <c r="B17" s="329">
        <f t="shared" si="0"/>
        <v>0</v>
      </c>
      <c r="C17" s="330" t="str">
        <f t="shared" si="0"/>
        <v>???</v>
      </c>
      <c r="D17" s="331" t="str">
        <f t="shared" si="0"/>
        <v>???</v>
      </c>
      <c r="E17" s="315">
        <f t="shared" si="0"/>
        <v>0</v>
      </c>
      <c r="F17" s="332">
        <v>19</v>
      </c>
      <c r="H17" s="328">
        <v>12</v>
      </c>
      <c r="I17" s="329">
        <f t="shared" si="2"/>
        <v>0</v>
      </c>
      <c r="J17" s="330" t="str">
        <f t="shared" si="2"/>
        <v>???</v>
      </c>
      <c r="K17" s="330" t="str">
        <f t="shared" si="2"/>
        <v>???</v>
      </c>
      <c r="L17" s="315">
        <f t="shared" si="3"/>
        <v>0</v>
      </c>
      <c r="M17" s="332">
        <v>19</v>
      </c>
      <c r="O17" s="343">
        <v>11</v>
      </c>
      <c r="P17" s="344" t="str">
        <f t="shared" si="7"/>
        <v/>
      </c>
      <c r="Q17" s="344" t="str">
        <f t="shared" si="8"/>
        <v/>
      </c>
      <c r="R17" s="344" t="str">
        <f t="shared" si="9"/>
        <v/>
      </c>
      <c r="S17" s="326">
        <f t="shared" si="10"/>
        <v>0</v>
      </c>
      <c r="T17" s="327" t="str">
        <f t="shared" si="22"/>
        <v/>
      </c>
      <c r="W17" s="335" t="str">
        <f t="shared" si="23"/>
        <v>Chevry</v>
      </c>
      <c r="X17" s="338">
        <f>AD36</f>
        <v>0</v>
      </c>
      <c r="Y17" s="353">
        <f>AJ36+AP18</f>
        <v>0</v>
      </c>
      <c r="Z17" s="354">
        <f>SUM(X17:Y17)</f>
        <v>0</v>
      </c>
      <c r="AB17" s="337" t="str">
        <f t="shared" si="11"/>
        <v/>
      </c>
      <c r="AC17" s="338" t="str">
        <f t="shared" si="4"/>
        <v/>
      </c>
      <c r="AD17" s="338" t="str">
        <f t="shared" si="4"/>
        <v/>
      </c>
      <c r="AE17" s="338" t="str">
        <f t="shared" si="4"/>
        <v/>
      </c>
      <c r="AF17" s="339" t="str">
        <f t="shared" si="4"/>
        <v/>
      </c>
      <c r="AH17" s="337" t="str">
        <f t="shared" si="12"/>
        <v/>
      </c>
      <c r="AI17" s="338" t="str">
        <f t="shared" si="5"/>
        <v/>
      </c>
      <c r="AJ17" s="338" t="str">
        <f t="shared" si="5"/>
        <v/>
      </c>
      <c r="AK17" s="338" t="str">
        <f t="shared" si="5"/>
        <v/>
      </c>
      <c r="AL17" s="339" t="str">
        <f t="shared" si="5"/>
        <v/>
      </c>
      <c r="AN17" s="337" t="str">
        <f t="shared" si="6"/>
        <v/>
      </c>
      <c r="AO17" s="338" t="str">
        <f t="shared" si="6"/>
        <v/>
      </c>
      <c r="AP17" s="338" t="str">
        <f t="shared" si="6"/>
        <v/>
      </c>
      <c r="AQ17" s="338" t="str">
        <f t="shared" si="6"/>
        <v/>
      </c>
      <c r="AR17" s="339" t="str">
        <f t="shared" si="6"/>
        <v/>
      </c>
      <c r="AT17" s="345">
        <f t="shared" si="13"/>
        <v>0</v>
      </c>
      <c r="AU17" s="346">
        <f t="shared" si="14"/>
        <v>0</v>
      </c>
      <c r="AV17" s="346" t="str">
        <f t="shared" si="15"/>
        <v/>
      </c>
      <c r="AW17" s="346">
        <f t="shared" si="16"/>
        <v>0</v>
      </c>
      <c r="AX17" s="346">
        <f t="shared" si="17"/>
        <v>0</v>
      </c>
      <c r="AY17" s="346" t="str">
        <f t="shared" si="18"/>
        <v/>
      </c>
      <c r="AZ17" s="346">
        <f t="shared" si="19"/>
        <v>20</v>
      </c>
      <c r="BA17" s="346">
        <f t="shared" si="20"/>
        <v>11</v>
      </c>
      <c r="BB17" s="347">
        <f t="shared" si="21"/>
        <v>0</v>
      </c>
    </row>
    <row r="18" spans="1:54" ht="16.5" customHeight="1" thickBot="1" x14ac:dyDescent="0.3">
      <c r="A18" s="328">
        <v>13</v>
      </c>
      <c r="B18" s="329">
        <f t="shared" si="0"/>
        <v>0</v>
      </c>
      <c r="C18" s="330" t="str">
        <f t="shared" si="0"/>
        <v>???</v>
      </c>
      <c r="D18" s="331" t="str">
        <f t="shared" si="0"/>
        <v>???</v>
      </c>
      <c r="E18" s="315">
        <f t="shared" si="0"/>
        <v>0</v>
      </c>
      <c r="F18" s="332">
        <v>18</v>
      </c>
      <c r="H18" s="355">
        <v>13</v>
      </c>
      <c r="I18" s="329">
        <f t="shared" si="2"/>
        <v>0</v>
      </c>
      <c r="J18" s="330" t="str">
        <f t="shared" si="2"/>
        <v>???</v>
      </c>
      <c r="K18" s="330" t="str">
        <f t="shared" si="2"/>
        <v>???</v>
      </c>
      <c r="L18" s="315">
        <f t="shared" si="3"/>
        <v>0</v>
      </c>
      <c r="M18" s="332">
        <v>18</v>
      </c>
      <c r="O18" s="356">
        <v>12</v>
      </c>
      <c r="P18" s="357" t="str">
        <f t="shared" si="7"/>
        <v/>
      </c>
      <c r="Q18" s="357" t="str">
        <f t="shared" si="8"/>
        <v/>
      </c>
      <c r="R18" s="357" t="str">
        <f t="shared" si="9"/>
        <v/>
      </c>
      <c r="S18" s="358">
        <f t="shared" si="10"/>
        <v>0</v>
      </c>
      <c r="T18" s="359" t="str">
        <f t="shared" si="22"/>
        <v/>
      </c>
      <c r="W18" s="335" t="str">
        <f t="shared" si="23"/>
        <v>Corbuches</v>
      </c>
      <c r="X18" s="338">
        <f>AE36</f>
        <v>0</v>
      </c>
      <c r="Y18" s="353">
        <f>AK36+AQ18</f>
        <v>0</v>
      </c>
      <c r="Z18" s="354">
        <f>SUM(X18:Y18)</f>
        <v>0</v>
      </c>
      <c r="AB18" s="337" t="str">
        <f t="shared" si="11"/>
        <v/>
      </c>
      <c r="AC18" s="338" t="str">
        <f t="shared" si="4"/>
        <v/>
      </c>
      <c r="AD18" s="338" t="str">
        <f t="shared" si="4"/>
        <v/>
      </c>
      <c r="AE18" s="338" t="str">
        <f t="shared" si="4"/>
        <v/>
      </c>
      <c r="AF18" s="339" t="str">
        <f t="shared" si="4"/>
        <v/>
      </c>
      <c r="AH18" s="337" t="str">
        <f t="shared" si="12"/>
        <v/>
      </c>
      <c r="AI18" s="338" t="str">
        <f t="shared" si="5"/>
        <v/>
      </c>
      <c r="AJ18" s="338" t="str">
        <f t="shared" si="5"/>
        <v/>
      </c>
      <c r="AK18" s="338" t="str">
        <f t="shared" si="5"/>
        <v/>
      </c>
      <c r="AL18" s="339" t="str">
        <f t="shared" si="5"/>
        <v/>
      </c>
      <c r="AN18" s="360">
        <f t="shared" ref="AN18:AR18" si="24">SUM(AN6:AN17)</f>
        <v>0</v>
      </c>
      <c r="AO18" s="358">
        <f t="shared" si="24"/>
        <v>0</v>
      </c>
      <c r="AP18" s="358">
        <f t="shared" si="24"/>
        <v>0</v>
      </c>
      <c r="AQ18" s="358">
        <f t="shared" si="24"/>
        <v>0</v>
      </c>
      <c r="AR18" s="359">
        <f t="shared" si="24"/>
        <v>0</v>
      </c>
      <c r="AT18" s="345">
        <f t="shared" si="13"/>
        <v>0</v>
      </c>
      <c r="AU18" s="346">
        <f t="shared" si="14"/>
        <v>0</v>
      </c>
      <c r="AV18" s="346" t="str">
        <f t="shared" si="15"/>
        <v/>
      </c>
      <c r="AW18" s="346">
        <f t="shared" si="16"/>
        <v>0</v>
      </c>
      <c r="AX18" s="346">
        <f t="shared" si="17"/>
        <v>0</v>
      </c>
      <c r="AY18" s="346" t="str">
        <f t="shared" si="18"/>
        <v/>
      </c>
      <c r="AZ18" s="346">
        <f t="shared" si="19"/>
        <v>19</v>
      </c>
      <c r="BA18" s="346">
        <f t="shared" si="20"/>
        <v>12</v>
      </c>
      <c r="BB18" s="347">
        <f t="shared" si="21"/>
        <v>0</v>
      </c>
    </row>
    <row r="19" spans="1:54" ht="16.5" customHeight="1" thickBot="1" x14ac:dyDescent="0.35">
      <c r="A19" s="328">
        <v>14</v>
      </c>
      <c r="B19" s="329">
        <f t="shared" si="0"/>
        <v>0</v>
      </c>
      <c r="C19" s="330" t="str">
        <f t="shared" si="0"/>
        <v>???</v>
      </c>
      <c r="D19" s="331" t="str">
        <f t="shared" si="0"/>
        <v>???</v>
      </c>
      <c r="E19" s="315">
        <f t="shared" si="0"/>
        <v>0</v>
      </c>
      <c r="F19" s="332">
        <v>17</v>
      </c>
      <c r="H19" s="355">
        <v>14</v>
      </c>
      <c r="I19" s="329">
        <f t="shared" si="2"/>
        <v>0</v>
      </c>
      <c r="J19" s="330" t="str">
        <f t="shared" si="2"/>
        <v>???</v>
      </c>
      <c r="K19" s="330" t="str">
        <f t="shared" si="2"/>
        <v>???</v>
      </c>
      <c r="L19" s="315">
        <f t="shared" si="3"/>
        <v>0</v>
      </c>
      <c r="M19" s="332">
        <v>17</v>
      </c>
      <c r="Q19" s="300"/>
      <c r="R19" s="361" t="s">
        <v>64</v>
      </c>
      <c r="S19" s="362">
        <f>SUM(S7:S18)</f>
        <v>0</v>
      </c>
      <c r="T19" s="363"/>
      <c r="W19" s="364" t="str">
        <f t="shared" si="23"/>
        <v>Réveillon</v>
      </c>
      <c r="X19" s="358">
        <f>AF36</f>
        <v>0</v>
      </c>
      <c r="Y19" s="365">
        <f>AL36+AR18</f>
        <v>0</v>
      </c>
      <c r="Z19" s="366">
        <f>SUM(X19:Y19)</f>
        <v>0</v>
      </c>
      <c r="AB19" s="337" t="str">
        <f t="shared" si="11"/>
        <v/>
      </c>
      <c r="AC19" s="338" t="str">
        <f t="shared" si="4"/>
        <v/>
      </c>
      <c r="AD19" s="338" t="str">
        <f t="shared" si="4"/>
        <v/>
      </c>
      <c r="AE19" s="338" t="str">
        <f t="shared" si="4"/>
        <v/>
      </c>
      <c r="AF19" s="339" t="str">
        <f t="shared" si="4"/>
        <v/>
      </c>
      <c r="AH19" s="337" t="str">
        <f t="shared" si="12"/>
        <v/>
      </c>
      <c r="AI19" s="338" t="str">
        <f t="shared" si="5"/>
        <v/>
      </c>
      <c r="AJ19" s="338" t="str">
        <f t="shared" si="5"/>
        <v/>
      </c>
      <c r="AK19" s="338" t="str">
        <f t="shared" si="5"/>
        <v/>
      </c>
      <c r="AL19" s="339" t="str">
        <f t="shared" si="5"/>
        <v/>
      </c>
      <c r="AN19" s="938" t="s">
        <v>29</v>
      </c>
      <c r="AO19" s="939"/>
      <c r="AP19" s="939"/>
      <c r="AQ19" s="939"/>
      <c r="AR19" s="940"/>
      <c r="AT19" s="345">
        <f t="shared" si="13"/>
        <v>0</v>
      </c>
      <c r="AU19" s="346">
        <f t="shared" si="14"/>
        <v>0</v>
      </c>
      <c r="AV19" s="346" t="str">
        <f t="shared" si="15"/>
        <v/>
      </c>
      <c r="AW19" s="346">
        <f t="shared" si="16"/>
        <v>0</v>
      </c>
      <c r="AX19" s="346">
        <f t="shared" si="17"/>
        <v>0</v>
      </c>
      <c r="AY19" s="346" t="str">
        <f t="shared" si="18"/>
        <v/>
      </c>
      <c r="AZ19" s="346">
        <f t="shared" si="19"/>
        <v>18</v>
      </c>
      <c r="BA19" s="346">
        <f t="shared" si="20"/>
        <v>13</v>
      </c>
      <c r="BB19" s="347">
        <f t="shared" si="21"/>
        <v>0</v>
      </c>
    </row>
    <row r="20" spans="1:54" ht="16.5" customHeight="1" thickBot="1" x14ac:dyDescent="0.3">
      <c r="A20" s="367">
        <v>15</v>
      </c>
      <c r="B20" s="329">
        <f t="shared" si="0"/>
        <v>0</v>
      </c>
      <c r="C20" s="330" t="str">
        <f t="shared" si="0"/>
        <v>???</v>
      </c>
      <c r="D20" s="331" t="str">
        <f t="shared" si="0"/>
        <v>???</v>
      </c>
      <c r="E20" s="315">
        <f t="shared" si="0"/>
        <v>0</v>
      </c>
      <c r="F20" s="332">
        <v>16</v>
      </c>
      <c r="H20" s="355">
        <v>15</v>
      </c>
      <c r="I20" s="329">
        <f t="shared" si="2"/>
        <v>0</v>
      </c>
      <c r="J20" s="330" t="str">
        <f t="shared" si="2"/>
        <v>???</v>
      </c>
      <c r="K20" s="330" t="str">
        <f t="shared" si="2"/>
        <v>???</v>
      </c>
      <c r="L20" s="315">
        <f t="shared" si="3"/>
        <v>0</v>
      </c>
      <c r="M20" s="332">
        <v>16</v>
      </c>
      <c r="W20" s="348" t="str">
        <f t="shared" si="23"/>
        <v>Total</v>
      </c>
      <c r="X20" s="368">
        <f>SUM(X15:X19)</f>
        <v>0</v>
      </c>
      <c r="Y20" s="369">
        <f t="shared" ref="Y20:Z20" si="25">SUM(Y15:Y19)</f>
        <v>0</v>
      </c>
      <c r="Z20" s="370">
        <f t="shared" si="25"/>
        <v>0</v>
      </c>
      <c r="AB20" s="337" t="str">
        <f t="shared" si="11"/>
        <v/>
      </c>
      <c r="AC20" s="338" t="str">
        <f t="shared" si="4"/>
        <v/>
      </c>
      <c r="AD20" s="338" t="str">
        <f t="shared" si="4"/>
        <v/>
      </c>
      <c r="AE20" s="338" t="str">
        <f t="shared" si="4"/>
        <v/>
      </c>
      <c r="AF20" s="339" t="str">
        <f t="shared" si="4"/>
        <v/>
      </c>
      <c r="AH20" s="337" t="str">
        <f t="shared" si="12"/>
        <v/>
      </c>
      <c r="AI20" s="338" t="str">
        <f t="shared" si="5"/>
        <v/>
      </c>
      <c r="AJ20" s="338" t="str">
        <f t="shared" si="5"/>
        <v/>
      </c>
      <c r="AK20" s="338" t="str">
        <f t="shared" si="5"/>
        <v/>
      </c>
      <c r="AL20" s="339" t="str">
        <f t="shared" si="5"/>
        <v/>
      </c>
      <c r="AN20" s="371"/>
      <c r="AO20" s="371"/>
      <c r="AP20" s="371"/>
      <c r="AQ20" s="371"/>
      <c r="AR20" s="371"/>
      <c r="AT20" s="345">
        <f t="shared" si="13"/>
        <v>0</v>
      </c>
      <c r="AU20" s="346">
        <f t="shared" si="14"/>
        <v>0</v>
      </c>
      <c r="AV20" s="346" t="str">
        <f t="shared" si="15"/>
        <v/>
      </c>
      <c r="AW20" s="346">
        <f t="shared" si="16"/>
        <v>0</v>
      </c>
      <c r="AX20" s="346">
        <f t="shared" si="17"/>
        <v>0</v>
      </c>
      <c r="AY20" s="346" t="str">
        <f t="shared" si="18"/>
        <v/>
      </c>
      <c r="AZ20" s="346">
        <f t="shared" si="19"/>
        <v>17</v>
      </c>
      <c r="BA20" s="346">
        <f t="shared" si="20"/>
        <v>14</v>
      </c>
      <c r="BB20" s="347">
        <f t="shared" si="21"/>
        <v>0</v>
      </c>
    </row>
    <row r="21" spans="1:54" ht="16.5" customHeight="1" x14ac:dyDescent="0.3">
      <c r="A21" s="328">
        <v>16</v>
      </c>
      <c r="B21" s="329">
        <f t="shared" si="0"/>
        <v>0</v>
      </c>
      <c r="C21" s="330" t="str">
        <f t="shared" si="0"/>
        <v>???</v>
      </c>
      <c r="D21" s="331" t="str">
        <f t="shared" si="0"/>
        <v>???</v>
      </c>
      <c r="E21" s="315">
        <f t="shared" si="0"/>
        <v>0</v>
      </c>
      <c r="F21" s="332">
        <v>15</v>
      </c>
      <c r="H21" s="355">
        <v>16</v>
      </c>
      <c r="I21" s="329">
        <f t="shared" si="2"/>
        <v>0</v>
      </c>
      <c r="J21" s="330" t="str">
        <f t="shared" si="2"/>
        <v>???</v>
      </c>
      <c r="K21" s="330" t="str">
        <f t="shared" si="2"/>
        <v>???</v>
      </c>
      <c r="L21" s="315">
        <f t="shared" si="3"/>
        <v>0</v>
      </c>
      <c r="M21" s="332">
        <v>15</v>
      </c>
      <c r="O21" s="960" t="s">
        <v>51</v>
      </c>
      <c r="P21" s="961"/>
      <c r="Q21" s="961"/>
      <c r="R21" s="961"/>
      <c r="S21" s="372"/>
      <c r="AB21" s="337" t="str">
        <f t="shared" si="11"/>
        <v/>
      </c>
      <c r="AC21" s="338" t="str">
        <f t="shared" si="4"/>
        <v/>
      </c>
      <c r="AD21" s="338" t="str">
        <f t="shared" si="4"/>
        <v/>
      </c>
      <c r="AE21" s="338" t="str">
        <f t="shared" si="4"/>
        <v/>
      </c>
      <c r="AF21" s="339" t="str">
        <f t="shared" si="4"/>
        <v/>
      </c>
      <c r="AH21" s="337" t="str">
        <f t="shared" si="12"/>
        <v/>
      </c>
      <c r="AI21" s="338" t="str">
        <f t="shared" si="5"/>
        <v/>
      </c>
      <c r="AJ21" s="338" t="str">
        <f t="shared" si="5"/>
        <v/>
      </c>
      <c r="AK21" s="338" t="str">
        <f t="shared" si="5"/>
        <v/>
      </c>
      <c r="AL21" s="339" t="str">
        <f t="shared" si="5"/>
        <v/>
      </c>
      <c r="AN21" s="371"/>
      <c r="AO21" s="371"/>
      <c r="AP21" s="371"/>
      <c r="AQ21" s="371"/>
      <c r="AR21" s="371"/>
      <c r="AT21" s="345">
        <f t="shared" si="13"/>
        <v>0</v>
      </c>
      <c r="AU21" s="346">
        <f t="shared" si="14"/>
        <v>0</v>
      </c>
      <c r="AV21" s="346" t="str">
        <f t="shared" si="15"/>
        <v/>
      </c>
      <c r="AW21" s="346">
        <f t="shared" si="16"/>
        <v>0</v>
      </c>
      <c r="AX21" s="346">
        <f t="shared" si="17"/>
        <v>0</v>
      </c>
      <c r="AY21" s="346" t="str">
        <f t="shared" si="18"/>
        <v/>
      </c>
      <c r="AZ21" s="346">
        <f t="shared" si="19"/>
        <v>16</v>
      </c>
      <c r="BA21" s="346">
        <f t="shared" si="20"/>
        <v>15</v>
      </c>
      <c r="BB21" s="347">
        <f t="shared" si="21"/>
        <v>0</v>
      </c>
    </row>
    <row r="22" spans="1:54" ht="16.5" customHeight="1" thickBot="1" x14ac:dyDescent="0.3">
      <c r="A22" s="328">
        <v>17</v>
      </c>
      <c r="B22" s="329">
        <f t="shared" ref="B22:E35" si="26">+B58</f>
        <v>0</v>
      </c>
      <c r="C22" s="330" t="str">
        <f t="shared" si="26"/>
        <v>???</v>
      </c>
      <c r="D22" s="331" t="str">
        <f t="shared" si="26"/>
        <v>???</v>
      </c>
      <c r="E22" s="315">
        <f t="shared" si="26"/>
        <v>0</v>
      </c>
      <c r="F22" s="332">
        <v>14</v>
      </c>
      <c r="H22" s="355">
        <v>17</v>
      </c>
      <c r="I22" s="329">
        <f t="shared" ref="I22:K35" si="27">+I58</f>
        <v>0</v>
      </c>
      <c r="J22" s="330" t="str">
        <f t="shared" si="27"/>
        <v>???</v>
      </c>
      <c r="K22" s="330" t="str">
        <f t="shared" si="27"/>
        <v>???</v>
      </c>
      <c r="L22" s="315">
        <f t="shared" si="3"/>
        <v>0</v>
      </c>
      <c r="M22" s="332">
        <v>14</v>
      </c>
      <c r="O22" s="373" t="s">
        <v>30</v>
      </c>
      <c r="P22" s="374" t="s">
        <v>31</v>
      </c>
      <c r="Q22" s="374" t="s">
        <v>26</v>
      </c>
      <c r="R22" s="374" t="s">
        <v>32</v>
      </c>
      <c r="S22" s="375" t="s">
        <v>8</v>
      </c>
      <c r="AB22" s="337" t="str">
        <f t="shared" si="11"/>
        <v/>
      </c>
      <c r="AC22" s="338" t="str">
        <f t="shared" si="11"/>
        <v/>
      </c>
      <c r="AD22" s="338" t="str">
        <f t="shared" si="11"/>
        <v/>
      </c>
      <c r="AE22" s="338" t="str">
        <f t="shared" si="11"/>
        <v/>
      </c>
      <c r="AF22" s="339" t="str">
        <f t="shared" si="11"/>
        <v/>
      </c>
      <c r="AH22" s="337" t="str">
        <f t="shared" si="12"/>
        <v/>
      </c>
      <c r="AI22" s="338" t="str">
        <f t="shared" si="12"/>
        <v/>
      </c>
      <c r="AJ22" s="338" t="str">
        <f t="shared" si="12"/>
        <v/>
      </c>
      <c r="AK22" s="338" t="str">
        <f t="shared" si="12"/>
        <v/>
      </c>
      <c r="AL22" s="339" t="str">
        <f t="shared" si="12"/>
        <v/>
      </c>
      <c r="AN22" s="371"/>
      <c r="AO22" s="371"/>
      <c r="AP22" s="371"/>
      <c r="AQ22" s="371"/>
      <c r="AR22" s="371"/>
      <c r="AT22" s="345">
        <f t="shared" si="13"/>
        <v>0</v>
      </c>
      <c r="AU22" s="346">
        <f t="shared" si="14"/>
        <v>0</v>
      </c>
      <c r="AV22" s="346" t="str">
        <f t="shared" si="15"/>
        <v/>
      </c>
      <c r="AW22" s="346">
        <f t="shared" si="16"/>
        <v>0</v>
      </c>
      <c r="AX22" s="346">
        <f t="shared" si="17"/>
        <v>0</v>
      </c>
      <c r="AY22" s="346" t="str">
        <f t="shared" si="18"/>
        <v/>
      </c>
      <c r="AZ22" s="346">
        <f t="shared" si="19"/>
        <v>15</v>
      </c>
      <c r="BA22" s="346">
        <f t="shared" si="20"/>
        <v>16</v>
      </c>
      <c r="BB22" s="347">
        <f t="shared" si="21"/>
        <v>0</v>
      </c>
    </row>
    <row r="23" spans="1:54" ht="16.5" customHeight="1" x14ac:dyDescent="0.3">
      <c r="A23" s="328">
        <v>18</v>
      </c>
      <c r="B23" s="329">
        <f t="shared" si="26"/>
        <v>0</v>
      </c>
      <c r="C23" s="330" t="str">
        <f t="shared" si="26"/>
        <v>???</v>
      </c>
      <c r="D23" s="331" t="str">
        <f t="shared" si="26"/>
        <v>???</v>
      </c>
      <c r="E23" s="315">
        <f t="shared" si="26"/>
        <v>0</v>
      </c>
      <c r="F23" s="332">
        <v>13</v>
      </c>
      <c r="H23" s="355">
        <v>18</v>
      </c>
      <c r="I23" s="329">
        <f t="shared" si="27"/>
        <v>0</v>
      </c>
      <c r="J23" s="330" t="str">
        <f t="shared" si="27"/>
        <v>???</v>
      </c>
      <c r="K23" s="330" t="str">
        <f t="shared" si="27"/>
        <v>???</v>
      </c>
      <c r="L23" s="315">
        <f t="shared" si="3"/>
        <v>0</v>
      </c>
      <c r="M23" s="332">
        <v>13</v>
      </c>
      <c r="O23" s="376">
        <v>1</v>
      </c>
      <c r="P23" s="377" t="str">
        <f t="shared" ref="P23:P34" si="28">IFERROR(VLOOKUP($O23,$AX$7:$AY$36,2,0),"")</f>
        <v/>
      </c>
      <c r="Q23" s="334" t="str">
        <f t="shared" ref="Q23:Q34" si="29">IFERROR(VLOOKUP($P23,$I$6:$L$35,4,0),"")</f>
        <v/>
      </c>
      <c r="R23" s="334" t="str">
        <f t="shared" ref="R23:R34" si="30">IFERROR(VLOOKUP($P23,$I$6:$L$35,3,0),"")</f>
        <v/>
      </c>
      <c r="S23" s="327" t="str">
        <f t="shared" ref="S23:S34" si="31">IFERROR(VLOOKUP($P23,$I$6:$M$35,5,0),"")</f>
        <v/>
      </c>
      <c r="AB23" s="337" t="str">
        <f t="shared" si="11"/>
        <v/>
      </c>
      <c r="AC23" s="338" t="str">
        <f t="shared" si="11"/>
        <v/>
      </c>
      <c r="AD23" s="338" t="str">
        <f t="shared" si="11"/>
        <v/>
      </c>
      <c r="AE23" s="338" t="str">
        <f t="shared" si="11"/>
        <v/>
      </c>
      <c r="AF23" s="339" t="str">
        <f t="shared" si="11"/>
        <v/>
      </c>
      <c r="AH23" s="337" t="str">
        <f t="shared" si="12"/>
        <v/>
      </c>
      <c r="AI23" s="338" t="str">
        <f t="shared" si="12"/>
        <v/>
      </c>
      <c r="AJ23" s="338" t="str">
        <f t="shared" si="12"/>
        <v/>
      </c>
      <c r="AK23" s="338" t="str">
        <f t="shared" si="12"/>
        <v/>
      </c>
      <c r="AL23" s="339" t="str">
        <f t="shared" si="12"/>
        <v/>
      </c>
      <c r="AN23" s="371"/>
      <c r="AO23" s="371"/>
      <c r="AP23" s="371"/>
      <c r="AQ23" s="371"/>
      <c r="AR23" s="371"/>
      <c r="AT23" s="345">
        <f t="shared" si="13"/>
        <v>0</v>
      </c>
      <c r="AU23" s="346">
        <f t="shared" si="14"/>
        <v>0</v>
      </c>
      <c r="AV23" s="346" t="str">
        <f t="shared" si="15"/>
        <v/>
      </c>
      <c r="AW23" s="346">
        <f t="shared" si="16"/>
        <v>0</v>
      </c>
      <c r="AX23" s="346">
        <f t="shared" si="17"/>
        <v>0</v>
      </c>
      <c r="AY23" s="346" t="str">
        <f t="shared" si="18"/>
        <v/>
      </c>
      <c r="AZ23" s="346">
        <f t="shared" si="19"/>
        <v>14</v>
      </c>
      <c r="BA23" s="346">
        <f t="shared" si="20"/>
        <v>17</v>
      </c>
      <c r="BB23" s="347">
        <f t="shared" si="21"/>
        <v>0</v>
      </c>
    </row>
    <row r="24" spans="1:54" ht="16.5" customHeight="1" x14ac:dyDescent="0.25">
      <c r="A24" s="328">
        <v>19</v>
      </c>
      <c r="B24" s="329">
        <f t="shared" si="26"/>
        <v>0</v>
      </c>
      <c r="C24" s="330" t="str">
        <f t="shared" si="26"/>
        <v>???</v>
      </c>
      <c r="D24" s="331" t="str">
        <f t="shared" si="26"/>
        <v>???</v>
      </c>
      <c r="E24" s="315">
        <f t="shared" si="26"/>
        <v>0</v>
      </c>
      <c r="F24" s="332">
        <v>12</v>
      </c>
      <c r="H24" s="355">
        <v>19</v>
      </c>
      <c r="I24" s="329">
        <f t="shared" si="27"/>
        <v>0</v>
      </c>
      <c r="J24" s="330" t="str">
        <f t="shared" si="27"/>
        <v>???</v>
      </c>
      <c r="K24" s="330" t="str">
        <f t="shared" si="27"/>
        <v>???</v>
      </c>
      <c r="L24" s="315">
        <f t="shared" si="3"/>
        <v>0</v>
      </c>
      <c r="M24" s="332">
        <v>12</v>
      </c>
      <c r="O24" s="378">
        <v>2</v>
      </c>
      <c r="P24" s="379" t="str">
        <f t="shared" si="28"/>
        <v/>
      </c>
      <c r="Q24" s="344" t="str">
        <f t="shared" si="29"/>
        <v/>
      </c>
      <c r="R24" s="344" t="str">
        <f t="shared" si="30"/>
        <v/>
      </c>
      <c r="S24" s="339" t="str">
        <f t="shared" si="31"/>
        <v/>
      </c>
      <c r="AB24" s="337" t="str">
        <f t="shared" si="11"/>
        <v/>
      </c>
      <c r="AC24" s="338" t="str">
        <f t="shared" si="11"/>
        <v/>
      </c>
      <c r="AD24" s="338" t="str">
        <f t="shared" si="11"/>
        <v/>
      </c>
      <c r="AE24" s="338" t="str">
        <f t="shared" si="11"/>
        <v/>
      </c>
      <c r="AF24" s="339" t="str">
        <f t="shared" si="11"/>
        <v/>
      </c>
      <c r="AH24" s="337" t="str">
        <f t="shared" si="12"/>
        <v/>
      </c>
      <c r="AI24" s="338" t="str">
        <f t="shared" si="12"/>
        <v/>
      </c>
      <c r="AJ24" s="338" t="str">
        <f t="shared" si="12"/>
        <v/>
      </c>
      <c r="AK24" s="338" t="str">
        <f t="shared" si="12"/>
        <v/>
      </c>
      <c r="AL24" s="339" t="str">
        <f t="shared" si="12"/>
        <v/>
      </c>
      <c r="AN24" s="371"/>
      <c r="AO24" s="371"/>
      <c r="AP24" s="371"/>
      <c r="AQ24" s="371"/>
      <c r="AR24" s="371"/>
      <c r="AT24" s="345">
        <f t="shared" si="13"/>
        <v>0</v>
      </c>
      <c r="AU24" s="346">
        <f t="shared" si="14"/>
        <v>0</v>
      </c>
      <c r="AV24" s="346" t="str">
        <f t="shared" si="15"/>
        <v/>
      </c>
      <c r="AW24" s="346">
        <f t="shared" si="16"/>
        <v>0</v>
      </c>
      <c r="AX24" s="346">
        <f t="shared" si="17"/>
        <v>0</v>
      </c>
      <c r="AY24" s="346" t="str">
        <f t="shared" si="18"/>
        <v/>
      </c>
      <c r="AZ24" s="346">
        <f t="shared" si="19"/>
        <v>13</v>
      </c>
      <c r="BA24" s="346">
        <f t="shared" si="20"/>
        <v>18</v>
      </c>
      <c r="BB24" s="347">
        <f t="shared" si="21"/>
        <v>0</v>
      </c>
    </row>
    <row r="25" spans="1:54" ht="16.5" customHeight="1" x14ac:dyDescent="0.3">
      <c r="A25" s="328">
        <v>20</v>
      </c>
      <c r="B25" s="329">
        <f t="shared" si="26"/>
        <v>0</v>
      </c>
      <c r="C25" s="330" t="str">
        <f t="shared" si="26"/>
        <v>???</v>
      </c>
      <c r="D25" s="331" t="str">
        <f t="shared" si="26"/>
        <v>???</v>
      </c>
      <c r="E25" s="315">
        <f t="shared" si="26"/>
        <v>0</v>
      </c>
      <c r="F25" s="332">
        <v>11</v>
      </c>
      <c r="H25" s="355">
        <v>20</v>
      </c>
      <c r="I25" s="329">
        <f t="shared" si="27"/>
        <v>0</v>
      </c>
      <c r="J25" s="330" t="str">
        <f t="shared" si="27"/>
        <v>???</v>
      </c>
      <c r="K25" s="330" t="str">
        <f t="shared" si="27"/>
        <v>???</v>
      </c>
      <c r="L25" s="315">
        <f t="shared" si="3"/>
        <v>0</v>
      </c>
      <c r="M25" s="332">
        <v>11</v>
      </c>
      <c r="O25" s="380">
        <v>3</v>
      </c>
      <c r="P25" s="379" t="str">
        <f t="shared" si="28"/>
        <v/>
      </c>
      <c r="Q25" s="344" t="str">
        <f t="shared" si="29"/>
        <v/>
      </c>
      <c r="R25" s="344" t="str">
        <f t="shared" si="30"/>
        <v/>
      </c>
      <c r="S25" s="339" t="str">
        <f t="shared" si="31"/>
        <v/>
      </c>
      <c r="AB25" s="337" t="str">
        <f t="shared" si="11"/>
        <v/>
      </c>
      <c r="AC25" s="338" t="str">
        <f t="shared" si="11"/>
        <v/>
      </c>
      <c r="AD25" s="338" t="str">
        <f t="shared" si="11"/>
        <v/>
      </c>
      <c r="AE25" s="338" t="str">
        <f t="shared" si="11"/>
        <v/>
      </c>
      <c r="AF25" s="339" t="str">
        <f t="shared" si="11"/>
        <v/>
      </c>
      <c r="AH25" s="337" t="str">
        <f t="shared" si="12"/>
        <v/>
      </c>
      <c r="AI25" s="338" t="str">
        <f t="shared" si="12"/>
        <v/>
      </c>
      <c r="AJ25" s="338" t="str">
        <f t="shared" si="12"/>
        <v/>
      </c>
      <c r="AK25" s="338" t="str">
        <f t="shared" si="12"/>
        <v/>
      </c>
      <c r="AL25" s="339" t="str">
        <f t="shared" si="12"/>
        <v/>
      </c>
      <c r="AN25" s="371"/>
      <c r="AO25" s="371"/>
      <c r="AP25" s="371"/>
      <c r="AQ25" s="371"/>
      <c r="AR25" s="371"/>
      <c r="AT25" s="345">
        <f t="shared" si="13"/>
        <v>0</v>
      </c>
      <c r="AU25" s="346">
        <f t="shared" si="14"/>
        <v>0</v>
      </c>
      <c r="AV25" s="346" t="str">
        <f t="shared" si="15"/>
        <v/>
      </c>
      <c r="AW25" s="346">
        <f t="shared" si="16"/>
        <v>0</v>
      </c>
      <c r="AX25" s="346">
        <f t="shared" si="17"/>
        <v>0</v>
      </c>
      <c r="AY25" s="346" t="str">
        <f t="shared" si="18"/>
        <v/>
      </c>
      <c r="AZ25" s="346">
        <f t="shared" si="19"/>
        <v>12</v>
      </c>
      <c r="BA25" s="346">
        <f t="shared" si="20"/>
        <v>19</v>
      </c>
      <c r="BB25" s="347">
        <f t="shared" si="21"/>
        <v>0</v>
      </c>
    </row>
    <row r="26" spans="1:54" ht="16.5" customHeight="1" x14ac:dyDescent="0.25">
      <c r="A26" s="328">
        <v>21</v>
      </c>
      <c r="B26" s="329">
        <f t="shared" si="26"/>
        <v>0</v>
      </c>
      <c r="C26" s="330" t="str">
        <f t="shared" si="26"/>
        <v>???</v>
      </c>
      <c r="D26" s="331" t="str">
        <f t="shared" si="26"/>
        <v>???</v>
      </c>
      <c r="E26" s="315">
        <f t="shared" si="26"/>
        <v>0</v>
      </c>
      <c r="F26" s="332">
        <v>10</v>
      </c>
      <c r="H26" s="355">
        <v>21</v>
      </c>
      <c r="I26" s="329">
        <f t="shared" si="27"/>
        <v>0</v>
      </c>
      <c r="J26" s="330" t="str">
        <f t="shared" si="27"/>
        <v>???</v>
      </c>
      <c r="K26" s="330" t="str">
        <f t="shared" si="27"/>
        <v>???</v>
      </c>
      <c r="L26" s="315">
        <f t="shared" si="3"/>
        <v>0</v>
      </c>
      <c r="M26" s="332">
        <v>10</v>
      </c>
      <c r="O26" s="378">
        <v>4</v>
      </c>
      <c r="P26" s="379" t="str">
        <f t="shared" si="28"/>
        <v/>
      </c>
      <c r="Q26" s="344" t="str">
        <f t="shared" si="29"/>
        <v/>
      </c>
      <c r="R26" s="344" t="str">
        <f t="shared" si="30"/>
        <v/>
      </c>
      <c r="S26" s="339" t="str">
        <f t="shared" si="31"/>
        <v/>
      </c>
      <c r="AB26" s="337" t="str">
        <f t="shared" si="11"/>
        <v/>
      </c>
      <c r="AC26" s="338" t="str">
        <f t="shared" si="11"/>
        <v/>
      </c>
      <c r="AD26" s="338" t="str">
        <f t="shared" si="11"/>
        <v/>
      </c>
      <c r="AE26" s="338" t="str">
        <f t="shared" si="11"/>
        <v/>
      </c>
      <c r="AF26" s="339" t="str">
        <f t="shared" si="11"/>
        <v/>
      </c>
      <c r="AH26" s="337" t="str">
        <f t="shared" si="12"/>
        <v/>
      </c>
      <c r="AI26" s="338" t="str">
        <f t="shared" si="12"/>
        <v/>
      </c>
      <c r="AJ26" s="338" t="str">
        <f t="shared" si="12"/>
        <v/>
      </c>
      <c r="AK26" s="338" t="str">
        <f t="shared" si="12"/>
        <v/>
      </c>
      <c r="AL26" s="339" t="str">
        <f t="shared" si="12"/>
        <v/>
      </c>
      <c r="AN26" s="371"/>
      <c r="AO26" s="371"/>
      <c r="AP26" s="371"/>
      <c r="AQ26" s="371"/>
      <c r="AR26" s="371"/>
      <c r="AT26" s="345">
        <f t="shared" si="13"/>
        <v>0</v>
      </c>
      <c r="AU26" s="346">
        <f t="shared" si="14"/>
        <v>0</v>
      </c>
      <c r="AV26" s="346" t="str">
        <f t="shared" si="15"/>
        <v/>
      </c>
      <c r="AW26" s="346">
        <f t="shared" si="16"/>
        <v>0</v>
      </c>
      <c r="AX26" s="346">
        <f t="shared" si="17"/>
        <v>0</v>
      </c>
      <c r="AY26" s="346" t="str">
        <f t="shared" si="18"/>
        <v/>
      </c>
      <c r="AZ26" s="346">
        <f t="shared" si="19"/>
        <v>11</v>
      </c>
      <c r="BA26" s="346">
        <f t="shared" si="20"/>
        <v>20</v>
      </c>
      <c r="BB26" s="347">
        <f t="shared" si="21"/>
        <v>0</v>
      </c>
    </row>
    <row r="27" spans="1:54" ht="16.5" customHeight="1" x14ac:dyDescent="0.3">
      <c r="A27" s="328">
        <v>22</v>
      </c>
      <c r="B27" s="329">
        <f t="shared" si="26"/>
        <v>0</v>
      </c>
      <c r="C27" s="330" t="str">
        <f t="shared" si="26"/>
        <v>???</v>
      </c>
      <c r="D27" s="331" t="str">
        <f t="shared" si="26"/>
        <v>???</v>
      </c>
      <c r="E27" s="315">
        <f t="shared" si="26"/>
        <v>0</v>
      </c>
      <c r="F27" s="332">
        <v>9</v>
      </c>
      <c r="H27" s="355">
        <v>22</v>
      </c>
      <c r="I27" s="329">
        <f t="shared" si="27"/>
        <v>0</v>
      </c>
      <c r="J27" s="330" t="str">
        <f t="shared" si="27"/>
        <v>???</v>
      </c>
      <c r="K27" s="330" t="str">
        <f t="shared" si="27"/>
        <v>???</v>
      </c>
      <c r="L27" s="315">
        <f t="shared" si="3"/>
        <v>0</v>
      </c>
      <c r="M27" s="332">
        <v>9</v>
      </c>
      <c r="O27" s="380">
        <v>5</v>
      </c>
      <c r="P27" s="379" t="str">
        <f t="shared" si="28"/>
        <v/>
      </c>
      <c r="Q27" s="344" t="str">
        <f t="shared" si="29"/>
        <v/>
      </c>
      <c r="R27" s="344" t="str">
        <f t="shared" si="30"/>
        <v/>
      </c>
      <c r="S27" s="339" t="str">
        <f t="shared" si="31"/>
        <v/>
      </c>
      <c r="AB27" s="337" t="str">
        <f t="shared" si="11"/>
        <v/>
      </c>
      <c r="AC27" s="338" t="str">
        <f t="shared" si="11"/>
        <v/>
      </c>
      <c r="AD27" s="338" t="str">
        <f t="shared" si="11"/>
        <v/>
      </c>
      <c r="AE27" s="338" t="str">
        <f t="shared" si="11"/>
        <v/>
      </c>
      <c r="AF27" s="339" t="str">
        <f t="shared" si="11"/>
        <v/>
      </c>
      <c r="AH27" s="337" t="str">
        <f t="shared" si="12"/>
        <v/>
      </c>
      <c r="AI27" s="338" t="str">
        <f t="shared" si="12"/>
        <v/>
      </c>
      <c r="AJ27" s="338" t="str">
        <f t="shared" si="12"/>
        <v/>
      </c>
      <c r="AK27" s="338" t="str">
        <f t="shared" si="12"/>
        <v/>
      </c>
      <c r="AL27" s="339" t="str">
        <f t="shared" si="12"/>
        <v/>
      </c>
      <c r="AN27" s="371"/>
      <c r="AO27" s="371"/>
      <c r="AP27" s="371"/>
      <c r="AQ27" s="371"/>
      <c r="AR27" s="371"/>
      <c r="AT27" s="345">
        <f t="shared" si="13"/>
        <v>0</v>
      </c>
      <c r="AU27" s="346">
        <f t="shared" si="14"/>
        <v>0</v>
      </c>
      <c r="AV27" s="346" t="str">
        <f t="shared" si="15"/>
        <v/>
      </c>
      <c r="AW27" s="346">
        <f t="shared" si="16"/>
        <v>0</v>
      </c>
      <c r="AX27" s="346">
        <f t="shared" si="17"/>
        <v>0</v>
      </c>
      <c r="AY27" s="346" t="str">
        <f t="shared" si="18"/>
        <v/>
      </c>
      <c r="AZ27" s="346">
        <f t="shared" si="19"/>
        <v>10</v>
      </c>
      <c r="BA27" s="346">
        <f t="shared" si="20"/>
        <v>21</v>
      </c>
      <c r="BB27" s="347">
        <f t="shared" si="21"/>
        <v>0</v>
      </c>
    </row>
    <row r="28" spans="1:54" ht="16.5" customHeight="1" x14ac:dyDescent="0.25">
      <c r="A28" s="328">
        <v>23</v>
      </c>
      <c r="B28" s="329">
        <f t="shared" si="26"/>
        <v>0</v>
      </c>
      <c r="C28" s="330" t="str">
        <f t="shared" si="26"/>
        <v>???</v>
      </c>
      <c r="D28" s="331" t="str">
        <f t="shared" si="26"/>
        <v>???</v>
      </c>
      <c r="E28" s="315">
        <f t="shared" si="26"/>
        <v>0</v>
      </c>
      <c r="F28" s="332">
        <v>8</v>
      </c>
      <c r="H28" s="355">
        <v>23</v>
      </c>
      <c r="I28" s="329">
        <f t="shared" si="27"/>
        <v>0</v>
      </c>
      <c r="J28" s="330" t="str">
        <f t="shared" si="27"/>
        <v>???</v>
      </c>
      <c r="K28" s="330" t="str">
        <f t="shared" si="27"/>
        <v>???</v>
      </c>
      <c r="L28" s="315">
        <f t="shared" si="3"/>
        <v>0</v>
      </c>
      <c r="M28" s="332">
        <v>8</v>
      </c>
      <c r="O28" s="378">
        <v>6</v>
      </c>
      <c r="P28" s="379" t="str">
        <f t="shared" si="28"/>
        <v/>
      </c>
      <c r="Q28" s="344" t="str">
        <f t="shared" si="29"/>
        <v/>
      </c>
      <c r="R28" s="344" t="str">
        <f t="shared" si="30"/>
        <v/>
      </c>
      <c r="S28" s="339" t="str">
        <f t="shared" si="31"/>
        <v/>
      </c>
      <c r="AB28" s="337" t="str">
        <f t="shared" si="11"/>
        <v/>
      </c>
      <c r="AC28" s="338" t="str">
        <f t="shared" si="11"/>
        <v/>
      </c>
      <c r="AD28" s="338" t="str">
        <f t="shared" si="11"/>
        <v/>
      </c>
      <c r="AE28" s="338" t="str">
        <f t="shared" si="11"/>
        <v/>
      </c>
      <c r="AF28" s="339" t="str">
        <f t="shared" si="11"/>
        <v/>
      </c>
      <c r="AH28" s="337" t="str">
        <f t="shared" si="12"/>
        <v/>
      </c>
      <c r="AI28" s="338" t="str">
        <f t="shared" si="12"/>
        <v/>
      </c>
      <c r="AJ28" s="338" t="str">
        <f t="shared" si="12"/>
        <v/>
      </c>
      <c r="AK28" s="338" t="str">
        <f t="shared" si="12"/>
        <v/>
      </c>
      <c r="AL28" s="339" t="str">
        <f t="shared" si="12"/>
        <v/>
      </c>
      <c r="AN28" s="371"/>
      <c r="AO28" s="371"/>
      <c r="AP28" s="371"/>
      <c r="AQ28" s="371"/>
      <c r="AR28" s="371"/>
      <c r="AT28" s="345">
        <f t="shared" si="13"/>
        <v>0</v>
      </c>
      <c r="AU28" s="346">
        <f t="shared" si="14"/>
        <v>0</v>
      </c>
      <c r="AV28" s="346" t="str">
        <f t="shared" si="15"/>
        <v/>
      </c>
      <c r="AW28" s="346">
        <f t="shared" si="16"/>
        <v>0</v>
      </c>
      <c r="AX28" s="346">
        <f t="shared" si="17"/>
        <v>0</v>
      </c>
      <c r="AY28" s="346" t="str">
        <f t="shared" si="18"/>
        <v/>
      </c>
      <c r="AZ28" s="346">
        <f t="shared" si="19"/>
        <v>9</v>
      </c>
      <c r="BA28" s="346">
        <f t="shared" si="20"/>
        <v>22</v>
      </c>
      <c r="BB28" s="347">
        <f t="shared" si="21"/>
        <v>0</v>
      </c>
    </row>
    <row r="29" spans="1:54" ht="16.5" customHeight="1" x14ac:dyDescent="0.3">
      <c r="A29" s="328">
        <v>24</v>
      </c>
      <c r="B29" s="329">
        <f t="shared" si="26"/>
        <v>0</v>
      </c>
      <c r="C29" s="330" t="str">
        <f t="shared" si="26"/>
        <v>???</v>
      </c>
      <c r="D29" s="331" t="str">
        <f t="shared" si="26"/>
        <v>???</v>
      </c>
      <c r="E29" s="315">
        <f t="shared" si="26"/>
        <v>0</v>
      </c>
      <c r="F29" s="332">
        <v>7</v>
      </c>
      <c r="H29" s="355">
        <v>24</v>
      </c>
      <c r="I29" s="329">
        <f t="shared" si="27"/>
        <v>0</v>
      </c>
      <c r="J29" s="330" t="str">
        <f t="shared" si="27"/>
        <v>???</v>
      </c>
      <c r="K29" s="330" t="str">
        <f t="shared" si="27"/>
        <v>???</v>
      </c>
      <c r="L29" s="315">
        <f t="shared" si="3"/>
        <v>0</v>
      </c>
      <c r="M29" s="332">
        <v>7</v>
      </c>
      <c r="O29" s="380">
        <v>7</v>
      </c>
      <c r="P29" s="379" t="str">
        <f t="shared" si="28"/>
        <v/>
      </c>
      <c r="Q29" s="344" t="str">
        <f t="shared" si="29"/>
        <v/>
      </c>
      <c r="R29" s="344" t="str">
        <f t="shared" si="30"/>
        <v/>
      </c>
      <c r="S29" s="339" t="str">
        <f t="shared" si="31"/>
        <v/>
      </c>
      <c r="AB29" s="337" t="str">
        <f t="shared" si="11"/>
        <v/>
      </c>
      <c r="AC29" s="338" t="str">
        <f t="shared" si="11"/>
        <v/>
      </c>
      <c r="AD29" s="338" t="str">
        <f t="shared" si="11"/>
        <v/>
      </c>
      <c r="AE29" s="338" t="str">
        <f t="shared" si="11"/>
        <v/>
      </c>
      <c r="AF29" s="339" t="str">
        <f t="shared" si="11"/>
        <v/>
      </c>
      <c r="AH29" s="337" t="str">
        <f t="shared" si="12"/>
        <v/>
      </c>
      <c r="AI29" s="338" t="str">
        <f t="shared" si="12"/>
        <v/>
      </c>
      <c r="AJ29" s="338" t="str">
        <f t="shared" si="12"/>
        <v/>
      </c>
      <c r="AK29" s="338" t="str">
        <f t="shared" si="12"/>
        <v/>
      </c>
      <c r="AL29" s="339" t="str">
        <f t="shared" si="12"/>
        <v/>
      </c>
      <c r="AN29" s="371"/>
      <c r="AO29" s="371"/>
      <c r="AP29" s="371"/>
      <c r="AQ29" s="371"/>
      <c r="AR29" s="371"/>
      <c r="AT29" s="345">
        <f t="shared" si="13"/>
        <v>0</v>
      </c>
      <c r="AU29" s="346">
        <f t="shared" si="14"/>
        <v>0</v>
      </c>
      <c r="AV29" s="346" t="str">
        <f t="shared" si="15"/>
        <v/>
      </c>
      <c r="AW29" s="346">
        <f t="shared" si="16"/>
        <v>0</v>
      </c>
      <c r="AX29" s="346">
        <f t="shared" si="17"/>
        <v>0</v>
      </c>
      <c r="AY29" s="346" t="str">
        <f t="shared" si="18"/>
        <v/>
      </c>
      <c r="AZ29" s="346">
        <f t="shared" si="19"/>
        <v>8</v>
      </c>
      <c r="BA29" s="346">
        <f t="shared" si="20"/>
        <v>23</v>
      </c>
      <c r="BB29" s="347">
        <f t="shared" si="21"/>
        <v>0</v>
      </c>
    </row>
    <row r="30" spans="1:54" ht="16.5" customHeight="1" x14ac:dyDescent="0.25">
      <c r="A30" s="328">
        <v>25</v>
      </c>
      <c r="B30" s="329">
        <f t="shared" si="26"/>
        <v>0</v>
      </c>
      <c r="C30" s="330" t="str">
        <f t="shared" si="26"/>
        <v>???</v>
      </c>
      <c r="D30" s="331" t="str">
        <f t="shared" si="26"/>
        <v>???</v>
      </c>
      <c r="E30" s="315">
        <f t="shared" si="26"/>
        <v>0</v>
      </c>
      <c r="F30" s="332">
        <v>6</v>
      </c>
      <c r="H30" s="355">
        <v>25</v>
      </c>
      <c r="I30" s="329">
        <f t="shared" si="27"/>
        <v>0</v>
      </c>
      <c r="J30" s="330" t="str">
        <f t="shared" si="27"/>
        <v>???</v>
      </c>
      <c r="K30" s="330" t="str">
        <f t="shared" si="27"/>
        <v>???</v>
      </c>
      <c r="L30" s="315">
        <f t="shared" si="3"/>
        <v>0</v>
      </c>
      <c r="M30" s="332">
        <v>6</v>
      </c>
      <c r="O30" s="378">
        <v>8</v>
      </c>
      <c r="P30" s="379" t="str">
        <f t="shared" si="28"/>
        <v/>
      </c>
      <c r="Q30" s="344" t="str">
        <f t="shared" si="29"/>
        <v/>
      </c>
      <c r="R30" s="344" t="str">
        <f t="shared" si="30"/>
        <v/>
      </c>
      <c r="S30" s="339" t="str">
        <f t="shared" si="31"/>
        <v/>
      </c>
      <c r="AB30" s="337" t="str">
        <f t="shared" si="11"/>
        <v/>
      </c>
      <c r="AC30" s="338" t="str">
        <f t="shared" si="11"/>
        <v/>
      </c>
      <c r="AD30" s="338" t="str">
        <f t="shared" si="11"/>
        <v/>
      </c>
      <c r="AE30" s="338" t="str">
        <f t="shared" si="11"/>
        <v/>
      </c>
      <c r="AF30" s="339" t="str">
        <f t="shared" si="11"/>
        <v/>
      </c>
      <c r="AH30" s="337" t="str">
        <f t="shared" si="12"/>
        <v/>
      </c>
      <c r="AI30" s="338" t="str">
        <f t="shared" si="12"/>
        <v/>
      </c>
      <c r="AJ30" s="338" t="str">
        <f t="shared" si="12"/>
        <v/>
      </c>
      <c r="AK30" s="338" t="str">
        <f t="shared" si="12"/>
        <v/>
      </c>
      <c r="AL30" s="339" t="str">
        <f t="shared" si="12"/>
        <v/>
      </c>
      <c r="AN30" s="371"/>
      <c r="AO30" s="371"/>
      <c r="AP30" s="371"/>
      <c r="AQ30" s="371"/>
      <c r="AR30" s="371"/>
      <c r="AT30" s="345">
        <f t="shared" si="13"/>
        <v>0</v>
      </c>
      <c r="AU30" s="346">
        <f t="shared" si="14"/>
        <v>0</v>
      </c>
      <c r="AV30" s="346" t="str">
        <f t="shared" si="15"/>
        <v/>
      </c>
      <c r="AW30" s="346">
        <f t="shared" si="16"/>
        <v>0</v>
      </c>
      <c r="AX30" s="346">
        <f t="shared" si="17"/>
        <v>0</v>
      </c>
      <c r="AY30" s="346" t="str">
        <f t="shared" si="18"/>
        <v/>
      </c>
      <c r="AZ30" s="346">
        <f t="shared" si="19"/>
        <v>7</v>
      </c>
      <c r="BA30" s="346">
        <f t="shared" si="20"/>
        <v>24</v>
      </c>
      <c r="BB30" s="347">
        <f t="shared" si="21"/>
        <v>0</v>
      </c>
    </row>
    <row r="31" spans="1:54" ht="16.5" customHeight="1" x14ac:dyDescent="0.3">
      <c r="A31" s="328">
        <v>26</v>
      </c>
      <c r="B31" s="329">
        <f t="shared" si="26"/>
        <v>0</v>
      </c>
      <c r="C31" s="330" t="str">
        <f t="shared" si="26"/>
        <v>???</v>
      </c>
      <c r="D31" s="331" t="str">
        <f t="shared" si="26"/>
        <v>???</v>
      </c>
      <c r="E31" s="315">
        <f t="shared" si="26"/>
        <v>0</v>
      </c>
      <c r="F31" s="332">
        <v>5</v>
      </c>
      <c r="H31" s="355">
        <v>26</v>
      </c>
      <c r="I31" s="329">
        <f t="shared" si="27"/>
        <v>0</v>
      </c>
      <c r="J31" s="330" t="str">
        <f t="shared" si="27"/>
        <v>???</v>
      </c>
      <c r="K31" s="330" t="str">
        <f t="shared" si="27"/>
        <v>???</v>
      </c>
      <c r="L31" s="315">
        <f t="shared" si="3"/>
        <v>0</v>
      </c>
      <c r="M31" s="332">
        <v>5</v>
      </c>
      <c r="O31" s="380">
        <v>9</v>
      </c>
      <c r="P31" s="379" t="str">
        <f t="shared" si="28"/>
        <v/>
      </c>
      <c r="Q31" s="344" t="str">
        <f t="shared" si="29"/>
        <v/>
      </c>
      <c r="R31" s="344" t="str">
        <f t="shared" si="30"/>
        <v/>
      </c>
      <c r="S31" s="339" t="str">
        <f t="shared" si="31"/>
        <v/>
      </c>
      <c r="AB31" s="337" t="str">
        <f t="shared" si="11"/>
        <v/>
      </c>
      <c r="AC31" s="338" t="str">
        <f t="shared" si="11"/>
        <v/>
      </c>
      <c r="AD31" s="338" t="str">
        <f t="shared" si="11"/>
        <v/>
      </c>
      <c r="AE31" s="338" t="str">
        <f t="shared" si="11"/>
        <v/>
      </c>
      <c r="AF31" s="339" t="str">
        <f t="shared" si="11"/>
        <v/>
      </c>
      <c r="AH31" s="337" t="str">
        <f t="shared" si="12"/>
        <v/>
      </c>
      <c r="AI31" s="338" t="str">
        <f t="shared" si="12"/>
        <v/>
      </c>
      <c r="AJ31" s="338" t="str">
        <f t="shared" si="12"/>
        <v/>
      </c>
      <c r="AK31" s="338" t="str">
        <f t="shared" si="12"/>
        <v/>
      </c>
      <c r="AL31" s="339" t="str">
        <f t="shared" si="12"/>
        <v/>
      </c>
      <c r="AN31" s="371"/>
      <c r="AO31" s="371"/>
      <c r="AP31" s="371"/>
      <c r="AQ31" s="371"/>
      <c r="AR31" s="371"/>
      <c r="AT31" s="345">
        <f t="shared" si="13"/>
        <v>0</v>
      </c>
      <c r="AU31" s="346">
        <f t="shared" si="14"/>
        <v>0</v>
      </c>
      <c r="AV31" s="346" t="str">
        <f t="shared" si="15"/>
        <v/>
      </c>
      <c r="AW31" s="346">
        <f t="shared" si="16"/>
        <v>0</v>
      </c>
      <c r="AX31" s="346">
        <f t="shared" si="17"/>
        <v>0</v>
      </c>
      <c r="AY31" s="346" t="str">
        <f t="shared" si="18"/>
        <v/>
      </c>
      <c r="AZ31" s="346">
        <f t="shared" si="19"/>
        <v>6</v>
      </c>
      <c r="BA31" s="346">
        <f t="shared" si="20"/>
        <v>25</v>
      </c>
      <c r="BB31" s="347">
        <f t="shared" si="21"/>
        <v>0</v>
      </c>
    </row>
    <row r="32" spans="1:54" ht="16.5" customHeight="1" x14ac:dyDescent="0.25">
      <c r="A32" s="328">
        <v>27</v>
      </c>
      <c r="B32" s="329">
        <f t="shared" si="26"/>
        <v>0</v>
      </c>
      <c r="C32" s="330" t="str">
        <f t="shared" si="26"/>
        <v>???</v>
      </c>
      <c r="D32" s="331" t="str">
        <f t="shared" si="26"/>
        <v>???</v>
      </c>
      <c r="E32" s="315">
        <f t="shared" si="26"/>
        <v>0</v>
      </c>
      <c r="F32" s="332">
        <v>4</v>
      </c>
      <c r="H32" s="355">
        <v>27</v>
      </c>
      <c r="I32" s="329">
        <f t="shared" si="27"/>
        <v>0</v>
      </c>
      <c r="J32" s="330" t="str">
        <f t="shared" si="27"/>
        <v>???</v>
      </c>
      <c r="K32" s="330" t="str">
        <f t="shared" si="27"/>
        <v>???</v>
      </c>
      <c r="L32" s="315">
        <f t="shared" si="3"/>
        <v>0</v>
      </c>
      <c r="M32" s="332">
        <v>4</v>
      </c>
      <c r="O32" s="378">
        <v>10</v>
      </c>
      <c r="P32" s="379" t="str">
        <f t="shared" si="28"/>
        <v/>
      </c>
      <c r="Q32" s="344" t="str">
        <f t="shared" si="29"/>
        <v/>
      </c>
      <c r="R32" s="344" t="str">
        <f t="shared" si="30"/>
        <v/>
      </c>
      <c r="S32" s="339" t="str">
        <f t="shared" si="31"/>
        <v/>
      </c>
      <c r="AB32" s="337" t="str">
        <f t="shared" si="11"/>
        <v/>
      </c>
      <c r="AC32" s="338" t="str">
        <f t="shared" si="11"/>
        <v/>
      </c>
      <c r="AD32" s="338" t="str">
        <f t="shared" si="11"/>
        <v/>
      </c>
      <c r="AE32" s="338" t="str">
        <f t="shared" si="11"/>
        <v/>
      </c>
      <c r="AF32" s="339" t="str">
        <f t="shared" si="11"/>
        <v/>
      </c>
      <c r="AH32" s="337" t="str">
        <f t="shared" si="12"/>
        <v/>
      </c>
      <c r="AI32" s="338" t="str">
        <f t="shared" si="12"/>
        <v/>
      </c>
      <c r="AJ32" s="338" t="str">
        <f t="shared" si="12"/>
        <v/>
      </c>
      <c r="AK32" s="338" t="str">
        <f t="shared" si="12"/>
        <v/>
      </c>
      <c r="AL32" s="339" t="str">
        <f t="shared" si="12"/>
        <v/>
      </c>
      <c r="AN32" s="371"/>
      <c r="AO32" s="371"/>
      <c r="AP32" s="371"/>
      <c r="AQ32" s="371"/>
      <c r="AR32" s="371"/>
      <c r="AT32" s="381">
        <v>0</v>
      </c>
      <c r="AU32" s="382">
        <v>0</v>
      </c>
      <c r="AV32" s="346" t="str">
        <f t="shared" si="15"/>
        <v/>
      </c>
      <c r="AW32" s="346">
        <f t="shared" si="16"/>
        <v>0</v>
      </c>
      <c r="AX32" s="346">
        <f t="shared" si="17"/>
        <v>0</v>
      </c>
      <c r="AY32" s="346" t="str">
        <f t="shared" si="18"/>
        <v/>
      </c>
      <c r="AZ32" s="346">
        <f t="shared" si="19"/>
        <v>5</v>
      </c>
      <c r="BA32" s="346">
        <f t="shared" si="20"/>
        <v>26</v>
      </c>
      <c r="BB32" s="347">
        <f t="shared" si="21"/>
        <v>0</v>
      </c>
    </row>
    <row r="33" spans="1:54" ht="16.5" customHeight="1" x14ac:dyDescent="0.3">
      <c r="A33" s="328">
        <v>28</v>
      </c>
      <c r="B33" s="329">
        <f t="shared" si="26"/>
        <v>0</v>
      </c>
      <c r="C33" s="330" t="str">
        <f t="shared" si="26"/>
        <v>???</v>
      </c>
      <c r="D33" s="331" t="str">
        <f t="shared" si="26"/>
        <v>???</v>
      </c>
      <c r="E33" s="315">
        <f t="shared" si="26"/>
        <v>0</v>
      </c>
      <c r="F33" s="332">
        <v>3</v>
      </c>
      <c r="H33" s="355">
        <v>28</v>
      </c>
      <c r="I33" s="329">
        <f t="shared" si="27"/>
        <v>0</v>
      </c>
      <c r="J33" s="330" t="str">
        <f t="shared" si="27"/>
        <v>???</v>
      </c>
      <c r="K33" s="330" t="str">
        <f t="shared" si="27"/>
        <v>???</v>
      </c>
      <c r="L33" s="315">
        <f t="shared" si="3"/>
        <v>0</v>
      </c>
      <c r="M33" s="332">
        <v>3</v>
      </c>
      <c r="O33" s="380">
        <v>11</v>
      </c>
      <c r="P33" s="379" t="str">
        <f t="shared" si="28"/>
        <v/>
      </c>
      <c r="Q33" s="344" t="str">
        <f t="shared" si="29"/>
        <v/>
      </c>
      <c r="R33" s="344" t="str">
        <f t="shared" si="30"/>
        <v/>
      </c>
      <c r="S33" s="339" t="str">
        <f t="shared" si="31"/>
        <v/>
      </c>
      <c r="AB33" s="337" t="str">
        <f t="shared" si="11"/>
        <v/>
      </c>
      <c r="AC33" s="338" t="str">
        <f t="shared" si="11"/>
        <v/>
      </c>
      <c r="AD33" s="338" t="str">
        <f t="shared" si="11"/>
        <v/>
      </c>
      <c r="AE33" s="338" t="str">
        <f t="shared" si="11"/>
        <v/>
      </c>
      <c r="AF33" s="339" t="str">
        <f t="shared" si="11"/>
        <v/>
      </c>
      <c r="AH33" s="337" t="str">
        <f t="shared" si="12"/>
        <v/>
      </c>
      <c r="AI33" s="338" t="str">
        <f t="shared" si="12"/>
        <v/>
      </c>
      <c r="AJ33" s="338" t="str">
        <f t="shared" si="12"/>
        <v/>
      </c>
      <c r="AK33" s="338" t="str">
        <f t="shared" si="12"/>
        <v/>
      </c>
      <c r="AL33" s="339" t="str">
        <f t="shared" si="12"/>
        <v/>
      </c>
      <c r="AN33" s="371"/>
      <c r="AO33" s="371"/>
      <c r="AP33" s="371"/>
      <c r="AQ33" s="371"/>
      <c r="AR33" s="371"/>
      <c r="AT33" s="345">
        <f>IF(L32&gt;36,M32,0)</f>
        <v>0</v>
      </c>
      <c r="AU33" s="346">
        <f t="shared" si="14"/>
        <v>0</v>
      </c>
      <c r="AV33" s="346" t="str">
        <f t="shared" si="15"/>
        <v/>
      </c>
      <c r="AW33" s="346">
        <f t="shared" si="16"/>
        <v>0</v>
      </c>
      <c r="AX33" s="346">
        <f t="shared" si="17"/>
        <v>0</v>
      </c>
      <c r="AY33" s="346" t="str">
        <f t="shared" si="18"/>
        <v/>
      </c>
      <c r="AZ33" s="346">
        <f t="shared" si="19"/>
        <v>4</v>
      </c>
      <c r="BA33" s="346">
        <f t="shared" si="20"/>
        <v>27</v>
      </c>
      <c r="BB33" s="347">
        <f t="shared" si="21"/>
        <v>0</v>
      </c>
    </row>
    <row r="34" spans="1:54" ht="16.5" customHeight="1" thickBot="1" x14ac:dyDescent="0.3">
      <c r="A34" s="328">
        <v>29</v>
      </c>
      <c r="B34" s="329">
        <f t="shared" si="26"/>
        <v>0</v>
      </c>
      <c r="C34" s="330" t="str">
        <f t="shared" si="26"/>
        <v>???</v>
      </c>
      <c r="D34" s="331" t="str">
        <f t="shared" si="26"/>
        <v>???</v>
      </c>
      <c r="E34" s="315">
        <f t="shared" si="26"/>
        <v>0</v>
      </c>
      <c r="F34" s="332">
        <v>2</v>
      </c>
      <c r="H34" s="355">
        <v>29</v>
      </c>
      <c r="I34" s="329">
        <f t="shared" si="27"/>
        <v>0</v>
      </c>
      <c r="J34" s="330" t="str">
        <f t="shared" si="27"/>
        <v>???</v>
      </c>
      <c r="K34" s="330" t="str">
        <f t="shared" si="27"/>
        <v>???</v>
      </c>
      <c r="L34" s="315">
        <f t="shared" si="3"/>
        <v>0</v>
      </c>
      <c r="M34" s="332">
        <v>2</v>
      </c>
      <c r="O34" s="383">
        <v>12</v>
      </c>
      <c r="P34" s="384" t="str">
        <f t="shared" si="28"/>
        <v/>
      </c>
      <c r="Q34" s="357" t="str">
        <f t="shared" si="29"/>
        <v/>
      </c>
      <c r="R34" s="357" t="str">
        <f t="shared" si="30"/>
        <v/>
      </c>
      <c r="S34" s="359" t="str">
        <f t="shared" si="31"/>
        <v/>
      </c>
      <c r="AB34" s="337" t="str">
        <f t="shared" si="11"/>
        <v/>
      </c>
      <c r="AC34" s="338" t="str">
        <f t="shared" si="11"/>
        <v/>
      </c>
      <c r="AD34" s="338" t="str">
        <f t="shared" si="11"/>
        <v/>
      </c>
      <c r="AE34" s="338" t="str">
        <f t="shared" si="11"/>
        <v/>
      </c>
      <c r="AF34" s="339" t="str">
        <f t="shared" si="11"/>
        <v/>
      </c>
      <c r="AH34" s="337" t="str">
        <f t="shared" si="12"/>
        <v/>
      </c>
      <c r="AI34" s="338" t="str">
        <f t="shared" si="12"/>
        <v/>
      </c>
      <c r="AJ34" s="338" t="str">
        <f t="shared" si="12"/>
        <v/>
      </c>
      <c r="AK34" s="338" t="str">
        <f t="shared" si="12"/>
        <v/>
      </c>
      <c r="AL34" s="339" t="str">
        <f t="shared" si="12"/>
        <v/>
      </c>
      <c r="AN34" s="371"/>
      <c r="AO34" s="371"/>
      <c r="AP34" s="371"/>
      <c r="AQ34" s="371"/>
      <c r="AR34" s="371"/>
      <c r="AT34" s="345">
        <f>IF(L33&gt;36,M33,0)</f>
        <v>0</v>
      </c>
      <c r="AU34" s="346">
        <f t="shared" si="14"/>
        <v>0</v>
      </c>
      <c r="AV34" s="346" t="str">
        <f t="shared" si="15"/>
        <v/>
      </c>
      <c r="AW34" s="346">
        <f t="shared" si="16"/>
        <v>0</v>
      </c>
      <c r="AX34" s="346">
        <f t="shared" si="17"/>
        <v>0</v>
      </c>
      <c r="AY34" s="346" t="str">
        <f t="shared" si="18"/>
        <v/>
      </c>
      <c r="AZ34" s="346">
        <f t="shared" si="19"/>
        <v>3</v>
      </c>
      <c r="BA34" s="346">
        <f t="shared" si="20"/>
        <v>28</v>
      </c>
      <c r="BB34" s="347">
        <f t="shared" si="21"/>
        <v>0</v>
      </c>
    </row>
    <row r="35" spans="1:54" ht="16.5" customHeight="1" thickBot="1" x14ac:dyDescent="0.3">
      <c r="A35" s="385">
        <v>30</v>
      </c>
      <c r="B35" s="386">
        <f t="shared" si="26"/>
        <v>0</v>
      </c>
      <c r="C35" s="387" t="str">
        <f t="shared" si="26"/>
        <v>???</v>
      </c>
      <c r="D35" s="388" t="str">
        <f t="shared" si="26"/>
        <v>???</v>
      </c>
      <c r="E35" s="389">
        <f t="shared" si="26"/>
        <v>0</v>
      </c>
      <c r="F35" s="390">
        <v>1</v>
      </c>
      <c r="H35" s="355">
        <v>30</v>
      </c>
      <c r="I35" s="386">
        <f t="shared" si="27"/>
        <v>0</v>
      </c>
      <c r="J35" s="387" t="str">
        <f t="shared" si="27"/>
        <v>???</v>
      </c>
      <c r="K35" s="387" t="str">
        <f t="shared" si="27"/>
        <v>???</v>
      </c>
      <c r="L35" s="389">
        <f t="shared" si="3"/>
        <v>0</v>
      </c>
      <c r="M35" s="390">
        <v>1</v>
      </c>
      <c r="Q35" s="300"/>
      <c r="R35" s="361" t="s">
        <v>64</v>
      </c>
      <c r="S35" s="362">
        <f>SUM(S23:S34)</f>
        <v>0</v>
      </c>
      <c r="AB35" s="337" t="str">
        <f t="shared" si="11"/>
        <v/>
      </c>
      <c r="AC35" s="338" t="str">
        <f t="shared" si="11"/>
        <v/>
      </c>
      <c r="AD35" s="338" t="str">
        <f t="shared" si="11"/>
        <v/>
      </c>
      <c r="AE35" s="338" t="str">
        <f t="shared" si="11"/>
        <v/>
      </c>
      <c r="AF35" s="339" t="str">
        <f t="shared" si="11"/>
        <v/>
      </c>
      <c r="AH35" s="337" t="str">
        <f t="shared" si="12"/>
        <v/>
      </c>
      <c r="AI35" s="338" t="str">
        <f t="shared" si="12"/>
        <v/>
      </c>
      <c r="AJ35" s="338" t="str">
        <f t="shared" si="12"/>
        <v/>
      </c>
      <c r="AK35" s="338" t="str">
        <f t="shared" si="12"/>
        <v/>
      </c>
      <c r="AL35" s="339" t="str">
        <f t="shared" si="12"/>
        <v/>
      </c>
      <c r="AN35" s="371"/>
      <c r="AO35" s="371"/>
      <c r="AP35" s="371"/>
      <c r="AQ35" s="371"/>
      <c r="AR35" s="371"/>
      <c r="AT35" s="345">
        <f>IF(L34&gt;36,M34,0)</f>
        <v>0</v>
      </c>
      <c r="AU35" s="346">
        <f t="shared" si="14"/>
        <v>0</v>
      </c>
      <c r="AV35" s="346" t="str">
        <f t="shared" si="15"/>
        <v/>
      </c>
      <c r="AW35" s="346">
        <f t="shared" si="16"/>
        <v>0</v>
      </c>
      <c r="AX35" s="346">
        <f t="shared" si="17"/>
        <v>0</v>
      </c>
      <c r="AY35" s="346" t="str">
        <f t="shared" si="18"/>
        <v/>
      </c>
      <c r="AZ35" s="346">
        <f t="shared" si="19"/>
        <v>2</v>
      </c>
      <c r="BA35" s="346">
        <f t="shared" si="20"/>
        <v>29</v>
      </c>
      <c r="BB35" s="347">
        <f t="shared" si="21"/>
        <v>0</v>
      </c>
    </row>
    <row r="36" spans="1:54" ht="13.8" thickBot="1" x14ac:dyDescent="0.3">
      <c r="A36" s="391"/>
      <c r="B36" s="297"/>
      <c r="F36" s="289">
        <f>SUM(F6:F35)</f>
        <v>465</v>
      </c>
      <c r="M36" s="392">
        <f>SUM(M6:M35)-M37</f>
        <v>465</v>
      </c>
      <c r="AB36" s="360">
        <f t="shared" ref="AB36:AF36" si="32">SUM(AB6:AB35)</f>
        <v>0</v>
      </c>
      <c r="AC36" s="358">
        <f t="shared" si="32"/>
        <v>0</v>
      </c>
      <c r="AD36" s="358">
        <f t="shared" si="32"/>
        <v>0</v>
      </c>
      <c r="AE36" s="358">
        <f t="shared" si="32"/>
        <v>0</v>
      </c>
      <c r="AF36" s="359">
        <f t="shared" si="32"/>
        <v>0</v>
      </c>
      <c r="AH36" s="360">
        <f t="shared" ref="AH36:AL36" si="33">SUM(AH6:AH35)</f>
        <v>0</v>
      </c>
      <c r="AI36" s="358">
        <f t="shared" si="33"/>
        <v>0</v>
      </c>
      <c r="AJ36" s="358">
        <f t="shared" si="33"/>
        <v>0</v>
      </c>
      <c r="AK36" s="358">
        <f t="shared" si="33"/>
        <v>0</v>
      </c>
      <c r="AL36" s="359">
        <f t="shared" si="33"/>
        <v>0</v>
      </c>
      <c r="AT36" s="393">
        <f>IF(L35&gt;36,M35,0)</f>
        <v>0</v>
      </c>
      <c r="AU36" s="394">
        <f t="shared" si="14"/>
        <v>0</v>
      </c>
      <c r="AV36" s="394" t="str">
        <f t="shared" si="15"/>
        <v/>
      </c>
      <c r="AW36" s="394">
        <f t="shared" si="16"/>
        <v>0</v>
      </c>
      <c r="AX36" s="394">
        <f t="shared" si="17"/>
        <v>0</v>
      </c>
      <c r="AY36" s="394" t="str">
        <f t="shared" si="18"/>
        <v/>
      </c>
      <c r="AZ36" s="394">
        <f t="shared" si="19"/>
        <v>1</v>
      </c>
      <c r="BA36" s="394">
        <f t="shared" si="20"/>
        <v>30</v>
      </c>
      <c r="BB36" s="395">
        <f t="shared" si="21"/>
        <v>0</v>
      </c>
    </row>
    <row r="37" spans="1:54" ht="13.8" thickBot="1" x14ac:dyDescent="0.3">
      <c r="B37" s="297"/>
      <c r="F37" s="396"/>
      <c r="M37" s="397">
        <f>SUM(AT37:AW37)</f>
        <v>0</v>
      </c>
      <c r="Q37" s="392"/>
      <c r="R37" s="392"/>
      <c r="S37" s="392"/>
      <c r="T37" s="392"/>
      <c r="AB37" s="938" t="s">
        <v>27</v>
      </c>
      <c r="AC37" s="939"/>
      <c r="AD37" s="939"/>
      <c r="AE37" s="939"/>
      <c r="AF37" s="940"/>
      <c r="AH37" s="938" t="s">
        <v>28</v>
      </c>
      <c r="AI37" s="939"/>
      <c r="AJ37" s="939"/>
      <c r="AK37" s="939"/>
      <c r="AL37" s="940"/>
      <c r="AT37" s="392">
        <f>SUM(AT7:AT36)</f>
        <v>0</v>
      </c>
      <c r="AU37" s="392"/>
      <c r="AV37" s="392"/>
      <c r="AW37" s="392">
        <f t="shared" ref="AW37:AZ37" si="34">SUM(AW7:AW36)</f>
        <v>0</v>
      </c>
      <c r="AX37" s="392"/>
      <c r="AY37" s="392"/>
      <c r="AZ37" s="392">
        <f t="shared" si="34"/>
        <v>465</v>
      </c>
      <c r="BA37" s="392"/>
      <c r="BB37" s="392"/>
    </row>
    <row r="38" spans="1:54" ht="13.8" thickBot="1" x14ac:dyDescent="0.3">
      <c r="B38" s="297"/>
      <c r="Q38" s="392"/>
      <c r="R38" s="392"/>
      <c r="S38" s="392"/>
      <c r="T38" s="392"/>
    </row>
    <row r="39" spans="1:54" ht="13.8" thickBot="1" x14ac:dyDescent="0.3">
      <c r="A39" s="948" t="s">
        <v>49</v>
      </c>
      <c r="B39" s="949"/>
      <c r="C39" s="949"/>
      <c r="D39" s="949"/>
      <c r="E39" s="949"/>
      <c r="F39" s="950"/>
      <c r="H39" s="948" t="s">
        <v>50</v>
      </c>
      <c r="I39" s="949"/>
      <c r="J39" s="949"/>
      <c r="K39" s="949"/>
      <c r="L39" s="949"/>
      <c r="M39" s="950"/>
      <c r="Q39" s="392"/>
      <c r="R39" s="392"/>
      <c r="S39" s="392"/>
      <c r="T39" s="392"/>
      <c r="AB39" s="957" t="s">
        <v>35</v>
      </c>
      <c r="AC39" s="958"/>
      <c r="AD39" s="958"/>
      <c r="AE39" s="958"/>
      <c r="AF39" s="959"/>
    </row>
    <row r="40" spans="1:54" s="391" customFormat="1" ht="13.8" thickBot="1" x14ac:dyDescent="0.3">
      <c r="A40" s="951" t="s">
        <v>34</v>
      </c>
      <c r="B40" s="952"/>
      <c r="C40" s="952"/>
      <c r="D40" s="952"/>
      <c r="E40" s="952"/>
      <c r="F40" s="953"/>
      <c r="H40" s="951" t="s">
        <v>33</v>
      </c>
      <c r="I40" s="952"/>
      <c r="J40" s="952"/>
      <c r="K40" s="952"/>
      <c r="L40" s="952"/>
      <c r="M40" s="953"/>
      <c r="N40" s="289"/>
      <c r="O40" s="289"/>
      <c r="P40" s="289"/>
      <c r="Q40" s="392"/>
      <c r="R40" s="392"/>
      <c r="S40" s="392"/>
      <c r="T40" s="392"/>
      <c r="V40" s="289"/>
      <c r="W40" s="289"/>
      <c r="X40" s="300"/>
      <c r="Y40" s="289"/>
      <c r="Z40" s="289"/>
      <c r="AB40" s="954" t="s">
        <v>22</v>
      </c>
      <c r="AC40" s="955"/>
      <c r="AD40" s="955"/>
      <c r="AE40" s="955"/>
      <c r="AF40" s="956"/>
      <c r="AH40" s="289"/>
      <c r="AI40" s="289"/>
      <c r="AJ40" s="289"/>
      <c r="AK40" s="289"/>
      <c r="AL40" s="289"/>
    </row>
    <row r="41" spans="1:54" ht="15" thickBot="1" x14ac:dyDescent="0.3">
      <c r="A41" s="398" t="s">
        <v>30</v>
      </c>
      <c r="B41" s="399" t="s">
        <v>31</v>
      </c>
      <c r="C41" s="400"/>
      <c r="D41" s="747" t="s">
        <v>32</v>
      </c>
      <c r="E41" s="734" t="s">
        <v>48</v>
      </c>
      <c r="F41" s="401" t="s">
        <v>8</v>
      </c>
      <c r="H41" s="398" t="s">
        <v>30</v>
      </c>
      <c r="I41" s="400" t="s">
        <v>31</v>
      </c>
      <c r="J41" s="400"/>
      <c r="K41" s="400" t="s">
        <v>32</v>
      </c>
      <c r="L41" s="400"/>
      <c r="M41" s="401" t="s">
        <v>8</v>
      </c>
      <c r="Q41" s="392"/>
      <c r="R41" s="392"/>
      <c r="S41" s="392"/>
      <c r="T41" s="392"/>
      <c r="AB41" s="308" t="str">
        <f t="shared" ref="AB41:AF41" si="35">+AB5</f>
        <v>ASGAF</v>
      </c>
      <c r="AC41" s="309" t="str">
        <f t="shared" si="35"/>
        <v>Chevannes</v>
      </c>
      <c r="AD41" s="309" t="str">
        <f t="shared" si="35"/>
        <v>Chevry</v>
      </c>
      <c r="AE41" s="309" t="str">
        <f t="shared" si="35"/>
        <v>Corbuches</v>
      </c>
      <c r="AF41" s="310" t="str">
        <f t="shared" si="35"/>
        <v>Réveillon</v>
      </c>
    </row>
    <row r="42" spans="1:54" ht="14.4" x14ac:dyDescent="0.3">
      <c r="A42" s="402">
        <f>+A125</f>
        <v>1</v>
      </c>
      <c r="B42" s="403">
        <f>+C125</f>
        <v>0</v>
      </c>
      <c r="C42" s="363" t="str">
        <f>IFERROR(VLOOKUP(B42,Liste_J!$C$7:$G$261,5,0),"???")</f>
        <v>???</v>
      </c>
      <c r="D42" s="748" t="str">
        <f>IFERROR(VLOOKUP(B42,Liste_J!$C$7:$F$261,4,0),"???")</f>
        <v>???</v>
      </c>
      <c r="E42" s="735">
        <f>+D125</f>
        <v>0</v>
      </c>
      <c r="F42" s="405">
        <f>+F125</f>
        <v>0</v>
      </c>
      <c r="G42" s="363"/>
      <c r="H42" s="402">
        <v>1</v>
      </c>
      <c r="I42" s="363">
        <f>+C224</f>
        <v>0</v>
      </c>
      <c r="J42" s="363" t="str">
        <f>IFERROR(VLOOKUP(I42,Liste_J!$C$7:$G$261,5,0),"???")</f>
        <v>???</v>
      </c>
      <c r="K42" s="363" t="str">
        <f>IFERROR(VLOOKUP(I42,Liste_J!$C$7:$F$261,4,0),"???")</f>
        <v>???</v>
      </c>
      <c r="L42" s="363">
        <f>+D224</f>
        <v>0</v>
      </c>
      <c r="M42" s="405">
        <f>+F224</f>
        <v>0</v>
      </c>
      <c r="Q42" s="392"/>
      <c r="R42" s="392"/>
      <c r="S42" s="392"/>
      <c r="T42" s="392"/>
      <c r="U42" s="363" t="e">
        <f>#REF!</f>
        <v>#REF!</v>
      </c>
      <c r="AB42" s="322">
        <f>IF($K42=AB$41,1,0)</f>
        <v>0</v>
      </c>
      <c r="AC42" s="323">
        <f t="shared" ref="AC42:AF61" si="36">IF($K42=AC$41,1,0)</f>
        <v>0</v>
      </c>
      <c r="AD42" s="323">
        <f t="shared" si="36"/>
        <v>0</v>
      </c>
      <c r="AE42" s="323">
        <f t="shared" si="36"/>
        <v>0</v>
      </c>
      <c r="AF42" s="324">
        <f t="shared" si="36"/>
        <v>0</v>
      </c>
      <c r="AG42" s="392">
        <f t="shared" ref="AG42:AG73" si="37">SUM(AB42:AF42)</f>
        <v>0</v>
      </c>
    </row>
    <row r="43" spans="1:54" ht="14.4" x14ac:dyDescent="0.3">
      <c r="A43" s="402">
        <f t="shared" ref="A43:A84" si="38">+A126</f>
        <v>2</v>
      </c>
      <c r="B43" s="403">
        <f t="shared" ref="B43:B84" si="39">+C126</f>
        <v>0</v>
      </c>
      <c r="C43" s="363" t="str">
        <f>IFERROR(VLOOKUP(B43,Liste_J!$C$7:$G$261,5,0),"???")</f>
        <v>???</v>
      </c>
      <c r="D43" s="748" t="str">
        <f>IFERROR(VLOOKUP(B43,Liste_J!$C$7:$F$261,4,0),"???")</f>
        <v>???</v>
      </c>
      <c r="E43" s="735">
        <f t="shared" ref="E43:E84" si="40">+D126</f>
        <v>0</v>
      </c>
      <c r="F43" s="405">
        <f t="shared" ref="F43:F84" si="41">+F126</f>
        <v>0</v>
      </c>
      <c r="H43" s="402">
        <v>2</v>
      </c>
      <c r="I43" s="363">
        <f t="shared" ref="I43:I84" si="42">+C225</f>
        <v>0</v>
      </c>
      <c r="J43" s="363" t="str">
        <f>IFERROR(VLOOKUP(I43,Liste_J!$C$7:$G$261,5,0),"???")</f>
        <v>???</v>
      </c>
      <c r="K43" s="363" t="str">
        <f>IFERROR(VLOOKUP(I43,Liste_J!$C$7:$F$261,4,0),"???")</f>
        <v>???</v>
      </c>
      <c r="L43" s="363">
        <f t="shared" ref="L43:L84" si="43">+D225</f>
        <v>0</v>
      </c>
      <c r="M43" s="405">
        <f t="shared" ref="M43:M84" si="44">+F225</f>
        <v>0</v>
      </c>
      <c r="Q43" s="392"/>
      <c r="R43" s="392"/>
      <c r="S43" s="392"/>
      <c r="T43" s="392"/>
      <c r="AB43" s="337">
        <f t="shared" ref="AB43:AF62" si="45">IF($K43=AB$41,1,0)</f>
        <v>0</v>
      </c>
      <c r="AC43" s="338">
        <f t="shared" si="36"/>
        <v>0</v>
      </c>
      <c r="AD43" s="338">
        <f t="shared" si="36"/>
        <v>0</v>
      </c>
      <c r="AE43" s="338">
        <f t="shared" si="36"/>
        <v>0</v>
      </c>
      <c r="AF43" s="339">
        <f t="shared" si="36"/>
        <v>0</v>
      </c>
      <c r="AG43" s="392">
        <f t="shared" si="37"/>
        <v>0</v>
      </c>
    </row>
    <row r="44" spans="1:54" ht="14.4" x14ac:dyDescent="0.3">
      <c r="A44" s="402">
        <f t="shared" si="38"/>
        <v>3</v>
      </c>
      <c r="B44" s="403">
        <f t="shared" si="39"/>
        <v>0</v>
      </c>
      <c r="C44" s="363" t="str">
        <f>IFERROR(VLOOKUP(B44,Liste_J!$C$7:$G$261,5,0),"???")</f>
        <v>???</v>
      </c>
      <c r="D44" s="748" t="str">
        <f>IFERROR(VLOOKUP(B44,Liste_J!$C$7:$F$261,4,0),"???")</f>
        <v>???</v>
      </c>
      <c r="E44" s="735">
        <f t="shared" si="40"/>
        <v>0</v>
      </c>
      <c r="F44" s="405">
        <f t="shared" si="41"/>
        <v>0</v>
      </c>
      <c r="H44" s="402">
        <v>3</v>
      </c>
      <c r="I44" s="363">
        <f t="shared" si="42"/>
        <v>0</v>
      </c>
      <c r="J44" s="363" t="str">
        <f>IFERROR(VLOOKUP(I44,Liste_J!$C$7:$G$261,5,0),"???")</f>
        <v>???</v>
      </c>
      <c r="K44" s="363" t="str">
        <f>IFERROR(VLOOKUP(I44,Liste_J!$C$7:$F$261,4,0),"???")</f>
        <v>???</v>
      </c>
      <c r="L44" s="363">
        <f t="shared" si="43"/>
        <v>0</v>
      </c>
      <c r="M44" s="405">
        <f t="shared" si="44"/>
        <v>0</v>
      </c>
      <c r="Q44" s="392"/>
      <c r="R44" s="392"/>
      <c r="S44" s="392"/>
      <c r="T44" s="392"/>
      <c r="AB44" s="337">
        <f t="shared" si="45"/>
        <v>0</v>
      </c>
      <c r="AC44" s="338">
        <f t="shared" si="36"/>
        <v>0</v>
      </c>
      <c r="AD44" s="338">
        <f t="shared" si="36"/>
        <v>0</v>
      </c>
      <c r="AE44" s="338">
        <f t="shared" si="36"/>
        <v>0</v>
      </c>
      <c r="AF44" s="339">
        <f t="shared" si="36"/>
        <v>0</v>
      </c>
      <c r="AG44" s="392">
        <f t="shared" si="37"/>
        <v>0</v>
      </c>
    </row>
    <row r="45" spans="1:54" ht="14.4" x14ac:dyDescent="0.3">
      <c r="A45" s="402">
        <f t="shared" si="38"/>
        <v>4</v>
      </c>
      <c r="B45" s="403">
        <f t="shared" si="39"/>
        <v>0</v>
      </c>
      <c r="C45" s="363" t="str">
        <f>IFERROR(VLOOKUP(B45,Liste_J!$C$7:$G$261,5,0),"???")</f>
        <v>???</v>
      </c>
      <c r="D45" s="748" t="str">
        <f>IFERROR(VLOOKUP(B45,Liste_J!$C$7:$F$261,4,0),"???")</f>
        <v>???</v>
      </c>
      <c r="E45" s="735">
        <f t="shared" si="40"/>
        <v>0</v>
      </c>
      <c r="F45" s="405">
        <f t="shared" si="41"/>
        <v>0</v>
      </c>
      <c r="H45" s="402">
        <v>4</v>
      </c>
      <c r="I45" s="363">
        <f t="shared" si="42"/>
        <v>0</v>
      </c>
      <c r="J45" s="363" t="str">
        <f>IFERROR(VLOOKUP(I45,Liste_J!$C$7:$G$261,5,0),"???")</f>
        <v>???</v>
      </c>
      <c r="K45" s="363" t="str">
        <f>IFERROR(VLOOKUP(I45,Liste_J!$C$7:$F$261,4,0),"???")</f>
        <v>???</v>
      </c>
      <c r="L45" s="363">
        <f t="shared" si="43"/>
        <v>0</v>
      </c>
      <c r="M45" s="405">
        <f t="shared" si="44"/>
        <v>0</v>
      </c>
      <c r="Q45" s="392"/>
      <c r="R45" s="392"/>
      <c r="S45" s="392"/>
      <c r="T45" s="392"/>
      <c r="X45" s="289"/>
      <c r="AB45" s="337">
        <f t="shared" si="45"/>
        <v>0</v>
      </c>
      <c r="AC45" s="338">
        <f t="shared" si="36"/>
        <v>0</v>
      </c>
      <c r="AD45" s="338">
        <f t="shared" si="36"/>
        <v>0</v>
      </c>
      <c r="AE45" s="338">
        <f t="shared" si="36"/>
        <v>0</v>
      </c>
      <c r="AF45" s="339">
        <f t="shared" si="36"/>
        <v>0</v>
      </c>
      <c r="AG45" s="392">
        <f t="shared" si="37"/>
        <v>0</v>
      </c>
    </row>
    <row r="46" spans="1:54" ht="14.4" x14ac:dyDescent="0.3">
      <c r="A46" s="402">
        <f t="shared" si="38"/>
        <v>5</v>
      </c>
      <c r="B46" s="403">
        <f t="shared" si="39"/>
        <v>0</v>
      </c>
      <c r="C46" s="363" t="str">
        <f>IFERROR(VLOOKUP(B46,Liste_J!$C$7:$G$261,5,0),"???")</f>
        <v>???</v>
      </c>
      <c r="D46" s="748" t="str">
        <f>IFERROR(VLOOKUP(B46,Liste_J!$C$7:$F$261,4,0),"???")</f>
        <v>???</v>
      </c>
      <c r="E46" s="735">
        <f t="shared" si="40"/>
        <v>0</v>
      </c>
      <c r="F46" s="405">
        <f t="shared" si="41"/>
        <v>0</v>
      </c>
      <c r="H46" s="402">
        <v>5</v>
      </c>
      <c r="I46" s="363">
        <f t="shared" si="42"/>
        <v>0</v>
      </c>
      <c r="J46" s="363" t="str">
        <f>IFERROR(VLOOKUP(I46,Liste_J!$C$7:$G$261,5,0),"???")</f>
        <v>???</v>
      </c>
      <c r="K46" s="363" t="str">
        <f>IFERROR(VLOOKUP(I46,Liste_J!$C$7:$F$261,4,0),"???")</f>
        <v>???</v>
      </c>
      <c r="L46" s="363">
        <f t="shared" si="43"/>
        <v>0</v>
      </c>
      <c r="M46" s="405">
        <f t="shared" si="44"/>
        <v>0</v>
      </c>
      <c r="Q46" s="392"/>
      <c r="R46" s="392"/>
      <c r="S46" s="392"/>
      <c r="T46" s="392"/>
      <c r="V46" s="363"/>
      <c r="X46" s="289"/>
      <c r="AB46" s="337">
        <f t="shared" si="45"/>
        <v>0</v>
      </c>
      <c r="AC46" s="338">
        <f t="shared" si="36"/>
        <v>0</v>
      </c>
      <c r="AD46" s="338">
        <f t="shared" si="36"/>
        <v>0</v>
      </c>
      <c r="AE46" s="338">
        <f t="shared" si="36"/>
        <v>0</v>
      </c>
      <c r="AF46" s="339">
        <f t="shared" si="36"/>
        <v>0</v>
      </c>
      <c r="AG46" s="392">
        <f t="shared" si="37"/>
        <v>0</v>
      </c>
    </row>
    <row r="47" spans="1:54" ht="14.4" x14ac:dyDescent="0.3">
      <c r="A47" s="402">
        <f t="shared" si="38"/>
        <v>6</v>
      </c>
      <c r="B47" s="403">
        <f t="shared" si="39"/>
        <v>0</v>
      </c>
      <c r="C47" s="363" t="str">
        <f>IFERROR(VLOOKUP(B47,Liste_J!$C$7:$G$261,5,0),"???")</f>
        <v>???</v>
      </c>
      <c r="D47" s="748" t="str">
        <f>IFERROR(VLOOKUP(B47,Liste_J!$C$7:$F$261,4,0),"???")</f>
        <v>???</v>
      </c>
      <c r="E47" s="735">
        <f t="shared" si="40"/>
        <v>0</v>
      </c>
      <c r="F47" s="405">
        <f t="shared" si="41"/>
        <v>0</v>
      </c>
      <c r="H47" s="402">
        <v>6</v>
      </c>
      <c r="I47" s="363">
        <f t="shared" si="42"/>
        <v>0</v>
      </c>
      <c r="J47" s="363" t="str">
        <f>IFERROR(VLOOKUP(I47,Liste_J!$C$7:$G$261,5,0),"???")</f>
        <v>???</v>
      </c>
      <c r="K47" s="363" t="str">
        <f>IFERROR(VLOOKUP(I47,Liste_J!$C$7:$F$261,4,0),"???")</f>
        <v>???</v>
      </c>
      <c r="L47" s="363">
        <f t="shared" si="43"/>
        <v>0</v>
      </c>
      <c r="M47" s="405">
        <f t="shared" si="44"/>
        <v>0</v>
      </c>
      <c r="Q47" s="392"/>
      <c r="R47" s="392"/>
      <c r="S47" s="392"/>
      <c r="T47" s="392"/>
      <c r="X47" s="289"/>
      <c r="AB47" s="337">
        <f t="shared" si="45"/>
        <v>0</v>
      </c>
      <c r="AC47" s="338">
        <f t="shared" si="36"/>
        <v>0</v>
      </c>
      <c r="AD47" s="338">
        <f t="shared" si="36"/>
        <v>0</v>
      </c>
      <c r="AE47" s="338">
        <f t="shared" si="36"/>
        <v>0</v>
      </c>
      <c r="AF47" s="339">
        <f t="shared" si="36"/>
        <v>0</v>
      </c>
      <c r="AG47" s="392">
        <f t="shared" si="37"/>
        <v>0</v>
      </c>
    </row>
    <row r="48" spans="1:54" ht="14.4" x14ac:dyDescent="0.3">
      <c r="A48" s="402">
        <f t="shared" si="38"/>
        <v>7</v>
      </c>
      <c r="B48" s="403">
        <f t="shared" si="39"/>
        <v>0</v>
      </c>
      <c r="C48" s="363" t="str">
        <f>IFERROR(VLOOKUP(B48,Liste_J!$C$7:$G$261,5,0),"???")</f>
        <v>???</v>
      </c>
      <c r="D48" s="748" t="str">
        <f>IFERROR(VLOOKUP(B48,Liste_J!$C$7:$F$261,4,0),"???")</f>
        <v>???</v>
      </c>
      <c r="E48" s="735">
        <f t="shared" si="40"/>
        <v>0</v>
      </c>
      <c r="F48" s="405">
        <f t="shared" si="41"/>
        <v>0</v>
      </c>
      <c r="H48" s="402">
        <v>7</v>
      </c>
      <c r="I48" s="363">
        <f t="shared" si="42"/>
        <v>0</v>
      </c>
      <c r="J48" s="363" t="str">
        <f>IFERROR(VLOOKUP(I48,Liste_J!$C$7:$G$261,5,0),"???")</f>
        <v>???</v>
      </c>
      <c r="K48" s="363" t="str">
        <f>IFERROR(VLOOKUP(I48,Liste_J!$C$7:$F$261,4,0),"???")</f>
        <v>???</v>
      </c>
      <c r="L48" s="363">
        <f t="shared" si="43"/>
        <v>0</v>
      </c>
      <c r="M48" s="405">
        <f t="shared" si="44"/>
        <v>0</v>
      </c>
      <c r="Q48" s="392"/>
      <c r="R48" s="392"/>
      <c r="S48" s="392"/>
      <c r="T48" s="392"/>
      <c r="V48" s="363"/>
      <c r="X48" s="289"/>
      <c r="AB48" s="337">
        <f t="shared" si="45"/>
        <v>0</v>
      </c>
      <c r="AC48" s="338">
        <f t="shared" si="36"/>
        <v>0</v>
      </c>
      <c r="AD48" s="338">
        <f t="shared" si="36"/>
        <v>0</v>
      </c>
      <c r="AE48" s="338">
        <f t="shared" si="36"/>
        <v>0</v>
      </c>
      <c r="AF48" s="339">
        <f t="shared" si="36"/>
        <v>0</v>
      </c>
      <c r="AG48" s="392">
        <f t="shared" si="37"/>
        <v>0</v>
      </c>
    </row>
    <row r="49" spans="1:33" ht="14.4" x14ac:dyDescent="0.3">
      <c r="A49" s="402">
        <f t="shared" si="38"/>
        <v>8</v>
      </c>
      <c r="B49" s="403">
        <f t="shared" si="39"/>
        <v>0</v>
      </c>
      <c r="C49" s="363" t="str">
        <f>IFERROR(VLOOKUP(B49,Liste_J!$C$7:$G$261,5,0),"???")</f>
        <v>???</v>
      </c>
      <c r="D49" s="748" t="str">
        <f>IFERROR(VLOOKUP(B49,Liste_J!$C$7:$F$261,4,0),"???")</f>
        <v>???</v>
      </c>
      <c r="E49" s="735">
        <f t="shared" si="40"/>
        <v>0</v>
      </c>
      <c r="F49" s="405">
        <f t="shared" si="41"/>
        <v>0</v>
      </c>
      <c r="H49" s="402">
        <v>8</v>
      </c>
      <c r="I49" s="363">
        <f t="shared" si="42"/>
        <v>0</v>
      </c>
      <c r="J49" s="363" t="str">
        <f>IFERROR(VLOOKUP(I49,Liste_J!$C$7:$G$261,5,0),"???")</f>
        <v>???</v>
      </c>
      <c r="K49" s="363" t="str">
        <f>IFERROR(VLOOKUP(I49,Liste_J!$C$7:$F$261,4,0),"???")</f>
        <v>???</v>
      </c>
      <c r="L49" s="363">
        <f t="shared" si="43"/>
        <v>0</v>
      </c>
      <c r="M49" s="405">
        <f t="shared" si="44"/>
        <v>0</v>
      </c>
      <c r="N49" s="363"/>
      <c r="X49" s="289"/>
      <c r="AB49" s="337">
        <f t="shared" si="45"/>
        <v>0</v>
      </c>
      <c r="AC49" s="338">
        <f t="shared" si="36"/>
        <v>0</v>
      </c>
      <c r="AD49" s="338">
        <f t="shared" si="36"/>
        <v>0</v>
      </c>
      <c r="AE49" s="338">
        <f t="shared" si="36"/>
        <v>0</v>
      </c>
      <c r="AF49" s="339">
        <f t="shared" si="36"/>
        <v>0</v>
      </c>
      <c r="AG49" s="392">
        <f t="shared" si="37"/>
        <v>0</v>
      </c>
    </row>
    <row r="50" spans="1:33" ht="14.4" x14ac:dyDescent="0.3">
      <c r="A50" s="402">
        <f t="shared" si="38"/>
        <v>9</v>
      </c>
      <c r="B50" s="403">
        <f t="shared" si="39"/>
        <v>0</v>
      </c>
      <c r="C50" s="363" t="str">
        <f>IFERROR(VLOOKUP(B50,Liste_J!$C$7:$G$261,5,0),"???")</f>
        <v>???</v>
      </c>
      <c r="D50" s="748" t="str">
        <f>IFERROR(VLOOKUP(B50,Liste_J!$C$7:$F$261,4,0),"???")</f>
        <v>???</v>
      </c>
      <c r="E50" s="735">
        <f t="shared" si="40"/>
        <v>0</v>
      </c>
      <c r="F50" s="405">
        <f t="shared" si="41"/>
        <v>0</v>
      </c>
      <c r="H50" s="402">
        <v>9</v>
      </c>
      <c r="I50" s="363">
        <f t="shared" si="42"/>
        <v>0</v>
      </c>
      <c r="J50" s="363" t="str">
        <f>IFERROR(VLOOKUP(I50,Liste_J!$C$7:$G$261,5,0),"???")</f>
        <v>???</v>
      </c>
      <c r="K50" s="363" t="str">
        <f>IFERROR(VLOOKUP(I50,Liste_J!$C$7:$F$261,4,0),"???")</f>
        <v>???</v>
      </c>
      <c r="L50" s="363">
        <f t="shared" si="43"/>
        <v>0</v>
      </c>
      <c r="M50" s="405">
        <f t="shared" si="44"/>
        <v>0</v>
      </c>
      <c r="N50" s="363"/>
      <c r="V50" s="363"/>
      <c r="X50" s="289"/>
      <c r="AB50" s="337">
        <f t="shared" si="45"/>
        <v>0</v>
      </c>
      <c r="AC50" s="338">
        <f t="shared" si="36"/>
        <v>0</v>
      </c>
      <c r="AD50" s="338">
        <f t="shared" si="36"/>
        <v>0</v>
      </c>
      <c r="AE50" s="338">
        <f t="shared" si="36"/>
        <v>0</v>
      </c>
      <c r="AF50" s="339">
        <f t="shared" si="36"/>
        <v>0</v>
      </c>
      <c r="AG50" s="392">
        <f t="shared" si="37"/>
        <v>0</v>
      </c>
    </row>
    <row r="51" spans="1:33" ht="14.4" x14ac:dyDescent="0.3">
      <c r="A51" s="402">
        <f t="shared" si="38"/>
        <v>10</v>
      </c>
      <c r="B51" s="403">
        <f t="shared" si="39"/>
        <v>0</v>
      </c>
      <c r="C51" s="363" t="str">
        <f>IFERROR(VLOOKUP(B51,Liste_J!$C$7:$G$261,5,0),"???")</f>
        <v>???</v>
      </c>
      <c r="D51" s="748" t="str">
        <f>IFERROR(VLOOKUP(B51,Liste_J!$C$7:$F$261,4,0),"???")</f>
        <v>???</v>
      </c>
      <c r="E51" s="735">
        <f t="shared" si="40"/>
        <v>0</v>
      </c>
      <c r="F51" s="405">
        <f t="shared" si="41"/>
        <v>0</v>
      </c>
      <c r="H51" s="402">
        <v>10</v>
      </c>
      <c r="I51" s="363">
        <f t="shared" si="42"/>
        <v>0</v>
      </c>
      <c r="J51" s="363" t="str">
        <f>IFERROR(VLOOKUP(I51,Liste_J!$C$7:$G$261,5,0),"???")</f>
        <v>???</v>
      </c>
      <c r="K51" s="363" t="str">
        <f>IFERROR(VLOOKUP(I51,Liste_J!$C$7:$F$261,4,0),"???")</f>
        <v>???</v>
      </c>
      <c r="L51" s="363">
        <f t="shared" si="43"/>
        <v>0</v>
      </c>
      <c r="M51" s="405">
        <f t="shared" si="44"/>
        <v>0</v>
      </c>
      <c r="N51" s="363"/>
      <c r="X51" s="289"/>
      <c r="AB51" s="337">
        <f t="shared" si="45"/>
        <v>0</v>
      </c>
      <c r="AC51" s="338">
        <f t="shared" si="36"/>
        <v>0</v>
      </c>
      <c r="AD51" s="338">
        <f t="shared" si="36"/>
        <v>0</v>
      </c>
      <c r="AE51" s="338">
        <f t="shared" si="36"/>
        <v>0</v>
      </c>
      <c r="AF51" s="339">
        <f t="shared" si="36"/>
        <v>0</v>
      </c>
      <c r="AG51" s="392">
        <f t="shared" si="37"/>
        <v>0</v>
      </c>
    </row>
    <row r="52" spans="1:33" ht="14.4" x14ac:dyDescent="0.3">
      <c r="A52" s="402">
        <f t="shared" si="38"/>
        <v>11</v>
      </c>
      <c r="B52" s="403">
        <f t="shared" si="39"/>
        <v>0</v>
      </c>
      <c r="C52" s="363" t="str">
        <f>IFERROR(VLOOKUP(B52,Liste_J!$C$7:$G$261,5,0),"???")</f>
        <v>???</v>
      </c>
      <c r="D52" s="748" t="str">
        <f>IFERROR(VLOOKUP(B52,Liste_J!$C$7:$F$261,4,0),"???")</f>
        <v>???</v>
      </c>
      <c r="E52" s="735">
        <f t="shared" si="40"/>
        <v>0</v>
      </c>
      <c r="F52" s="405">
        <f t="shared" si="41"/>
        <v>0</v>
      </c>
      <c r="H52" s="402">
        <v>11</v>
      </c>
      <c r="I52" s="363">
        <f t="shared" si="42"/>
        <v>0</v>
      </c>
      <c r="J52" s="363" t="str">
        <f>IFERROR(VLOOKUP(I52,Liste_J!$C$7:$G$261,5,0),"???")</f>
        <v>???</v>
      </c>
      <c r="K52" s="363" t="str">
        <f>IFERROR(VLOOKUP(I52,Liste_J!$C$7:$F$261,4,0),"???")</f>
        <v>???</v>
      </c>
      <c r="L52" s="363">
        <f t="shared" si="43"/>
        <v>0</v>
      </c>
      <c r="M52" s="405">
        <f t="shared" si="44"/>
        <v>0</v>
      </c>
      <c r="N52" s="363"/>
      <c r="V52" s="363"/>
      <c r="X52" s="289"/>
      <c r="AB52" s="337">
        <f t="shared" si="45"/>
        <v>0</v>
      </c>
      <c r="AC52" s="338">
        <f t="shared" si="36"/>
        <v>0</v>
      </c>
      <c r="AD52" s="338">
        <f t="shared" si="36"/>
        <v>0</v>
      </c>
      <c r="AE52" s="338">
        <f t="shared" si="36"/>
        <v>0</v>
      </c>
      <c r="AF52" s="339">
        <f t="shared" si="36"/>
        <v>0</v>
      </c>
      <c r="AG52" s="392">
        <f t="shared" si="37"/>
        <v>0</v>
      </c>
    </row>
    <row r="53" spans="1:33" ht="14.4" x14ac:dyDescent="0.3">
      <c r="A53" s="402">
        <f t="shared" si="38"/>
        <v>12</v>
      </c>
      <c r="B53" s="403">
        <f t="shared" si="39"/>
        <v>0</v>
      </c>
      <c r="C53" s="363" t="str">
        <f>IFERROR(VLOOKUP(B53,Liste_J!$C$7:$G$261,5,0),"???")</f>
        <v>???</v>
      </c>
      <c r="D53" s="748" t="str">
        <f>IFERROR(VLOOKUP(B53,Liste_J!$C$7:$F$261,4,0),"???")</f>
        <v>???</v>
      </c>
      <c r="E53" s="735">
        <f t="shared" si="40"/>
        <v>0</v>
      </c>
      <c r="F53" s="405">
        <f t="shared" si="41"/>
        <v>0</v>
      </c>
      <c r="H53" s="402">
        <v>12</v>
      </c>
      <c r="I53" s="363">
        <f t="shared" si="42"/>
        <v>0</v>
      </c>
      <c r="J53" s="363" t="str">
        <f>IFERROR(VLOOKUP(I53,Liste_J!$C$7:$G$261,5,0),"???")</f>
        <v>???</v>
      </c>
      <c r="K53" s="363" t="str">
        <f>IFERROR(VLOOKUP(I53,Liste_J!$C$7:$F$261,4,0),"???")</f>
        <v>???</v>
      </c>
      <c r="L53" s="363">
        <f t="shared" si="43"/>
        <v>0</v>
      </c>
      <c r="M53" s="405">
        <f t="shared" si="44"/>
        <v>0</v>
      </c>
      <c r="N53" s="363"/>
      <c r="X53" s="289"/>
      <c r="AB53" s="337">
        <f t="shared" si="45"/>
        <v>0</v>
      </c>
      <c r="AC53" s="338">
        <f t="shared" si="36"/>
        <v>0</v>
      </c>
      <c r="AD53" s="338">
        <f t="shared" si="36"/>
        <v>0</v>
      </c>
      <c r="AE53" s="338">
        <f t="shared" si="36"/>
        <v>0</v>
      </c>
      <c r="AF53" s="339">
        <f t="shared" si="36"/>
        <v>0</v>
      </c>
      <c r="AG53" s="392">
        <f t="shared" si="37"/>
        <v>0</v>
      </c>
    </row>
    <row r="54" spans="1:33" ht="14.4" x14ac:dyDescent="0.3">
      <c r="A54" s="402">
        <f t="shared" si="38"/>
        <v>13</v>
      </c>
      <c r="B54" s="403">
        <f t="shared" si="39"/>
        <v>0</v>
      </c>
      <c r="C54" s="363" t="str">
        <f>IFERROR(VLOOKUP(B54,Liste_J!$C$7:$G$261,5,0),"???")</f>
        <v>???</v>
      </c>
      <c r="D54" s="748" t="str">
        <f>IFERROR(VLOOKUP(B54,Liste_J!$C$7:$F$261,4,0),"???")</f>
        <v>???</v>
      </c>
      <c r="E54" s="735">
        <f t="shared" si="40"/>
        <v>0</v>
      </c>
      <c r="F54" s="405">
        <f t="shared" si="41"/>
        <v>0</v>
      </c>
      <c r="H54" s="402">
        <v>13</v>
      </c>
      <c r="I54" s="363">
        <f t="shared" si="42"/>
        <v>0</v>
      </c>
      <c r="J54" s="363" t="str">
        <f>IFERROR(VLOOKUP(I54,Liste_J!$C$7:$G$261,5,0),"???")</f>
        <v>???</v>
      </c>
      <c r="K54" s="363" t="str">
        <f>IFERROR(VLOOKUP(I54,Liste_J!$C$7:$F$261,4,0),"???")</f>
        <v>???</v>
      </c>
      <c r="L54" s="363">
        <f t="shared" si="43"/>
        <v>0</v>
      </c>
      <c r="M54" s="405">
        <f t="shared" si="44"/>
        <v>0</v>
      </c>
      <c r="N54" s="363"/>
      <c r="V54" s="363"/>
      <c r="Y54" s="392"/>
      <c r="AB54" s="337">
        <f t="shared" si="45"/>
        <v>0</v>
      </c>
      <c r="AC54" s="338">
        <f t="shared" si="36"/>
        <v>0</v>
      </c>
      <c r="AD54" s="338">
        <f t="shared" si="36"/>
        <v>0</v>
      </c>
      <c r="AE54" s="338">
        <f t="shared" si="36"/>
        <v>0</v>
      </c>
      <c r="AF54" s="339">
        <f t="shared" si="36"/>
        <v>0</v>
      </c>
      <c r="AG54" s="392">
        <f t="shared" si="37"/>
        <v>0</v>
      </c>
    </row>
    <row r="55" spans="1:33" ht="14.4" x14ac:dyDescent="0.3">
      <c r="A55" s="402">
        <f t="shared" si="38"/>
        <v>14</v>
      </c>
      <c r="B55" s="403">
        <f t="shared" si="39"/>
        <v>0</v>
      </c>
      <c r="C55" s="363" t="str">
        <f>IFERROR(VLOOKUP(B55,Liste_J!$C$7:$G$261,5,0),"???")</f>
        <v>???</v>
      </c>
      <c r="D55" s="748" t="str">
        <f>IFERROR(VLOOKUP(B55,Liste_J!$C$7:$F$261,4,0),"???")</f>
        <v>???</v>
      </c>
      <c r="E55" s="735">
        <f t="shared" si="40"/>
        <v>0</v>
      </c>
      <c r="F55" s="405">
        <f t="shared" si="41"/>
        <v>0</v>
      </c>
      <c r="H55" s="402">
        <v>14</v>
      </c>
      <c r="I55" s="363">
        <f t="shared" si="42"/>
        <v>0</v>
      </c>
      <c r="J55" s="363" t="str">
        <f>IFERROR(VLOOKUP(I55,Liste_J!$C$7:$G$261,5,0),"???")</f>
        <v>???</v>
      </c>
      <c r="K55" s="363" t="str">
        <f>IFERROR(VLOOKUP(I55,Liste_J!$C$7:$F$261,4,0),"???")</f>
        <v>???</v>
      </c>
      <c r="L55" s="363">
        <f t="shared" si="43"/>
        <v>0</v>
      </c>
      <c r="M55" s="405">
        <f t="shared" si="44"/>
        <v>0</v>
      </c>
      <c r="N55" s="363"/>
      <c r="O55" s="363"/>
      <c r="P55" s="363"/>
      <c r="Q55" s="363"/>
      <c r="R55" s="363"/>
      <c r="S55" s="363"/>
      <c r="T55" s="363"/>
      <c r="AB55" s="337">
        <f t="shared" si="45"/>
        <v>0</v>
      </c>
      <c r="AC55" s="338">
        <f t="shared" si="36"/>
        <v>0</v>
      </c>
      <c r="AD55" s="338">
        <f t="shared" si="36"/>
        <v>0</v>
      </c>
      <c r="AE55" s="338">
        <f t="shared" si="36"/>
        <v>0</v>
      </c>
      <c r="AF55" s="339">
        <f t="shared" si="36"/>
        <v>0</v>
      </c>
      <c r="AG55" s="392">
        <f t="shared" si="37"/>
        <v>0</v>
      </c>
    </row>
    <row r="56" spans="1:33" ht="14.4" x14ac:dyDescent="0.3">
      <c r="A56" s="402">
        <f t="shared" si="38"/>
        <v>15</v>
      </c>
      <c r="B56" s="403">
        <f t="shared" si="39"/>
        <v>0</v>
      </c>
      <c r="C56" s="363" t="str">
        <f>IFERROR(VLOOKUP(B56,Liste_J!$C$7:$G$261,5,0),"???")</f>
        <v>???</v>
      </c>
      <c r="D56" s="748" t="str">
        <f>IFERROR(VLOOKUP(B56,Liste_J!$C$7:$F$261,4,0),"???")</f>
        <v>???</v>
      </c>
      <c r="E56" s="735">
        <f t="shared" si="40"/>
        <v>0</v>
      </c>
      <c r="F56" s="405">
        <f t="shared" si="41"/>
        <v>0</v>
      </c>
      <c r="H56" s="402">
        <v>15</v>
      </c>
      <c r="I56" s="363">
        <f t="shared" si="42"/>
        <v>0</v>
      </c>
      <c r="J56" s="363" t="str">
        <f>IFERROR(VLOOKUP(I56,Liste_J!$C$7:$G$261,5,0),"???")</f>
        <v>???</v>
      </c>
      <c r="K56" s="363" t="str">
        <f>IFERROR(VLOOKUP(I56,Liste_J!$C$7:$F$261,4,0),"???")</f>
        <v>???</v>
      </c>
      <c r="L56" s="363">
        <f t="shared" si="43"/>
        <v>0</v>
      </c>
      <c r="M56" s="405">
        <f t="shared" si="44"/>
        <v>0</v>
      </c>
      <c r="N56" s="363"/>
      <c r="O56" s="363"/>
      <c r="P56" s="363"/>
      <c r="Q56" s="363"/>
      <c r="R56" s="363"/>
      <c r="S56" s="363"/>
      <c r="T56" s="363"/>
      <c r="AB56" s="337">
        <f t="shared" si="45"/>
        <v>0</v>
      </c>
      <c r="AC56" s="338">
        <f t="shared" si="36"/>
        <v>0</v>
      </c>
      <c r="AD56" s="338">
        <f t="shared" si="36"/>
        <v>0</v>
      </c>
      <c r="AE56" s="338">
        <f t="shared" si="36"/>
        <v>0</v>
      </c>
      <c r="AF56" s="339">
        <f t="shared" si="36"/>
        <v>0</v>
      </c>
      <c r="AG56" s="392">
        <f t="shared" si="37"/>
        <v>0</v>
      </c>
    </row>
    <row r="57" spans="1:33" ht="14.4" x14ac:dyDescent="0.3">
      <c r="A57" s="402">
        <f t="shared" si="38"/>
        <v>16</v>
      </c>
      <c r="B57" s="403">
        <f t="shared" si="39"/>
        <v>0</v>
      </c>
      <c r="C57" s="363" t="str">
        <f>IFERROR(VLOOKUP(B57,Liste_J!$C$7:$G$261,5,0),"???")</f>
        <v>???</v>
      </c>
      <c r="D57" s="748" t="str">
        <f>IFERROR(VLOOKUP(B57,Liste_J!$C$7:$F$261,4,0),"???")</f>
        <v>???</v>
      </c>
      <c r="E57" s="735">
        <f t="shared" si="40"/>
        <v>0</v>
      </c>
      <c r="F57" s="405">
        <f t="shared" si="41"/>
        <v>0</v>
      </c>
      <c r="H57" s="402">
        <v>16</v>
      </c>
      <c r="I57" s="363">
        <f t="shared" si="42"/>
        <v>0</v>
      </c>
      <c r="J57" s="363" t="str">
        <f>IFERROR(VLOOKUP(I57,Liste_J!$C$7:$G$261,5,0),"???")</f>
        <v>???</v>
      </c>
      <c r="K57" s="363" t="str">
        <f>IFERROR(VLOOKUP(I57,Liste_J!$C$7:$F$261,4,0),"???")</f>
        <v>???</v>
      </c>
      <c r="L57" s="363">
        <f t="shared" si="43"/>
        <v>0</v>
      </c>
      <c r="M57" s="405">
        <f t="shared" si="44"/>
        <v>0</v>
      </c>
      <c r="N57" s="363"/>
      <c r="T57" s="363"/>
      <c r="AB57" s="337">
        <f t="shared" si="45"/>
        <v>0</v>
      </c>
      <c r="AC57" s="338">
        <f t="shared" si="36"/>
        <v>0</v>
      </c>
      <c r="AD57" s="338">
        <f t="shared" si="36"/>
        <v>0</v>
      </c>
      <c r="AE57" s="338">
        <f t="shared" si="36"/>
        <v>0</v>
      </c>
      <c r="AF57" s="339">
        <f t="shared" si="36"/>
        <v>0</v>
      </c>
      <c r="AG57" s="392">
        <f t="shared" si="37"/>
        <v>0</v>
      </c>
    </row>
    <row r="58" spans="1:33" ht="14.4" x14ac:dyDescent="0.3">
      <c r="A58" s="402">
        <f t="shared" si="38"/>
        <v>17</v>
      </c>
      <c r="B58" s="403">
        <f t="shared" si="39"/>
        <v>0</v>
      </c>
      <c r="C58" s="363" t="str">
        <f>IFERROR(VLOOKUP(B58,Liste_J!$C$7:$G$261,5,0),"???")</f>
        <v>???</v>
      </c>
      <c r="D58" s="748" t="str">
        <f>IFERROR(VLOOKUP(B58,Liste_J!$C$7:$F$261,4,0),"???")</f>
        <v>???</v>
      </c>
      <c r="E58" s="735">
        <f t="shared" si="40"/>
        <v>0</v>
      </c>
      <c r="F58" s="405">
        <f t="shared" si="41"/>
        <v>0</v>
      </c>
      <c r="H58" s="402">
        <v>17</v>
      </c>
      <c r="I58" s="363">
        <f t="shared" si="42"/>
        <v>0</v>
      </c>
      <c r="J58" s="363" t="str">
        <f>IFERROR(VLOOKUP(I58,Liste_J!$C$7:$G$261,5,0),"???")</f>
        <v>???</v>
      </c>
      <c r="K58" s="363" t="str">
        <f>IFERROR(VLOOKUP(I58,Liste_J!$C$7:$F$261,4,0),"???")</f>
        <v>???</v>
      </c>
      <c r="L58" s="363">
        <f t="shared" si="43"/>
        <v>0</v>
      </c>
      <c r="M58" s="405">
        <f t="shared" si="44"/>
        <v>0</v>
      </c>
      <c r="N58" s="363"/>
      <c r="T58" s="363"/>
      <c r="AB58" s="337">
        <f t="shared" si="45"/>
        <v>0</v>
      </c>
      <c r="AC58" s="338">
        <f t="shared" si="36"/>
        <v>0</v>
      </c>
      <c r="AD58" s="338">
        <f t="shared" si="36"/>
        <v>0</v>
      </c>
      <c r="AE58" s="338">
        <f t="shared" si="36"/>
        <v>0</v>
      </c>
      <c r="AF58" s="339">
        <f t="shared" si="36"/>
        <v>0</v>
      </c>
      <c r="AG58" s="392">
        <f t="shared" si="37"/>
        <v>0</v>
      </c>
    </row>
    <row r="59" spans="1:33" ht="14.4" x14ac:dyDescent="0.3">
      <c r="A59" s="402">
        <f t="shared" si="38"/>
        <v>18</v>
      </c>
      <c r="B59" s="403">
        <f t="shared" si="39"/>
        <v>0</v>
      </c>
      <c r="C59" s="363" t="str">
        <f>IFERROR(VLOOKUP(B59,Liste_J!$C$7:$G$261,5,0),"???")</f>
        <v>???</v>
      </c>
      <c r="D59" s="748" t="str">
        <f>IFERROR(VLOOKUP(B59,Liste_J!$C$7:$F$261,4,0),"???")</f>
        <v>???</v>
      </c>
      <c r="E59" s="735">
        <f t="shared" si="40"/>
        <v>0</v>
      </c>
      <c r="F59" s="405">
        <f t="shared" si="41"/>
        <v>0</v>
      </c>
      <c r="H59" s="402">
        <v>18</v>
      </c>
      <c r="I59" s="363">
        <f t="shared" si="42"/>
        <v>0</v>
      </c>
      <c r="J59" s="363" t="str">
        <f>IFERROR(VLOOKUP(I59,Liste_J!$C$7:$G$261,5,0),"???")</f>
        <v>???</v>
      </c>
      <c r="K59" s="363" t="str">
        <f>IFERROR(VLOOKUP(I59,Liste_J!$C$7:$F$261,4,0),"???")</f>
        <v>???</v>
      </c>
      <c r="L59" s="363">
        <f t="shared" si="43"/>
        <v>0</v>
      </c>
      <c r="M59" s="405">
        <f t="shared" si="44"/>
        <v>0</v>
      </c>
      <c r="N59" s="363"/>
      <c r="T59" s="363"/>
      <c r="AB59" s="337">
        <f t="shared" si="45"/>
        <v>0</v>
      </c>
      <c r="AC59" s="338">
        <f t="shared" si="36"/>
        <v>0</v>
      </c>
      <c r="AD59" s="338">
        <f t="shared" si="36"/>
        <v>0</v>
      </c>
      <c r="AE59" s="338">
        <f t="shared" si="36"/>
        <v>0</v>
      </c>
      <c r="AF59" s="339">
        <f t="shared" si="36"/>
        <v>0</v>
      </c>
      <c r="AG59" s="392">
        <f t="shared" si="37"/>
        <v>0</v>
      </c>
    </row>
    <row r="60" spans="1:33" ht="14.4" x14ac:dyDescent="0.3">
      <c r="A60" s="402">
        <f t="shared" si="38"/>
        <v>19</v>
      </c>
      <c r="B60" s="403">
        <f t="shared" si="39"/>
        <v>0</v>
      </c>
      <c r="C60" s="363" t="str">
        <f>IFERROR(VLOOKUP(B60,Liste_J!$C$7:$G$261,5,0),"???")</f>
        <v>???</v>
      </c>
      <c r="D60" s="748" t="str">
        <f>IFERROR(VLOOKUP(B60,Liste_J!$C$7:$F$261,4,0),"???")</f>
        <v>???</v>
      </c>
      <c r="E60" s="735">
        <f t="shared" si="40"/>
        <v>0</v>
      </c>
      <c r="F60" s="405">
        <f t="shared" si="41"/>
        <v>0</v>
      </c>
      <c r="H60" s="402">
        <v>19</v>
      </c>
      <c r="I60" s="363">
        <f t="shared" si="42"/>
        <v>0</v>
      </c>
      <c r="J60" s="363" t="str">
        <f>IFERROR(VLOOKUP(I60,Liste_J!$C$7:$G$261,5,0),"???")</f>
        <v>???</v>
      </c>
      <c r="K60" s="363" t="str">
        <f>IFERROR(VLOOKUP(I60,Liste_J!$C$7:$F$261,4,0),"???")</f>
        <v>???</v>
      </c>
      <c r="L60" s="363">
        <f t="shared" si="43"/>
        <v>0</v>
      </c>
      <c r="M60" s="405">
        <f t="shared" si="44"/>
        <v>0</v>
      </c>
      <c r="N60" s="363"/>
      <c r="T60" s="363"/>
      <c r="AB60" s="337">
        <f t="shared" si="45"/>
        <v>0</v>
      </c>
      <c r="AC60" s="338">
        <f t="shared" si="36"/>
        <v>0</v>
      </c>
      <c r="AD60" s="338">
        <f t="shared" si="36"/>
        <v>0</v>
      </c>
      <c r="AE60" s="338">
        <f t="shared" si="36"/>
        <v>0</v>
      </c>
      <c r="AF60" s="339">
        <f t="shared" si="36"/>
        <v>0</v>
      </c>
      <c r="AG60" s="392">
        <f t="shared" si="37"/>
        <v>0</v>
      </c>
    </row>
    <row r="61" spans="1:33" ht="14.4" x14ac:dyDescent="0.3">
      <c r="A61" s="402">
        <f t="shared" si="38"/>
        <v>20</v>
      </c>
      <c r="B61" s="403">
        <f t="shared" si="39"/>
        <v>0</v>
      </c>
      <c r="C61" s="363" t="str">
        <f>IFERROR(VLOOKUP(B61,Liste_J!$C$7:$G$261,5,0),"???")</f>
        <v>???</v>
      </c>
      <c r="D61" s="748" t="str">
        <f>IFERROR(VLOOKUP(B61,Liste_J!$C$7:$F$261,4,0),"???")</f>
        <v>???</v>
      </c>
      <c r="E61" s="735">
        <f t="shared" si="40"/>
        <v>0</v>
      </c>
      <c r="F61" s="405">
        <f t="shared" si="41"/>
        <v>0</v>
      </c>
      <c r="H61" s="402">
        <v>20</v>
      </c>
      <c r="I61" s="363">
        <f t="shared" si="42"/>
        <v>0</v>
      </c>
      <c r="J61" s="363" t="str">
        <f>IFERROR(VLOOKUP(I61,Liste_J!$C$7:$G$261,5,0),"???")</f>
        <v>???</v>
      </c>
      <c r="K61" s="363" t="str">
        <f>IFERROR(VLOOKUP(I61,Liste_J!$C$7:$F$261,4,0),"???")</f>
        <v>???</v>
      </c>
      <c r="L61" s="363">
        <f t="shared" si="43"/>
        <v>0</v>
      </c>
      <c r="M61" s="405">
        <f t="shared" si="44"/>
        <v>0</v>
      </c>
      <c r="N61" s="363"/>
      <c r="T61" s="363"/>
      <c r="AB61" s="337">
        <f t="shared" si="45"/>
        <v>0</v>
      </c>
      <c r="AC61" s="338">
        <f t="shared" si="36"/>
        <v>0</v>
      </c>
      <c r="AD61" s="338">
        <f t="shared" si="36"/>
        <v>0</v>
      </c>
      <c r="AE61" s="338">
        <f t="shared" si="36"/>
        <v>0</v>
      </c>
      <c r="AF61" s="339">
        <f t="shared" si="36"/>
        <v>0</v>
      </c>
      <c r="AG61" s="392">
        <f t="shared" si="37"/>
        <v>0</v>
      </c>
    </row>
    <row r="62" spans="1:33" ht="14.4" x14ac:dyDescent="0.3">
      <c r="A62" s="402">
        <f t="shared" si="38"/>
        <v>21</v>
      </c>
      <c r="B62" s="403">
        <f t="shared" si="39"/>
        <v>0</v>
      </c>
      <c r="C62" s="363" t="str">
        <f>IFERROR(VLOOKUP(B62,Liste_J!$C$7:$G$261,5,0),"???")</f>
        <v>???</v>
      </c>
      <c r="D62" s="748" t="str">
        <f>IFERROR(VLOOKUP(B62,Liste_J!$C$7:$F$261,4,0),"???")</f>
        <v>???</v>
      </c>
      <c r="E62" s="735">
        <f t="shared" si="40"/>
        <v>0</v>
      </c>
      <c r="F62" s="405">
        <f t="shared" si="41"/>
        <v>0</v>
      </c>
      <c r="H62" s="402">
        <v>21</v>
      </c>
      <c r="I62" s="363">
        <f t="shared" si="42"/>
        <v>0</v>
      </c>
      <c r="J62" s="363" t="str">
        <f>IFERROR(VLOOKUP(I62,Liste_J!$C$7:$G$261,5,0),"???")</f>
        <v>???</v>
      </c>
      <c r="K62" s="363" t="str">
        <f>IFERROR(VLOOKUP(I62,Liste_J!$C$7:$F$261,4,0),"???")</f>
        <v>???</v>
      </c>
      <c r="L62" s="363">
        <f t="shared" si="43"/>
        <v>0</v>
      </c>
      <c r="M62" s="405">
        <f t="shared" si="44"/>
        <v>0</v>
      </c>
      <c r="N62" s="363"/>
      <c r="T62" s="363"/>
      <c r="AB62" s="337">
        <f t="shared" si="45"/>
        <v>0</v>
      </c>
      <c r="AC62" s="338">
        <f t="shared" si="45"/>
        <v>0</v>
      </c>
      <c r="AD62" s="338">
        <f t="shared" si="45"/>
        <v>0</v>
      </c>
      <c r="AE62" s="338">
        <f t="shared" si="45"/>
        <v>0</v>
      </c>
      <c r="AF62" s="339">
        <f t="shared" si="45"/>
        <v>0</v>
      </c>
      <c r="AG62" s="392">
        <f t="shared" si="37"/>
        <v>0</v>
      </c>
    </row>
    <row r="63" spans="1:33" ht="14.4" x14ac:dyDescent="0.3">
      <c r="A63" s="402">
        <f t="shared" si="38"/>
        <v>22</v>
      </c>
      <c r="B63" s="403">
        <f t="shared" si="39"/>
        <v>0</v>
      </c>
      <c r="C63" s="363" t="str">
        <f>IFERROR(VLOOKUP(B63,Liste_J!$C$7:$G$261,5,0),"???")</f>
        <v>???</v>
      </c>
      <c r="D63" s="748" t="str">
        <f>IFERROR(VLOOKUP(B63,Liste_J!$C$7:$F$261,4,0),"???")</f>
        <v>???</v>
      </c>
      <c r="E63" s="735">
        <f t="shared" si="40"/>
        <v>0</v>
      </c>
      <c r="F63" s="405">
        <f t="shared" si="41"/>
        <v>0</v>
      </c>
      <c r="H63" s="402">
        <v>22</v>
      </c>
      <c r="I63" s="363">
        <f t="shared" si="42"/>
        <v>0</v>
      </c>
      <c r="J63" s="363" t="str">
        <f>IFERROR(VLOOKUP(I63,Liste_J!$C$7:$G$261,5,0),"???")</f>
        <v>???</v>
      </c>
      <c r="K63" s="363" t="str">
        <f>IFERROR(VLOOKUP(I63,Liste_J!$C$7:$F$261,4,0),"???")</f>
        <v>???</v>
      </c>
      <c r="L63" s="363">
        <f t="shared" si="43"/>
        <v>0</v>
      </c>
      <c r="M63" s="405">
        <f t="shared" si="44"/>
        <v>0</v>
      </c>
      <c r="N63" s="363"/>
      <c r="T63" s="363"/>
      <c r="AB63" s="337">
        <f t="shared" ref="AB63:AF78" si="46">IF($K63=AB$41,1,0)</f>
        <v>0</v>
      </c>
      <c r="AC63" s="338">
        <f t="shared" si="46"/>
        <v>0</v>
      </c>
      <c r="AD63" s="338">
        <f t="shared" si="46"/>
        <v>0</v>
      </c>
      <c r="AE63" s="338">
        <f t="shared" si="46"/>
        <v>0</v>
      </c>
      <c r="AF63" s="339">
        <f t="shared" si="46"/>
        <v>0</v>
      </c>
      <c r="AG63" s="392">
        <f t="shared" si="37"/>
        <v>0</v>
      </c>
    </row>
    <row r="64" spans="1:33" ht="14.4" x14ac:dyDescent="0.3">
      <c r="A64" s="402">
        <f t="shared" si="38"/>
        <v>23</v>
      </c>
      <c r="B64" s="403">
        <f t="shared" si="39"/>
        <v>0</v>
      </c>
      <c r="C64" s="363" t="str">
        <f>IFERROR(VLOOKUP(B64,Liste_J!$C$7:$G$261,5,0),"???")</f>
        <v>???</v>
      </c>
      <c r="D64" s="748" t="str">
        <f>IFERROR(VLOOKUP(B64,Liste_J!$C$7:$F$261,4,0),"???")</f>
        <v>???</v>
      </c>
      <c r="E64" s="735">
        <f t="shared" si="40"/>
        <v>0</v>
      </c>
      <c r="F64" s="405">
        <f t="shared" si="41"/>
        <v>0</v>
      </c>
      <c r="H64" s="402">
        <v>23</v>
      </c>
      <c r="I64" s="363">
        <f t="shared" si="42"/>
        <v>0</v>
      </c>
      <c r="J64" s="363" t="str">
        <f>IFERROR(VLOOKUP(I64,Liste_J!$C$7:$G$261,5,0),"???")</f>
        <v>???</v>
      </c>
      <c r="K64" s="363" t="str">
        <f>IFERROR(VLOOKUP(I64,Liste_J!$C$7:$F$261,4,0),"???")</f>
        <v>???</v>
      </c>
      <c r="L64" s="363">
        <f t="shared" si="43"/>
        <v>0</v>
      </c>
      <c r="M64" s="405">
        <f t="shared" si="44"/>
        <v>0</v>
      </c>
      <c r="N64" s="363"/>
      <c r="T64" s="363"/>
      <c r="AB64" s="337">
        <f t="shared" si="46"/>
        <v>0</v>
      </c>
      <c r="AC64" s="338">
        <f t="shared" si="46"/>
        <v>0</v>
      </c>
      <c r="AD64" s="338">
        <f t="shared" si="46"/>
        <v>0</v>
      </c>
      <c r="AE64" s="338">
        <f t="shared" si="46"/>
        <v>0</v>
      </c>
      <c r="AF64" s="339">
        <f t="shared" si="46"/>
        <v>0</v>
      </c>
      <c r="AG64" s="392">
        <f t="shared" si="37"/>
        <v>0</v>
      </c>
    </row>
    <row r="65" spans="1:33" ht="14.4" x14ac:dyDescent="0.3">
      <c r="A65" s="402">
        <f t="shared" si="38"/>
        <v>24</v>
      </c>
      <c r="B65" s="403">
        <f t="shared" si="39"/>
        <v>0</v>
      </c>
      <c r="C65" s="363" t="str">
        <f>IFERROR(VLOOKUP(B65,Liste_J!$C$7:$G$261,5,0),"???")</f>
        <v>???</v>
      </c>
      <c r="D65" s="748" t="str">
        <f>IFERROR(VLOOKUP(B65,Liste_J!$C$7:$F$261,4,0),"???")</f>
        <v>???</v>
      </c>
      <c r="E65" s="735">
        <f t="shared" si="40"/>
        <v>0</v>
      </c>
      <c r="F65" s="405">
        <f t="shared" si="41"/>
        <v>0</v>
      </c>
      <c r="H65" s="402">
        <v>24</v>
      </c>
      <c r="I65" s="363">
        <f t="shared" si="42"/>
        <v>0</v>
      </c>
      <c r="J65" s="363" t="str">
        <f>IFERROR(VLOOKUP(I65,Liste_J!$C$7:$G$261,5,0),"???")</f>
        <v>???</v>
      </c>
      <c r="K65" s="363" t="str">
        <f>IFERROR(VLOOKUP(I65,Liste_J!$C$7:$F$261,4,0),"???")</f>
        <v>???</v>
      </c>
      <c r="L65" s="363">
        <f t="shared" si="43"/>
        <v>0</v>
      </c>
      <c r="M65" s="405">
        <f t="shared" si="44"/>
        <v>0</v>
      </c>
      <c r="N65" s="363"/>
      <c r="T65" s="363"/>
      <c r="AB65" s="337">
        <f t="shared" si="46"/>
        <v>0</v>
      </c>
      <c r="AC65" s="338">
        <f t="shared" si="46"/>
        <v>0</v>
      </c>
      <c r="AD65" s="338">
        <f t="shared" si="46"/>
        <v>0</v>
      </c>
      <c r="AE65" s="338">
        <f t="shared" si="46"/>
        <v>0</v>
      </c>
      <c r="AF65" s="339">
        <f t="shared" si="46"/>
        <v>0</v>
      </c>
      <c r="AG65" s="392">
        <f t="shared" si="37"/>
        <v>0</v>
      </c>
    </row>
    <row r="66" spans="1:33" ht="14.4" x14ac:dyDescent="0.3">
      <c r="A66" s="402">
        <f t="shared" si="38"/>
        <v>25</v>
      </c>
      <c r="B66" s="403">
        <f t="shared" si="39"/>
        <v>0</v>
      </c>
      <c r="C66" s="363" t="str">
        <f>IFERROR(VLOOKUP(B66,Liste_J!$C$7:$G$261,5,0),"???")</f>
        <v>???</v>
      </c>
      <c r="D66" s="748" t="str">
        <f>IFERROR(VLOOKUP(B66,Liste_J!$C$7:$F$261,4,0),"???")</f>
        <v>???</v>
      </c>
      <c r="E66" s="735">
        <f t="shared" si="40"/>
        <v>0</v>
      </c>
      <c r="F66" s="405">
        <f t="shared" si="41"/>
        <v>0</v>
      </c>
      <c r="H66" s="402">
        <v>25</v>
      </c>
      <c r="I66" s="363">
        <f t="shared" si="42"/>
        <v>0</v>
      </c>
      <c r="J66" s="363" t="str">
        <f>IFERROR(VLOOKUP(I66,Liste_J!$C$7:$G$261,5,0),"???")</f>
        <v>???</v>
      </c>
      <c r="K66" s="363" t="str">
        <f>IFERROR(VLOOKUP(I66,Liste_J!$C$7:$F$261,4,0),"???")</f>
        <v>???</v>
      </c>
      <c r="L66" s="363">
        <f t="shared" si="43"/>
        <v>0</v>
      </c>
      <c r="M66" s="405">
        <f t="shared" si="44"/>
        <v>0</v>
      </c>
      <c r="N66" s="363"/>
      <c r="T66" s="363"/>
      <c r="AB66" s="337">
        <f t="shared" si="46"/>
        <v>0</v>
      </c>
      <c r="AC66" s="338">
        <f t="shared" si="46"/>
        <v>0</v>
      </c>
      <c r="AD66" s="338">
        <f t="shared" si="46"/>
        <v>0</v>
      </c>
      <c r="AE66" s="338">
        <f t="shared" si="46"/>
        <v>0</v>
      </c>
      <c r="AF66" s="339">
        <f t="shared" si="46"/>
        <v>0</v>
      </c>
      <c r="AG66" s="392">
        <f t="shared" si="37"/>
        <v>0</v>
      </c>
    </row>
    <row r="67" spans="1:33" ht="14.4" x14ac:dyDescent="0.3">
      <c r="A67" s="402">
        <f t="shared" si="38"/>
        <v>26</v>
      </c>
      <c r="B67" s="403">
        <f t="shared" si="39"/>
        <v>0</v>
      </c>
      <c r="C67" s="363" t="str">
        <f>IFERROR(VLOOKUP(B67,Liste_J!$C$7:$G$261,5,0),"???")</f>
        <v>???</v>
      </c>
      <c r="D67" s="748" t="str">
        <f>IFERROR(VLOOKUP(B67,Liste_J!$C$7:$F$261,4,0),"???")</f>
        <v>???</v>
      </c>
      <c r="E67" s="735">
        <f t="shared" si="40"/>
        <v>0</v>
      </c>
      <c r="F67" s="405">
        <f t="shared" si="41"/>
        <v>0</v>
      </c>
      <c r="H67" s="402">
        <v>26</v>
      </c>
      <c r="I67" s="363">
        <f t="shared" si="42"/>
        <v>0</v>
      </c>
      <c r="J67" s="363" t="str">
        <f>IFERROR(VLOOKUP(I67,Liste_J!$C$7:$G$261,5,0),"???")</f>
        <v>???</v>
      </c>
      <c r="K67" s="363" t="str">
        <f>IFERROR(VLOOKUP(I67,Liste_J!$C$7:$F$261,4,0),"???")</f>
        <v>???</v>
      </c>
      <c r="L67" s="363">
        <f t="shared" si="43"/>
        <v>0</v>
      </c>
      <c r="M67" s="405">
        <f t="shared" si="44"/>
        <v>0</v>
      </c>
      <c r="N67" s="363"/>
      <c r="T67" s="363"/>
      <c r="AB67" s="337">
        <f t="shared" si="46"/>
        <v>0</v>
      </c>
      <c r="AC67" s="338">
        <f t="shared" si="46"/>
        <v>0</v>
      </c>
      <c r="AD67" s="338">
        <f t="shared" si="46"/>
        <v>0</v>
      </c>
      <c r="AE67" s="338">
        <f t="shared" si="46"/>
        <v>0</v>
      </c>
      <c r="AF67" s="339">
        <f t="shared" si="46"/>
        <v>0</v>
      </c>
      <c r="AG67" s="392">
        <f t="shared" si="37"/>
        <v>0</v>
      </c>
    </row>
    <row r="68" spans="1:33" ht="14.4" x14ac:dyDescent="0.3">
      <c r="A68" s="402">
        <f t="shared" si="38"/>
        <v>27</v>
      </c>
      <c r="B68" s="403">
        <f t="shared" si="39"/>
        <v>0</v>
      </c>
      <c r="C68" s="363" t="str">
        <f>IFERROR(VLOOKUP(B68,Liste_J!$C$7:$G$261,5,0),"???")</f>
        <v>???</v>
      </c>
      <c r="D68" s="748" t="str">
        <f>IFERROR(VLOOKUP(B68,Liste_J!$C$7:$F$261,4,0),"???")</f>
        <v>???</v>
      </c>
      <c r="E68" s="735">
        <f t="shared" si="40"/>
        <v>0</v>
      </c>
      <c r="F68" s="405">
        <f t="shared" si="41"/>
        <v>0</v>
      </c>
      <c r="H68" s="402">
        <v>27</v>
      </c>
      <c r="I68" s="363">
        <f t="shared" si="42"/>
        <v>0</v>
      </c>
      <c r="J68" s="363" t="str">
        <f>IFERROR(VLOOKUP(I68,Liste_J!$C$7:$G$261,5,0),"???")</f>
        <v>???</v>
      </c>
      <c r="K68" s="363" t="str">
        <f>IFERROR(VLOOKUP(I68,Liste_J!$C$7:$F$261,4,0),"???")</f>
        <v>???</v>
      </c>
      <c r="L68" s="363">
        <f t="shared" si="43"/>
        <v>0</v>
      </c>
      <c r="M68" s="405">
        <f t="shared" si="44"/>
        <v>0</v>
      </c>
      <c r="N68" s="363"/>
      <c r="T68" s="363"/>
      <c r="AB68" s="337">
        <f t="shared" si="46"/>
        <v>0</v>
      </c>
      <c r="AC68" s="338">
        <f t="shared" si="46"/>
        <v>0</v>
      </c>
      <c r="AD68" s="338">
        <f t="shared" si="46"/>
        <v>0</v>
      </c>
      <c r="AE68" s="338">
        <f t="shared" si="46"/>
        <v>0</v>
      </c>
      <c r="AF68" s="339">
        <f t="shared" si="46"/>
        <v>0</v>
      </c>
      <c r="AG68" s="392">
        <f t="shared" si="37"/>
        <v>0</v>
      </c>
    </row>
    <row r="69" spans="1:33" ht="14.4" x14ac:dyDescent="0.3">
      <c r="A69" s="402">
        <f t="shared" si="38"/>
        <v>28</v>
      </c>
      <c r="B69" s="403">
        <f t="shared" si="39"/>
        <v>0</v>
      </c>
      <c r="C69" s="363" t="str">
        <f>IFERROR(VLOOKUP(B69,Liste_J!$C$7:$G$261,5,0),"???")</f>
        <v>???</v>
      </c>
      <c r="D69" s="748" t="str">
        <f>IFERROR(VLOOKUP(B69,Liste_J!$C$7:$F$261,4,0),"???")</f>
        <v>???</v>
      </c>
      <c r="E69" s="735">
        <f t="shared" si="40"/>
        <v>0</v>
      </c>
      <c r="F69" s="405">
        <f t="shared" si="41"/>
        <v>0</v>
      </c>
      <c r="H69" s="402">
        <v>28</v>
      </c>
      <c r="I69" s="363">
        <f t="shared" si="42"/>
        <v>0</v>
      </c>
      <c r="J69" s="363" t="str">
        <f>IFERROR(VLOOKUP(I69,Liste_J!$C$7:$G$261,5,0),"???")</f>
        <v>???</v>
      </c>
      <c r="K69" s="363" t="str">
        <f>IFERROR(VLOOKUP(I69,Liste_J!$C$7:$F$261,4,0),"???")</f>
        <v>???</v>
      </c>
      <c r="L69" s="363">
        <f t="shared" si="43"/>
        <v>0</v>
      </c>
      <c r="M69" s="405">
        <f t="shared" si="44"/>
        <v>0</v>
      </c>
      <c r="N69" s="363"/>
      <c r="T69" s="363"/>
      <c r="AB69" s="337">
        <f t="shared" si="46"/>
        <v>0</v>
      </c>
      <c r="AC69" s="338">
        <f t="shared" si="46"/>
        <v>0</v>
      </c>
      <c r="AD69" s="338">
        <f t="shared" si="46"/>
        <v>0</v>
      </c>
      <c r="AE69" s="338">
        <f t="shared" si="46"/>
        <v>0</v>
      </c>
      <c r="AF69" s="339">
        <f t="shared" si="46"/>
        <v>0</v>
      </c>
      <c r="AG69" s="392">
        <f t="shared" si="37"/>
        <v>0</v>
      </c>
    </row>
    <row r="70" spans="1:33" ht="14.4" x14ac:dyDescent="0.3">
      <c r="A70" s="402">
        <f t="shared" si="38"/>
        <v>29</v>
      </c>
      <c r="B70" s="403">
        <f t="shared" si="39"/>
        <v>0</v>
      </c>
      <c r="C70" s="363" t="str">
        <f>IFERROR(VLOOKUP(B70,Liste_J!$C$7:$G$261,5,0),"???")</f>
        <v>???</v>
      </c>
      <c r="D70" s="748" t="str">
        <f>IFERROR(VLOOKUP(B70,Liste_J!$C$7:$F$261,4,0),"???")</f>
        <v>???</v>
      </c>
      <c r="E70" s="735">
        <f t="shared" si="40"/>
        <v>0</v>
      </c>
      <c r="F70" s="405">
        <f t="shared" si="41"/>
        <v>0</v>
      </c>
      <c r="H70" s="402">
        <v>29</v>
      </c>
      <c r="I70" s="363">
        <f t="shared" si="42"/>
        <v>0</v>
      </c>
      <c r="J70" s="363" t="str">
        <f>IFERROR(VLOOKUP(I70,Liste_J!$C$7:$G$261,5,0),"???")</f>
        <v>???</v>
      </c>
      <c r="K70" s="363" t="str">
        <f>IFERROR(VLOOKUP(I70,Liste_J!$C$7:$F$261,4,0),"???")</f>
        <v>???</v>
      </c>
      <c r="L70" s="363">
        <f t="shared" si="43"/>
        <v>0</v>
      </c>
      <c r="M70" s="405">
        <f t="shared" si="44"/>
        <v>0</v>
      </c>
      <c r="N70" s="363"/>
      <c r="T70" s="363"/>
      <c r="AB70" s="337">
        <f t="shared" si="46"/>
        <v>0</v>
      </c>
      <c r="AC70" s="338">
        <f t="shared" si="46"/>
        <v>0</v>
      </c>
      <c r="AD70" s="338">
        <f t="shared" si="46"/>
        <v>0</v>
      </c>
      <c r="AE70" s="338">
        <f t="shared" si="46"/>
        <v>0</v>
      </c>
      <c r="AF70" s="339">
        <f t="shared" si="46"/>
        <v>0</v>
      </c>
      <c r="AG70" s="392">
        <f t="shared" si="37"/>
        <v>0</v>
      </c>
    </row>
    <row r="71" spans="1:33" ht="14.4" x14ac:dyDescent="0.3">
      <c r="A71" s="402">
        <f t="shared" si="38"/>
        <v>30</v>
      </c>
      <c r="B71" s="403">
        <f t="shared" si="39"/>
        <v>0</v>
      </c>
      <c r="C71" s="363" t="str">
        <f>IFERROR(VLOOKUP(B71,Liste_J!$C$7:$G$261,5,0),"???")</f>
        <v>???</v>
      </c>
      <c r="D71" s="748" t="str">
        <f>IFERROR(VLOOKUP(B71,Liste_J!$C$7:$F$261,4,0),"???")</f>
        <v>???</v>
      </c>
      <c r="E71" s="735">
        <f t="shared" si="40"/>
        <v>0</v>
      </c>
      <c r="F71" s="405">
        <f t="shared" si="41"/>
        <v>0</v>
      </c>
      <c r="H71" s="402">
        <v>30</v>
      </c>
      <c r="I71" s="363">
        <f t="shared" si="42"/>
        <v>0</v>
      </c>
      <c r="J71" s="363" t="str">
        <f>IFERROR(VLOOKUP(I71,Liste_J!$C$7:$G$261,5,0),"???")</f>
        <v>???</v>
      </c>
      <c r="K71" s="363" t="str">
        <f>IFERROR(VLOOKUP(I71,Liste_J!$C$7:$F$261,4,0),"???")</f>
        <v>???</v>
      </c>
      <c r="L71" s="363">
        <f t="shared" si="43"/>
        <v>0</v>
      </c>
      <c r="M71" s="405">
        <f t="shared" si="44"/>
        <v>0</v>
      </c>
      <c r="N71" s="363"/>
      <c r="T71" s="363"/>
      <c r="AB71" s="337">
        <f t="shared" si="46"/>
        <v>0</v>
      </c>
      <c r="AC71" s="338">
        <f t="shared" si="46"/>
        <v>0</v>
      </c>
      <c r="AD71" s="338">
        <f t="shared" si="46"/>
        <v>0</v>
      </c>
      <c r="AE71" s="338">
        <f t="shared" si="46"/>
        <v>0</v>
      </c>
      <c r="AF71" s="339">
        <f t="shared" si="46"/>
        <v>0</v>
      </c>
      <c r="AG71" s="392">
        <f t="shared" si="37"/>
        <v>0</v>
      </c>
    </row>
    <row r="72" spans="1:33" ht="14.4" x14ac:dyDescent="0.3">
      <c r="A72" s="402">
        <f t="shared" si="38"/>
        <v>31</v>
      </c>
      <c r="B72" s="403">
        <f t="shared" si="39"/>
        <v>0</v>
      </c>
      <c r="C72" s="363" t="str">
        <f>IFERROR(VLOOKUP(B72,Liste_J!$C$7:$G$261,5,0),"???")</f>
        <v>???</v>
      </c>
      <c r="D72" s="748" t="str">
        <f>IFERROR(VLOOKUP(B72,Liste_J!$C$7:$F$261,4,0),"???")</f>
        <v>???</v>
      </c>
      <c r="E72" s="735">
        <f t="shared" si="40"/>
        <v>0</v>
      </c>
      <c r="F72" s="405">
        <f t="shared" si="41"/>
        <v>0</v>
      </c>
      <c r="H72" s="402">
        <v>31</v>
      </c>
      <c r="I72" s="363">
        <f t="shared" si="42"/>
        <v>0</v>
      </c>
      <c r="J72" s="363" t="str">
        <f>IFERROR(VLOOKUP(I72,Liste_J!$C$7:$G$261,5,0),"???")</f>
        <v>???</v>
      </c>
      <c r="K72" s="363" t="str">
        <f>IFERROR(VLOOKUP(I72,Liste_J!$C$7:$F$261,4,0),"???")</f>
        <v>???</v>
      </c>
      <c r="L72" s="363">
        <f t="shared" si="43"/>
        <v>0</v>
      </c>
      <c r="M72" s="405">
        <f t="shared" si="44"/>
        <v>0</v>
      </c>
      <c r="N72" s="363"/>
      <c r="O72" s="363"/>
      <c r="P72" s="363"/>
      <c r="Q72" s="363"/>
      <c r="R72" s="363"/>
      <c r="S72" s="363"/>
      <c r="T72" s="363"/>
      <c r="AB72" s="337">
        <f t="shared" si="46"/>
        <v>0</v>
      </c>
      <c r="AC72" s="338">
        <f t="shared" si="46"/>
        <v>0</v>
      </c>
      <c r="AD72" s="338">
        <f t="shared" si="46"/>
        <v>0</v>
      </c>
      <c r="AE72" s="338">
        <f t="shared" si="46"/>
        <v>0</v>
      </c>
      <c r="AF72" s="339">
        <f t="shared" si="46"/>
        <v>0</v>
      </c>
      <c r="AG72" s="392">
        <f t="shared" si="37"/>
        <v>0</v>
      </c>
    </row>
    <row r="73" spans="1:33" ht="14.4" x14ac:dyDescent="0.3">
      <c r="A73" s="402">
        <f t="shared" si="38"/>
        <v>32</v>
      </c>
      <c r="B73" s="403">
        <f t="shared" si="39"/>
        <v>0</v>
      </c>
      <c r="C73" s="363" t="str">
        <f>IFERROR(VLOOKUP(B73,Liste_J!$C$7:$G$261,5,0),"???")</f>
        <v>???</v>
      </c>
      <c r="D73" s="748" t="str">
        <f>IFERROR(VLOOKUP(B73,Liste_J!$C$7:$F$261,4,0),"???")</f>
        <v>???</v>
      </c>
      <c r="E73" s="735">
        <f t="shared" si="40"/>
        <v>0</v>
      </c>
      <c r="F73" s="405">
        <f t="shared" si="41"/>
        <v>0</v>
      </c>
      <c r="H73" s="402">
        <v>32</v>
      </c>
      <c r="I73" s="363">
        <f t="shared" si="42"/>
        <v>0</v>
      </c>
      <c r="J73" s="363" t="str">
        <f>IFERROR(VLOOKUP(I73,Liste_J!$C$7:$G$261,5,0),"???")</f>
        <v>???</v>
      </c>
      <c r="K73" s="363" t="str">
        <f>IFERROR(VLOOKUP(I73,Liste_J!$C$7:$F$261,4,0),"???")</f>
        <v>???</v>
      </c>
      <c r="L73" s="363">
        <f t="shared" si="43"/>
        <v>0</v>
      </c>
      <c r="M73" s="405">
        <f t="shared" si="44"/>
        <v>0</v>
      </c>
      <c r="N73" s="363"/>
      <c r="O73" s="363"/>
      <c r="P73" s="363"/>
      <c r="Q73" s="363"/>
      <c r="R73" s="363"/>
      <c r="S73" s="363"/>
      <c r="T73" s="363"/>
      <c r="AB73" s="337">
        <f t="shared" si="46"/>
        <v>0</v>
      </c>
      <c r="AC73" s="338">
        <f t="shared" si="46"/>
        <v>0</v>
      </c>
      <c r="AD73" s="338">
        <f t="shared" si="46"/>
        <v>0</v>
      </c>
      <c r="AE73" s="338">
        <f t="shared" si="46"/>
        <v>0</v>
      </c>
      <c r="AF73" s="339">
        <f t="shared" si="46"/>
        <v>0</v>
      </c>
      <c r="AG73" s="392">
        <f t="shared" si="37"/>
        <v>0</v>
      </c>
    </row>
    <row r="74" spans="1:33" ht="14.4" x14ac:dyDescent="0.3">
      <c r="A74" s="402">
        <f t="shared" si="38"/>
        <v>33</v>
      </c>
      <c r="B74" s="403">
        <f t="shared" si="39"/>
        <v>0</v>
      </c>
      <c r="C74" s="363" t="str">
        <f>IFERROR(VLOOKUP(B74,Liste_J!$C$7:$G$261,5,0),"???")</f>
        <v>???</v>
      </c>
      <c r="D74" s="748" t="str">
        <f>IFERROR(VLOOKUP(B74,Liste_J!$C$7:$F$261,4,0),"???")</f>
        <v>???</v>
      </c>
      <c r="E74" s="735">
        <f t="shared" si="40"/>
        <v>0</v>
      </c>
      <c r="F74" s="405">
        <f t="shared" si="41"/>
        <v>0</v>
      </c>
      <c r="H74" s="402">
        <v>33</v>
      </c>
      <c r="I74" s="363">
        <f t="shared" si="42"/>
        <v>0</v>
      </c>
      <c r="J74" s="363" t="str">
        <f>IFERROR(VLOOKUP(I74,Liste_J!$C$7:$G$261,5,0),"???")</f>
        <v>???</v>
      </c>
      <c r="K74" s="363" t="str">
        <f>IFERROR(VLOOKUP(I74,Liste_J!$C$7:$F$261,4,0),"???")</f>
        <v>???</v>
      </c>
      <c r="L74" s="363">
        <f t="shared" si="43"/>
        <v>0</v>
      </c>
      <c r="M74" s="405">
        <f t="shared" si="44"/>
        <v>0</v>
      </c>
      <c r="N74" s="363"/>
      <c r="O74" s="363"/>
      <c r="P74" s="363"/>
      <c r="Q74" s="363"/>
      <c r="R74" s="363"/>
      <c r="S74" s="363"/>
      <c r="T74" s="363"/>
      <c r="AB74" s="337">
        <f t="shared" si="46"/>
        <v>0</v>
      </c>
      <c r="AC74" s="338">
        <f t="shared" si="46"/>
        <v>0</v>
      </c>
      <c r="AD74" s="338">
        <f t="shared" si="46"/>
        <v>0</v>
      </c>
      <c r="AE74" s="338">
        <f t="shared" si="46"/>
        <v>0</v>
      </c>
      <c r="AF74" s="339">
        <f t="shared" si="46"/>
        <v>0</v>
      </c>
      <c r="AG74" s="392">
        <f t="shared" ref="AG74:AG119" si="47">SUM(AB74:AF74)</f>
        <v>0</v>
      </c>
    </row>
    <row r="75" spans="1:33" ht="14.4" x14ac:dyDescent="0.3">
      <c r="A75" s="402">
        <f t="shared" si="38"/>
        <v>34</v>
      </c>
      <c r="B75" s="403">
        <f t="shared" si="39"/>
        <v>0</v>
      </c>
      <c r="C75" s="363" t="str">
        <f>IFERROR(VLOOKUP(B75,Liste_J!$C$7:$G$261,5,0),"???")</f>
        <v>???</v>
      </c>
      <c r="D75" s="748" t="str">
        <f>IFERROR(VLOOKUP(B75,Liste_J!$C$7:$F$261,4,0),"???")</f>
        <v>???</v>
      </c>
      <c r="E75" s="735">
        <f t="shared" si="40"/>
        <v>0</v>
      </c>
      <c r="F75" s="405">
        <f t="shared" si="41"/>
        <v>0</v>
      </c>
      <c r="H75" s="402">
        <v>34</v>
      </c>
      <c r="I75" s="363">
        <f t="shared" si="42"/>
        <v>0</v>
      </c>
      <c r="J75" s="363" t="str">
        <f>IFERROR(VLOOKUP(I75,Liste_J!$C$7:$G$261,5,0),"???")</f>
        <v>???</v>
      </c>
      <c r="K75" s="363" t="str">
        <f>IFERROR(VLOOKUP(I75,Liste_J!$C$7:$F$261,4,0),"???")</f>
        <v>???</v>
      </c>
      <c r="L75" s="363">
        <f t="shared" si="43"/>
        <v>0</v>
      </c>
      <c r="M75" s="405">
        <f t="shared" si="44"/>
        <v>0</v>
      </c>
      <c r="N75" s="363"/>
      <c r="O75" s="363"/>
      <c r="P75" s="363"/>
      <c r="Q75" s="363"/>
      <c r="R75" s="363"/>
      <c r="S75" s="363"/>
      <c r="T75" s="363"/>
      <c r="AB75" s="337">
        <f t="shared" si="46"/>
        <v>0</v>
      </c>
      <c r="AC75" s="338">
        <f t="shared" si="46"/>
        <v>0</v>
      </c>
      <c r="AD75" s="338">
        <f t="shared" si="46"/>
        <v>0</v>
      </c>
      <c r="AE75" s="338">
        <f t="shared" si="46"/>
        <v>0</v>
      </c>
      <c r="AF75" s="339">
        <f t="shared" si="46"/>
        <v>0</v>
      </c>
      <c r="AG75" s="392">
        <f t="shared" si="47"/>
        <v>0</v>
      </c>
    </row>
    <row r="76" spans="1:33" ht="14.4" x14ac:dyDescent="0.3">
      <c r="A76" s="402">
        <f t="shared" si="38"/>
        <v>35</v>
      </c>
      <c r="B76" s="403">
        <f t="shared" si="39"/>
        <v>0</v>
      </c>
      <c r="C76" s="363" t="str">
        <f>IFERROR(VLOOKUP(B76,Liste_J!$C$7:$G$261,5,0),"???")</f>
        <v>???</v>
      </c>
      <c r="D76" s="748" t="str">
        <f>IFERROR(VLOOKUP(B76,Liste_J!$C$7:$F$261,4,0),"???")</f>
        <v>???</v>
      </c>
      <c r="E76" s="735">
        <f t="shared" si="40"/>
        <v>0</v>
      </c>
      <c r="F76" s="405">
        <f t="shared" si="41"/>
        <v>0</v>
      </c>
      <c r="H76" s="402">
        <v>35</v>
      </c>
      <c r="I76" s="363">
        <f t="shared" si="42"/>
        <v>0</v>
      </c>
      <c r="J76" s="363" t="str">
        <f>IFERROR(VLOOKUP(I76,Liste_J!$C$7:$G$261,5,0),"???")</f>
        <v>???</v>
      </c>
      <c r="K76" s="363" t="str">
        <f>IFERROR(VLOOKUP(I76,Liste_J!$C$7:$F$261,4,0),"???")</f>
        <v>???</v>
      </c>
      <c r="L76" s="363">
        <f t="shared" si="43"/>
        <v>0</v>
      </c>
      <c r="M76" s="405">
        <f t="shared" si="44"/>
        <v>0</v>
      </c>
      <c r="N76" s="363"/>
      <c r="O76" s="363"/>
      <c r="P76" s="363"/>
      <c r="Q76" s="363"/>
      <c r="R76" s="363"/>
      <c r="S76" s="363"/>
      <c r="T76" s="363"/>
      <c r="AB76" s="337">
        <f t="shared" si="46"/>
        <v>0</v>
      </c>
      <c r="AC76" s="338">
        <f t="shared" si="46"/>
        <v>0</v>
      </c>
      <c r="AD76" s="338">
        <f t="shared" si="46"/>
        <v>0</v>
      </c>
      <c r="AE76" s="338">
        <f t="shared" si="46"/>
        <v>0</v>
      </c>
      <c r="AF76" s="339">
        <f t="shared" si="46"/>
        <v>0</v>
      </c>
      <c r="AG76" s="392">
        <f t="shared" si="47"/>
        <v>0</v>
      </c>
    </row>
    <row r="77" spans="1:33" ht="14.4" x14ac:dyDescent="0.3">
      <c r="A77" s="402">
        <f t="shared" si="38"/>
        <v>36</v>
      </c>
      <c r="B77" s="403">
        <f t="shared" si="39"/>
        <v>0</v>
      </c>
      <c r="C77" s="363" t="str">
        <f>IFERROR(VLOOKUP(B77,Liste_J!$C$7:$G$261,5,0),"???")</f>
        <v>???</v>
      </c>
      <c r="D77" s="748" t="str">
        <f>IFERROR(VLOOKUP(B77,Liste_J!$C$7:$F$261,4,0),"???")</f>
        <v>???</v>
      </c>
      <c r="E77" s="735">
        <f t="shared" si="40"/>
        <v>0</v>
      </c>
      <c r="F77" s="405">
        <f t="shared" si="41"/>
        <v>0</v>
      </c>
      <c r="H77" s="402">
        <v>36</v>
      </c>
      <c r="I77" s="363">
        <f t="shared" si="42"/>
        <v>0</v>
      </c>
      <c r="J77" s="363" t="str">
        <f>IFERROR(VLOOKUP(I77,Liste_J!$C$7:$G$261,5,0),"???")</f>
        <v>???</v>
      </c>
      <c r="K77" s="363" t="str">
        <f>IFERROR(VLOOKUP(I77,Liste_J!$C$7:$F$261,4,0),"???")</f>
        <v>???</v>
      </c>
      <c r="L77" s="363">
        <f t="shared" si="43"/>
        <v>0</v>
      </c>
      <c r="M77" s="405">
        <f t="shared" si="44"/>
        <v>0</v>
      </c>
      <c r="N77" s="363"/>
      <c r="O77" s="363"/>
      <c r="P77" s="363"/>
      <c r="Q77" s="363"/>
      <c r="R77" s="363"/>
      <c r="S77" s="363"/>
      <c r="T77" s="363"/>
      <c r="AB77" s="337">
        <f t="shared" si="46"/>
        <v>0</v>
      </c>
      <c r="AC77" s="338">
        <f t="shared" si="46"/>
        <v>0</v>
      </c>
      <c r="AD77" s="338">
        <f t="shared" si="46"/>
        <v>0</v>
      </c>
      <c r="AE77" s="338">
        <f t="shared" si="46"/>
        <v>0</v>
      </c>
      <c r="AF77" s="339">
        <f t="shared" si="46"/>
        <v>0</v>
      </c>
      <c r="AG77" s="392">
        <f t="shared" si="47"/>
        <v>0</v>
      </c>
    </row>
    <row r="78" spans="1:33" ht="14.4" x14ac:dyDescent="0.3">
      <c r="A78" s="402">
        <f t="shared" si="38"/>
        <v>37</v>
      </c>
      <c r="B78" s="403">
        <f t="shared" si="39"/>
        <v>0</v>
      </c>
      <c r="C78" s="363" t="str">
        <f>IFERROR(VLOOKUP(B78,Liste_J!$C$7:$G$261,5,0),"???")</f>
        <v>???</v>
      </c>
      <c r="D78" s="748" t="str">
        <f>IFERROR(VLOOKUP(B78,Liste_J!$C$7:$F$261,4,0),"???")</f>
        <v>???</v>
      </c>
      <c r="E78" s="735">
        <f t="shared" si="40"/>
        <v>0</v>
      </c>
      <c r="F78" s="405">
        <f t="shared" si="41"/>
        <v>0</v>
      </c>
      <c r="H78" s="402">
        <v>37</v>
      </c>
      <c r="I78" s="363">
        <f t="shared" si="42"/>
        <v>0</v>
      </c>
      <c r="J78" s="363" t="str">
        <f>IFERROR(VLOOKUP(I78,Liste_J!$C$7:$G$261,5,0),"???")</f>
        <v>???</v>
      </c>
      <c r="K78" s="363" t="str">
        <f>IFERROR(VLOOKUP(I78,Liste_J!$C$7:$F$261,4,0),"???")</f>
        <v>???</v>
      </c>
      <c r="L78" s="363">
        <f t="shared" si="43"/>
        <v>0</v>
      </c>
      <c r="M78" s="405">
        <f t="shared" si="44"/>
        <v>0</v>
      </c>
      <c r="N78" s="363"/>
      <c r="O78" s="363"/>
      <c r="P78" s="363"/>
      <c r="Q78" s="363"/>
      <c r="R78" s="363"/>
      <c r="S78" s="363"/>
      <c r="T78" s="363"/>
      <c r="AB78" s="337">
        <f t="shared" si="46"/>
        <v>0</v>
      </c>
      <c r="AC78" s="338">
        <f t="shared" si="46"/>
        <v>0</v>
      </c>
      <c r="AD78" s="338">
        <f t="shared" si="46"/>
        <v>0</v>
      </c>
      <c r="AE78" s="338">
        <f t="shared" si="46"/>
        <v>0</v>
      </c>
      <c r="AF78" s="339">
        <f t="shared" si="46"/>
        <v>0</v>
      </c>
      <c r="AG78" s="392">
        <f t="shared" si="47"/>
        <v>0</v>
      </c>
    </row>
    <row r="79" spans="1:33" ht="14.4" x14ac:dyDescent="0.3">
      <c r="A79" s="402">
        <f t="shared" si="38"/>
        <v>38</v>
      </c>
      <c r="B79" s="403">
        <f t="shared" si="39"/>
        <v>0</v>
      </c>
      <c r="C79" s="363" t="str">
        <f>IFERROR(VLOOKUP(B79,Liste_J!$C$7:$G$261,5,0),"???")</f>
        <v>???</v>
      </c>
      <c r="D79" s="748" t="str">
        <f>IFERROR(VLOOKUP(B79,Liste_J!$C$7:$F$261,4,0),"???")</f>
        <v>???</v>
      </c>
      <c r="E79" s="735">
        <f t="shared" si="40"/>
        <v>0</v>
      </c>
      <c r="F79" s="405">
        <f t="shared" si="41"/>
        <v>0</v>
      </c>
      <c r="H79" s="402">
        <v>38</v>
      </c>
      <c r="I79" s="363">
        <f t="shared" si="42"/>
        <v>0</v>
      </c>
      <c r="J79" s="363" t="str">
        <f>IFERROR(VLOOKUP(I79,Liste_J!$C$7:$G$261,5,0),"???")</f>
        <v>???</v>
      </c>
      <c r="K79" s="363" t="str">
        <f>IFERROR(VLOOKUP(I79,Liste_J!$C$7:$F$261,4,0),"???")</f>
        <v>???</v>
      </c>
      <c r="L79" s="363">
        <f t="shared" si="43"/>
        <v>0</v>
      </c>
      <c r="M79" s="405">
        <f t="shared" si="44"/>
        <v>0</v>
      </c>
      <c r="N79" s="363"/>
      <c r="O79" s="363"/>
      <c r="P79" s="363"/>
      <c r="Q79" s="363"/>
      <c r="R79" s="363"/>
      <c r="S79" s="363"/>
      <c r="T79" s="363"/>
      <c r="AB79" s="337">
        <f t="shared" ref="AB79:AF94" si="48">IF($K79=AB$41,1,0)</f>
        <v>0</v>
      </c>
      <c r="AC79" s="338">
        <f t="shared" si="48"/>
        <v>0</v>
      </c>
      <c r="AD79" s="338">
        <f t="shared" si="48"/>
        <v>0</v>
      </c>
      <c r="AE79" s="338">
        <f t="shared" si="48"/>
        <v>0</v>
      </c>
      <c r="AF79" s="339">
        <f t="shared" si="48"/>
        <v>0</v>
      </c>
      <c r="AG79" s="392">
        <f t="shared" si="47"/>
        <v>0</v>
      </c>
    </row>
    <row r="80" spans="1:33" ht="14.4" x14ac:dyDescent="0.3">
      <c r="A80" s="402">
        <f t="shared" si="38"/>
        <v>39</v>
      </c>
      <c r="B80" s="403">
        <f t="shared" si="39"/>
        <v>0</v>
      </c>
      <c r="C80" s="363" t="str">
        <f>IFERROR(VLOOKUP(B80,Liste_J!$C$7:$G$261,5,0),"???")</f>
        <v>???</v>
      </c>
      <c r="D80" s="748" t="str">
        <f>IFERROR(VLOOKUP(B80,Liste_J!$C$7:$F$261,4,0),"???")</f>
        <v>???</v>
      </c>
      <c r="E80" s="735">
        <f t="shared" si="40"/>
        <v>0</v>
      </c>
      <c r="F80" s="405">
        <f t="shared" si="41"/>
        <v>0</v>
      </c>
      <c r="H80" s="402">
        <v>39</v>
      </c>
      <c r="I80" s="363">
        <f t="shared" si="42"/>
        <v>0</v>
      </c>
      <c r="J80" s="363" t="str">
        <f>IFERROR(VLOOKUP(I80,Liste_J!$C$7:$G$261,5,0),"???")</f>
        <v>???</v>
      </c>
      <c r="K80" s="363" t="str">
        <f>IFERROR(VLOOKUP(I80,Liste_J!$C$7:$F$261,4,0),"???")</f>
        <v>???</v>
      </c>
      <c r="L80" s="363">
        <f t="shared" si="43"/>
        <v>0</v>
      </c>
      <c r="M80" s="405">
        <f t="shared" si="44"/>
        <v>0</v>
      </c>
      <c r="N80" s="363"/>
      <c r="O80" s="363"/>
      <c r="P80" s="363"/>
      <c r="Q80" s="363"/>
      <c r="R80" s="363"/>
      <c r="S80" s="363"/>
      <c r="T80" s="363"/>
      <c r="AB80" s="337">
        <f t="shared" si="48"/>
        <v>0</v>
      </c>
      <c r="AC80" s="338">
        <f t="shared" si="48"/>
        <v>0</v>
      </c>
      <c r="AD80" s="338">
        <f t="shared" si="48"/>
        <v>0</v>
      </c>
      <c r="AE80" s="338">
        <f t="shared" si="48"/>
        <v>0</v>
      </c>
      <c r="AF80" s="339">
        <f t="shared" si="48"/>
        <v>0</v>
      </c>
      <c r="AG80" s="392">
        <f t="shared" si="47"/>
        <v>0</v>
      </c>
    </row>
    <row r="81" spans="1:33" ht="14.4" x14ac:dyDescent="0.3">
      <c r="A81" s="402">
        <f t="shared" si="38"/>
        <v>40</v>
      </c>
      <c r="B81" s="403">
        <f t="shared" si="39"/>
        <v>0</v>
      </c>
      <c r="C81" s="363" t="str">
        <f>IFERROR(VLOOKUP(B81,Liste_J!$C$7:$G$261,5,0),"???")</f>
        <v>???</v>
      </c>
      <c r="D81" s="748" t="str">
        <f>IFERROR(VLOOKUP(B81,Liste_J!$C$7:$F$261,4,0),"???")</f>
        <v>???</v>
      </c>
      <c r="E81" s="735">
        <f t="shared" si="40"/>
        <v>0</v>
      </c>
      <c r="F81" s="405">
        <f t="shared" si="41"/>
        <v>0</v>
      </c>
      <c r="H81" s="402">
        <v>40</v>
      </c>
      <c r="I81" s="363">
        <f t="shared" si="42"/>
        <v>0</v>
      </c>
      <c r="J81" s="363" t="str">
        <f>IFERROR(VLOOKUP(I81,Liste_J!$C$7:$G$261,5,0),"???")</f>
        <v>???</v>
      </c>
      <c r="K81" s="363" t="str">
        <f>IFERROR(VLOOKUP(I81,Liste_J!$C$7:$F$261,4,0),"???")</f>
        <v>???</v>
      </c>
      <c r="L81" s="363">
        <f t="shared" si="43"/>
        <v>0</v>
      </c>
      <c r="M81" s="405">
        <f t="shared" si="44"/>
        <v>0</v>
      </c>
      <c r="N81" s="363"/>
      <c r="O81" s="363"/>
      <c r="P81" s="363"/>
      <c r="Q81" s="363"/>
      <c r="R81" s="363"/>
      <c r="S81" s="363"/>
      <c r="T81" s="363"/>
      <c r="AB81" s="337">
        <f t="shared" si="48"/>
        <v>0</v>
      </c>
      <c r="AC81" s="338">
        <f t="shared" si="48"/>
        <v>0</v>
      </c>
      <c r="AD81" s="338">
        <f t="shared" si="48"/>
        <v>0</v>
      </c>
      <c r="AE81" s="338">
        <f t="shared" si="48"/>
        <v>0</v>
      </c>
      <c r="AF81" s="339">
        <f t="shared" si="48"/>
        <v>0</v>
      </c>
      <c r="AG81" s="392">
        <f t="shared" si="47"/>
        <v>0</v>
      </c>
    </row>
    <row r="82" spans="1:33" ht="14.4" x14ac:dyDescent="0.3">
      <c r="A82" s="402">
        <f t="shared" si="38"/>
        <v>41</v>
      </c>
      <c r="B82" s="403">
        <f t="shared" si="39"/>
        <v>0</v>
      </c>
      <c r="C82" s="363" t="str">
        <f>IFERROR(VLOOKUP(B82,Liste_J!$C$7:$G$261,5,0),"???")</f>
        <v>???</v>
      </c>
      <c r="D82" s="748" t="str">
        <f>IFERROR(VLOOKUP(B82,Liste_J!$C$7:$F$261,4,0),"???")</f>
        <v>???</v>
      </c>
      <c r="E82" s="735">
        <f t="shared" si="40"/>
        <v>0</v>
      </c>
      <c r="F82" s="405">
        <f t="shared" si="41"/>
        <v>0</v>
      </c>
      <c r="H82" s="402">
        <v>41</v>
      </c>
      <c r="I82" s="363">
        <f t="shared" si="42"/>
        <v>0</v>
      </c>
      <c r="J82" s="363" t="str">
        <f>IFERROR(VLOOKUP(I82,Liste_J!$C$7:$G$261,5,0),"???")</f>
        <v>???</v>
      </c>
      <c r="K82" s="363" t="str">
        <f>IFERROR(VLOOKUP(I82,Liste_J!$C$7:$F$261,4,0),"???")</f>
        <v>???</v>
      </c>
      <c r="L82" s="363">
        <f t="shared" si="43"/>
        <v>0</v>
      </c>
      <c r="M82" s="405">
        <f t="shared" si="44"/>
        <v>0</v>
      </c>
      <c r="N82" s="363"/>
      <c r="O82" s="363"/>
      <c r="P82" s="363"/>
      <c r="Q82" s="363"/>
      <c r="R82" s="363"/>
      <c r="S82" s="363"/>
      <c r="T82" s="363"/>
      <c r="AB82" s="337">
        <f t="shared" si="48"/>
        <v>0</v>
      </c>
      <c r="AC82" s="338">
        <f t="shared" si="48"/>
        <v>0</v>
      </c>
      <c r="AD82" s="338">
        <f t="shared" si="48"/>
        <v>0</v>
      </c>
      <c r="AE82" s="338">
        <f t="shared" si="48"/>
        <v>0</v>
      </c>
      <c r="AF82" s="339">
        <f t="shared" si="48"/>
        <v>0</v>
      </c>
      <c r="AG82" s="392">
        <f t="shared" si="47"/>
        <v>0</v>
      </c>
    </row>
    <row r="83" spans="1:33" ht="14.4" x14ac:dyDescent="0.3">
      <c r="A83" s="402">
        <f t="shared" si="38"/>
        <v>42</v>
      </c>
      <c r="B83" s="403">
        <f t="shared" si="39"/>
        <v>0</v>
      </c>
      <c r="C83" s="363" t="str">
        <f>IFERROR(VLOOKUP(B83,Liste_J!$C$7:$G$261,5,0),"???")</f>
        <v>???</v>
      </c>
      <c r="D83" s="748" t="str">
        <f>IFERROR(VLOOKUP(B83,Liste_J!$C$7:$F$261,4,0),"???")</f>
        <v>???</v>
      </c>
      <c r="E83" s="735">
        <f t="shared" si="40"/>
        <v>0</v>
      </c>
      <c r="F83" s="405">
        <f t="shared" si="41"/>
        <v>0</v>
      </c>
      <c r="H83" s="402">
        <v>42</v>
      </c>
      <c r="I83" s="363">
        <f t="shared" si="42"/>
        <v>0</v>
      </c>
      <c r="J83" s="363" t="str">
        <f>IFERROR(VLOOKUP(I83,Liste_J!$C$7:$G$261,5,0),"???")</f>
        <v>???</v>
      </c>
      <c r="K83" s="363" t="str">
        <f>IFERROR(VLOOKUP(I83,Liste_J!$C$7:$F$261,4,0),"???")</f>
        <v>???</v>
      </c>
      <c r="L83" s="363">
        <f t="shared" si="43"/>
        <v>0</v>
      </c>
      <c r="M83" s="405">
        <f t="shared" si="44"/>
        <v>0</v>
      </c>
      <c r="N83" s="363"/>
      <c r="O83" s="363"/>
      <c r="P83" s="363"/>
      <c r="Q83" s="363"/>
      <c r="R83" s="363"/>
      <c r="S83" s="363"/>
      <c r="T83" s="363"/>
      <c r="AB83" s="337">
        <f t="shared" si="48"/>
        <v>0</v>
      </c>
      <c r="AC83" s="338">
        <f t="shared" si="48"/>
        <v>0</v>
      </c>
      <c r="AD83" s="338">
        <f t="shared" si="48"/>
        <v>0</v>
      </c>
      <c r="AE83" s="338">
        <f t="shared" si="48"/>
        <v>0</v>
      </c>
      <c r="AF83" s="339">
        <f t="shared" si="48"/>
        <v>0</v>
      </c>
      <c r="AG83" s="392">
        <f t="shared" si="47"/>
        <v>0</v>
      </c>
    </row>
    <row r="84" spans="1:33" ht="14.4" x14ac:dyDescent="0.3">
      <c r="A84" s="402">
        <f t="shared" si="38"/>
        <v>43</v>
      </c>
      <c r="B84" s="403">
        <f t="shared" si="39"/>
        <v>0</v>
      </c>
      <c r="C84" s="363" t="str">
        <f>IFERROR(VLOOKUP(B84,Liste_J!$C$7:$G$261,5,0),"???")</f>
        <v>???</v>
      </c>
      <c r="D84" s="748" t="str">
        <f>IFERROR(VLOOKUP(B84,Liste_J!$C$7:$F$261,4,0),"???")</f>
        <v>???</v>
      </c>
      <c r="E84" s="735">
        <f t="shared" si="40"/>
        <v>0</v>
      </c>
      <c r="F84" s="405">
        <f t="shared" si="41"/>
        <v>0</v>
      </c>
      <c r="H84" s="402">
        <v>43</v>
      </c>
      <c r="I84" s="363">
        <f t="shared" si="42"/>
        <v>0</v>
      </c>
      <c r="J84" s="363" t="str">
        <f>IFERROR(VLOOKUP(I84,Liste_J!$C$7:$G$261,5,0),"???")</f>
        <v>???</v>
      </c>
      <c r="K84" s="363" t="str">
        <f>IFERROR(VLOOKUP(I84,Liste_J!$C$7:$F$261,4,0),"???")</f>
        <v>???</v>
      </c>
      <c r="L84" s="363">
        <f t="shared" si="43"/>
        <v>0</v>
      </c>
      <c r="M84" s="405">
        <f t="shared" si="44"/>
        <v>0</v>
      </c>
      <c r="N84" s="363"/>
      <c r="O84" s="363"/>
      <c r="P84" s="363"/>
      <c r="Q84" s="363"/>
      <c r="R84" s="363"/>
      <c r="S84" s="363"/>
      <c r="T84" s="363"/>
      <c r="AB84" s="337">
        <f t="shared" si="48"/>
        <v>0</v>
      </c>
      <c r="AC84" s="338">
        <f t="shared" si="48"/>
        <v>0</v>
      </c>
      <c r="AD84" s="338">
        <f t="shared" si="48"/>
        <v>0</v>
      </c>
      <c r="AE84" s="338">
        <f t="shared" si="48"/>
        <v>0</v>
      </c>
      <c r="AF84" s="339">
        <f t="shared" si="48"/>
        <v>0</v>
      </c>
      <c r="AG84" s="392">
        <f t="shared" si="47"/>
        <v>0</v>
      </c>
    </row>
    <row r="85" spans="1:33" ht="14.4" x14ac:dyDescent="0.3">
      <c r="A85" s="402"/>
      <c r="B85" s="403"/>
      <c r="C85" s="363"/>
      <c r="D85" s="748"/>
      <c r="E85" s="735"/>
      <c r="F85" s="405"/>
      <c r="H85" s="402"/>
      <c r="I85" s="363"/>
      <c r="J85" s="363"/>
      <c r="K85" s="363"/>
      <c r="L85" s="363"/>
      <c r="M85" s="405"/>
      <c r="N85" s="363"/>
      <c r="O85" s="363"/>
      <c r="P85" s="363"/>
      <c r="Q85" s="363"/>
      <c r="R85" s="363"/>
      <c r="S85" s="363"/>
      <c r="T85" s="363"/>
      <c r="AB85" s="337">
        <f t="shared" si="48"/>
        <v>0</v>
      </c>
      <c r="AC85" s="338">
        <f t="shared" si="48"/>
        <v>0</v>
      </c>
      <c r="AD85" s="338">
        <f t="shared" si="48"/>
        <v>0</v>
      </c>
      <c r="AE85" s="338">
        <f t="shared" si="48"/>
        <v>0</v>
      </c>
      <c r="AF85" s="339">
        <f t="shared" si="48"/>
        <v>0</v>
      </c>
      <c r="AG85" s="392">
        <f t="shared" si="47"/>
        <v>0</v>
      </c>
    </row>
    <row r="86" spans="1:33" ht="14.4" x14ac:dyDescent="0.3">
      <c r="A86" s="402"/>
      <c r="B86" s="403"/>
      <c r="C86" s="363"/>
      <c r="D86" s="748"/>
      <c r="E86" s="735"/>
      <c r="F86" s="405"/>
      <c r="H86" s="402"/>
      <c r="I86" s="363"/>
      <c r="J86" s="363"/>
      <c r="K86" s="363"/>
      <c r="L86" s="363"/>
      <c r="M86" s="405"/>
      <c r="N86" s="363"/>
      <c r="O86" s="363"/>
      <c r="P86" s="363"/>
      <c r="Q86" s="363"/>
      <c r="R86" s="363"/>
      <c r="S86" s="363"/>
      <c r="T86" s="363"/>
      <c r="AB86" s="337">
        <f t="shared" si="48"/>
        <v>0</v>
      </c>
      <c r="AC86" s="338">
        <f t="shared" si="48"/>
        <v>0</v>
      </c>
      <c r="AD86" s="338">
        <f t="shared" si="48"/>
        <v>0</v>
      </c>
      <c r="AE86" s="338">
        <f t="shared" si="48"/>
        <v>0</v>
      </c>
      <c r="AF86" s="339">
        <f t="shared" si="48"/>
        <v>0</v>
      </c>
      <c r="AG86" s="392">
        <f t="shared" si="47"/>
        <v>0</v>
      </c>
    </row>
    <row r="87" spans="1:33" ht="14.4" x14ac:dyDescent="0.3">
      <c r="A87" s="402"/>
      <c r="B87" s="403"/>
      <c r="C87" s="363"/>
      <c r="D87" s="748"/>
      <c r="E87" s="735"/>
      <c r="F87" s="405"/>
      <c r="H87" s="402"/>
      <c r="I87" s="363"/>
      <c r="J87" s="363"/>
      <c r="K87" s="363"/>
      <c r="L87" s="363"/>
      <c r="M87" s="405"/>
      <c r="N87" s="363"/>
      <c r="O87" s="363"/>
      <c r="P87" s="363"/>
      <c r="Q87" s="363"/>
      <c r="R87" s="363"/>
      <c r="S87" s="363"/>
      <c r="T87" s="363"/>
      <c r="AB87" s="337">
        <f t="shared" si="48"/>
        <v>0</v>
      </c>
      <c r="AC87" s="338">
        <f t="shared" si="48"/>
        <v>0</v>
      </c>
      <c r="AD87" s="338">
        <f t="shared" si="48"/>
        <v>0</v>
      </c>
      <c r="AE87" s="338">
        <f t="shared" si="48"/>
        <v>0</v>
      </c>
      <c r="AF87" s="339">
        <f t="shared" si="48"/>
        <v>0</v>
      </c>
      <c r="AG87" s="392">
        <f t="shared" si="47"/>
        <v>0</v>
      </c>
    </row>
    <row r="88" spans="1:33" ht="14.4" x14ac:dyDescent="0.3">
      <c r="A88" s="402"/>
      <c r="B88" s="403"/>
      <c r="C88" s="363"/>
      <c r="D88" s="748"/>
      <c r="E88" s="735"/>
      <c r="F88" s="405"/>
      <c r="H88" s="402"/>
      <c r="I88" s="363"/>
      <c r="J88" s="363"/>
      <c r="K88" s="363"/>
      <c r="L88" s="363"/>
      <c r="M88" s="405"/>
      <c r="N88" s="363"/>
      <c r="O88" s="363"/>
      <c r="P88" s="363"/>
      <c r="Q88" s="363"/>
      <c r="R88" s="363"/>
      <c r="S88" s="363"/>
      <c r="T88" s="363"/>
      <c r="AB88" s="337">
        <f t="shared" si="48"/>
        <v>0</v>
      </c>
      <c r="AC88" s="338">
        <f t="shared" si="48"/>
        <v>0</v>
      </c>
      <c r="AD88" s="338">
        <f t="shared" si="48"/>
        <v>0</v>
      </c>
      <c r="AE88" s="338">
        <f t="shared" si="48"/>
        <v>0</v>
      </c>
      <c r="AF88" s="339">
        <f t="shared" si="48"/>
        <v>0</v>
      </c>
      <c r="AG88" s="392">
        <f t="shared" si="47"/>
        <v>0</v>
      </c>
    </row>
    <row r="89" spans="1:33" ht="14.4" x14ac:dyDescent="0.3">
      <c r="A89" s="402"/>
      <c r="B89" s="403"/>
      <c r="C89" s="363"/>
      <c r="D89" s="748"/>
      <c r="E89" s="735"/>
      <c r="F89" s="405"/>
      <c r="H89" s="402"/>
      <c r="I89" s="363"/>
      <c r="J89" s="363"/>
      <c r="K89" s="363"/>
      <c r="L89" s="363"/>
      <c r="M89" s="405"/>
      <c r="N89" s="363"/>
      <c r="O89" s="363"/>
      <c r="P89" s="363"/>
      <c r="Q89" s="363"/>
      <c r="R89" s="363"/>
      <c r="S89" s="363"/>
      <c r="T89" s="363"/>
      <c r="AB89" s="337">
        <f t="shared" si="48"/>
        <v>0</v>
      </c>
      <c r="AC89" s="338">
        <f t="shared" si="48"/>
        <v>0</v>
      </c>
      <c r="AD89" s="338">
        <f t="shared" si="48"/>
        <v>0</v>
      </c>
      <c r="AE89" s="338">
        <f t="shared" si="48"/>
        <v>0</v>
      </c>
      <c r="AF89" s="339">
        <f t="shared" si="48"/>
        <v>0</v>
      </c>
      <c r="AG89" s="392">
        <f t="shared" si="47"/>
        <v>0</v>
      </c>
    </row>
    <row r="90" spans="1:33" ht="14.4" x14ac:dyDescent="0.3">
      <c r="A90" s="402"/>
      <c r="B90" s="403"/>
      <c r="C90" s="363"/>
      <c r="D90" s="748"/>
      <c r="E90" s="735"/>
      <c r="F90" s="405"/>
      <c r="H90" s="402"/>
      <c r="I90" s="363"/>
      <c r="J90" s="363"/>
      <c r="K90" s="363"/>
      <c r="L90" s="363"/>
      <c r="M90" s="405"/>
      <c r="N90" s="363"/>
      <c r="O90" s="363"/>
      <c r="P90" s="363"/>
      <c r="Q90" s="363"/>
      <c r="R90" s="363"/>
      <c r="S90" s="363"/>
      <c r="T90" s="363"/>
      <c r="AB90" s="337">
        <f t="shared" si="48"/>
        <v>0</v>
      </c>
      <c r="AC90" s="338">
        <f t="shared" si="48"/>
        <v>0</v>
      </c>
      <c r="AD90" s="338">
        <f t="shared" si="48"/>
        <v>0</v>
      </c>
      <c r="AE90" s="338">
        <f t="shared" si="48"/>
        <v>0</v>
      </c>
      <c r="AF90" s="339">
        <f t="shared" si="48"/>
        <v>0</v>
      </c>
      <c r="AG90" s="392">
        <f t="shared" si="47"/>
        <v>0</v>
      </c>
    </row>
    <row r="91" spans="1:33" ht="14.4" x14ac:dyDescent="0.3">
      <c r="A91" s="402"/>
      <c r="B91" s="403"/>
      <c r="C91" s="363"/>
      <c r="D91" s="748"/>
      <c r="E91" s="735"/>
      <c r="F91" s="405"/>
      <c r="H91" s="402"/>
      <c r="I91" s="363"/>
      <c r="J91" s="363"/>
      <c r="K91" s="363"/>
      <c r="L91" s="363"/>
      <c r="M91" s="405"/>
      <c r="N91" s="363"/>
      <c r="O91" s="363"/>
      <c r="P91" s="363"/>
      <c r="Q91" s="363"/>
      <c r="R91" s="363"/>
      <c r="S91" s="363"/>
      <c r="T91" s="363"/>
      <c r="AB91" s="337">
        <f t="shared" si="48"/>
        <v>0</v>
      </c>
      <c r="AC91" s="338">
        <f t="shared" si="48"/>
        <v>0</v>
      </c>
      <c r="AD91" s="338">
        <f t="shared" si="48"/>
        <v>0</v>
      </c>
      <c r="AE91" s="338">
        <f t="shared" si="48"/>
        <v>0</v>
      </c>
      <c r="AF91" s="339">
        <f t="shared" si="48"/>
        <v>0</v>
      </c>
      <c r="AG91" s="392">
        <f t="shared" si="47"/>
        <v>0</v>
      </c>
    </row>
    <row r="92" spans="1:33" ht="14.4" x14ac:dyDescent="0.3">
      <c r="A92" s="402"/>
      <c r="B92" s="403"/>
      <c r="C92" s="363"/>
      <c r="D92" s="748"/>
      <c r="E92" s="735"/>
      <c r="F92" s="405"/>
      <c r="H92" s="402"/>
      <c r="I92" s="363"/>
      <c r="J92" s="363"/>
      <c r="K92" s="363"/>
      <c r="L92" s="363"/>
      <c r="M92" s="405"/>
      <c r="N92" s="363"/>
      <c r="O92" s="363"/>
      <c r="P92" s="363"/>
      <c r="Q92" s="363"/>
      <c r="R92" s="363"/>
      <c r="S92" s="363"/>
      <c r="T92" s="363"/>
      <c r="AB92" s="337">
        <f t="shared" si="48"/>
        <v>0</v>
      </c>
      <c r="AC92" s="338">
        <f t="shared" si="48"/>
        <v>0</v>
      </c>
      <c r="AD92" s="338">
        <f t="shared" si="48"/>
        <v>0</v>
      </c>
      <c r="AE92" s="338">
        <f t="shared" si="48"/>
        <v>0</v>
      </c>
      <c r="AF92" s="339">
        <f t="shared" si="48"/>
        <v>0</v>
      </c>
      <c r="AG92" s="392">
        <f t="shared" si="47"/>
        <v>0</v>
      </c>
    </row>
    <row r="93" spans="1:33" ht="14.4" x14ac:dyDescent="0.3">
      <c r="A93" s="402"/>
      <c r="B93" s="403"/>
      <c r="C93" s="363"/>
      <c r="D93" s="748"/>
      <c r="E93" s="735"/>
      <c r="F93" s="405"/>
      <c r="H93" s="402"/>
      <c r="I93" s="363"/>
      <c r="J93" s="363"/>
      <c r="K93" s="363"/>
      <c r="L93" s="363"/>
      <c r="M93" s="405"/>
      <c r="N93" s="363"/>
      <c r="O93" s="363"/>
      <c r="P93" s="363"/>
      <c r="Q93" s="363"/>
      <c r="R93" s="363"/>
      <c r="S93" s="363"/>
      <c r="T93" s="363"/>
      <c r="AB93" s="337">
        <f t="shared" si="48"/>
        <v>0</v>
      </c>
      <c r="AC93" s="338">
        <f t="shared" si="48"/>
        <v>0</v>
      </c>
      <c r="AD93" s="338">
        <f t="shared" si="48"/>
        <v>0</v>
      </c>
      <c r="AE93" s="338">
        <f t="shared" si="48"/>
        <v>0</v>
      </c>
      <c r="AF93" s="339">
        <f t="shared" si="48"/>
        <v>0</v>
      </c>
      <c r="AG93" s="392">
        <f t="shared" si="47"/>
        <v>0</v>
      </c>
    </row>
    <row r="94" spans="1:33" ht="14.4" x14ac:dyDescent="0.3">
      <c r="A94" s="402"/>
      <c r="B94" s="403"/>
      <c r="C94" s="363"/>
      <c r="D94" s="748"/>
      <c r="E94" s="735"/>
      <c r="F94" s="405"/>
      <c r="H94" s="402"/>
      <c r="I94" s="363"/>
      <c r="J94" s="363"/>
      <c r="K94" s="363"/>
      <c r="L94" s="363"/>
      <c r="M94" s="405"/>
      <c r="N94" s="363"/>
      <c r="O94" s="363"/>
      <c r="P94" s="363"/>
      <c r="Q94" s="363"/>
      <c r="R94" s="363"/>
      <c r="S94" s="363"/>
      <c r="T94" s="363"/>
      <c r="AB94" s="337">
        <f t="shared" si="48"/>
        <v>0</v>
      </c>
      <c r="AC94" s="338">
        <f t="shared" si="48"/>
        <v>0</v>
      </c>
      <c r="AD94" s="338">
        <f t="shared" si="48"/>
        <v>0</v>
      </c>
      <c r="AE94" s="338">
        <f t="shared" si="48"/>
        <v>0</v>
      </c>
      <c r="AF94" s="339">
        <f t="shared" si="48"/>
        <v>0</v>
      </c>
      <c r="AG94" s="392">
        <f t="shared" si="47"/>
        <v>0</v>
      </c>
    </row>
    <row r="95" spans="1:33" ht="14.4" x14ac:dyDescent="0.3">
      <c r="A95" s="402"/>
      <c r="B95" s="403"/>
      <c r="C95" s="363"/>
      <c r="D95" s="748"/>
      <c r="E95" s="735"/>
      <c r="F95" s="405"/>
      <c r="H95" s="402"/>
      <c r="I95" s="363"/>
      <c r="J95" s="363"/>
      <c r="K95" s="363"/>
      <c r="L95" s="363"/>
      <c r="M95" s="405"/>
      <c r="N95" s="363"/>
      <c r="O95" s="363"/>
      <c r="P95" s="363"/>
      <c r="Q95" s="363"/>
      <c r="R95" s="363"/>
      <c r="S95" s="363"/>
      <c r="T95" s="363"/>
      <c r="AB95" s="337">
        <f t="shared" ref="AB95:AF110" si="49">IF($K95=AB$41,1,0)</f>
        <v>0</v>
      </c>
      <c r="AC95" s="338">
        <f t="shared" si="49"/>
        <v>0</v>
      </c>
      <c r="AD95" s="338">
        <f t="shared" si="49"/>
        <v>0</v>
      </c>
      <c r="AE95" s="338">
        <f t="shared" si="49"/>
        <v>0</v>
      </c>
      <c r="AF95" s="339">
        <f t="shared" si="49"/>
        <v>0</v>
      </c>
      <c r="AG95" s="392">
        <f t="shared" si="47"/>
        <v>0</v>
      </c>
    </row>
    <row r="96" spans="1:33" ht="14.4" x14ac:dyDescent="0.3">
      <c r="A96" s="402"/>
      <c r="B96" s="403"/>
      <c r="C96" s="363"/>
      <c r="D96" s="748"/>
      <c r="E96" s="735"/>
      <c r="F96" s="405"/>
      <c r="H96" s="402"/>
      <c r="I96" s="363"/>
      <c r="J96" s="363"/>
      <c r="K96" s="363"/>
      <c r="L96" s="363"/>
      <c r="M96" s="405"/>
      <c r="N96" s="363"/>
      <c r="O96" s="363"/>
      <c r="P96" s="363"/>
      <c r="Q96" s="363"/>
      <c r="R96" s="363"/>
      <c r="S96" s="363"/>
      <c r="T96" s="363"/>
      <c r="AB96" s="337">
        <f t="shared" si="49"/>
        <v>0</v>
      </c>
      <c r="AC96" s="338">
        <f t="shared" si="49"/>
        <v>0</v>
      </c>
      <c r="AD96" s="338">
        <f t="shared" si="49"/>
        <v>0</v>
      </c>
      <c r="AE96" s="338">
        <f t="shared" si="49"/>
        <v>0</v>
      </c>
      <c r="AF96" s="339">
        <f t="shared" si="49"/>
        <v>0</v>
      </c>
      <c r="AG96" s="392">
        <f t="shared" si="47"/>
        <v>0</v>
      </c>
    </row>
    <row r="97" spans="1:33" ht="14.4" x14ac:dyDescent="0.3">
      <c r="A97" s="402"/>
      <c r="B97" s="403"/>
      <c r="C97" s="363"/>
      <c r="D97" s="748"/>
      <c r="E97" s="735"/>
      <c r="F97" s="405"/>
      <c r="H97" s="402"/>
      <c r="I97" s="363"/>
      <c r="J97" s="363"/>
      <c r="K97" s="363"/>
      <c r="L97" s="363"/>
      <c r="M97" s="405"/>
      <c r="N97" s="363"/>
      <c r="O97" s="363"/>
      <c r="P97" s="363"/>
      <c r="Q97" s="363"/>
      <c r="R97" s="363"/>
      <c r="S97" s="363"/>
      <c r="T97" s="363"/>
      <c r="AB97" s="337">
        <f t="shared" si="49"/>
        <v>0</v>
      </c>
      <c r="AC97" s="338">
        <f t="shared" si="49"/>
        <v>0</v>
      </c>
      <c r="AD97" s="338">
        <f t="shared" si="49"/>
        <v>0</v>
      </c>
      <c r="AE97" s="338">
        <f t="shared" si="49"/>
        <v>0</v>
      </c>
      <c r="AF97" s="339">
        <f t="shared" si="49"/>
        <v>0</v>
      </c>
      <c r="AG97" s="392">
        <f t="shared" si="47"/>
        <v>0</v>
      </c>
    </row>
    <row r="98" spans="1:33" ht="14.4" x14ac:dyDescent="0.3">
      <c r="A98" s="402"/>
      <c r="B98" s="403"/>
      <c r="C98" s="363"/>
      <c r="D98" s="748"/>
      <c r="E98" s="735"/>
      <c r="F98" s="405"/>
      <c r="H98" s="402"/>
      <c r="I98" s="363"/>
      <c r="J98" s="363"/>
      <c r="K98" s="363"/>
      <c r="L98" s="363"/>
      <c r="M98" s="405"/>
      <c r="N98" s="363"/>
      <c r="O98" s="363"/>
      <c r="P98" s="363"/>
      <c r="Q98" s="363"/>
      <c r="R98" s="363"/>
      <c r="S98" s="363"/>
      <c r="T98" s="363"/>
      <c r="AB98" s="337">
        <f t="shared" si="49"/>
        <v>0</v>
      </c>
      <c r="AC98" s="338">
        <f t="shared" si="49"/>
        <v>0</v>
      </c>
      <c r="AD98" s="338">
        <f t="shared" si="49"/>
        <v>0</v>
      </c>
      <c r="AE98" s="338">
        <f t="shared" si="49"/>
        <v>0</v>
      </c>
      <c r="AF98" s="339">
        <f t="shared" si="49"/>
        <v>0</v>
      </c>
      <c r="AG98" s="392">
        <f t="shared" si="47"/>
        <v>0</v>
      </c>
    </row>
    <row r="99" spans="1:33" ht="14.4" x14ac:dyDescent="0.3">
      <c r="A99" s="402"/>
      <c r="B99" s="403"/>
      <c r="C99" s="363"/>
      <c r="D99" s="748"/>
      <c r="E99" s="735"/>
      <c r="F99" s="405"/>
      <c r="H99" s="402"/>
      <c r="I99" s="363"/>
      <c r="J99" s="363"/>
      <c r="K99" s="363"/>
      <c r="L99" s="363"/>
      <c r="M99" s="405"/>
      <c r="N99" s="363"/>
      <c r="O99" s="363"/>
      <c r="P99" s="363"/>
      <c r="Q99" s="363"/>
      <c r="R99" s="363"/>
      <c r="S99" s="363"/>
      <c r="T99" s="363"/>
      <c r="AB99" s="337">
        <f t="shared" si="49"/>
        <v>0</v>
      </c>
      <c r="AC99" s="338">
        <f t="shared" si="49"/>
        <v>0</v>
      </c>
      <c r="AD99" s="338">
        <f t="shared" si="49"/>
        <v>0</v>
      </c>
      <c r="AE99" s="338">
        <f t="shared" si="49"/>
        <v>0</v>
      </c>
      <c r="AF99" s="339">
        <f t="shared" si="49"/>
        <v>0</v>
      </c>
      <c r="AG99" s="392">
        <f t="shared" si="47"/>
        <v>0</v>
      </c>
    </row>
    <row r="100" spans="1:33" ht="14.4" x14ac:dyDescent="0.3">
      <c r="A100" s="402"/>
      <c r="B100" s="403"/>
      <c r="C100" s="363"/>
      <c r="D100" s="748"/>
      <c r="E100" s="735"/>
      <c r="F100" s="405"/>
      <c r="H100" s="402"/>
      <c r="I100" s="363"/>
      <c r="J100" s="363"/>
      <c r="K100" s="363"/>
      <c r="L100" s="363"/>
      <c r="M100" s="405"/>
      <c r="N100" s="363"/>
      <c r="O100" s="363"/>
      <c r="P100" s="363"/>
      <c r="Q100" s="363"/>
      <c r="R100" s="363"/>
      <c r="S100" s="363"/>
      <c r="T100" s="363"/>
      <c r="AB100" s="337">
        <f t="shared" si="49"/>
        <v>0</v>
      </c>
      <c r="AC100" s="338">
        <f t="shared" si="49"/>
        <v>0</v>
      </c>
      <c r="AD100" s="338">
        <f t="shared" si="49"/>
        <v>0</v>
      </c>
      <c r="AE100" s="338">
        <f t="shared" si="49"/>
        <v>0</v>
      </c>
      <c r="AF100" s="339">
        <f t="shared" si="49"/>
        <v>0</v>
      </c>
      <c r="AG100" s="392">
        <f t="shared" si="47"/>
        <v>0</v>
      </c>
    </row>
    <row r="101" spans="1:33" ht="14.4" x14ac:dyDescent="0.3">
      <c r="A101" s="402"/>
      <c r="B101" s="403"/>
      <c r="C101" s="363"/>
      <c r="D101" s="748"/>
      <c r="E101" s="735"/>
      <c r="F101" s="405"/>
      <c r="H101" s="402"/>
      <c r="I101" s="363"/>
      <c r="J101" s="363"/>
      <c r="K101" s="363"/>
      <c r="L101" s="363"/>
      <c r="M101" s="405"/>
      <c r="N101" s="363"/>
      <c r="O101" s="363"/>
      <c r="P101" s="363"/>
      <c r="Q101" s="363"/>
      <c r="R101" s="363"/>
      <c r="S101" s="363"/>
      <c r="T101" s="363"/>
      <c r="AB101" s="337">
        <f t="shared" si="49"/>
        <v>0</v>
      </c>
      <c r="AC101" s="338">
        <f t="shared" si="49"/>
        <v>0</v>
      </c>
      <c r="AD101" s="338">
        <f t="shared" si="49"/>
        <v>0</v>
      </c>
      <c r="AE101" s="338">
        <f t="shared" si="49"/>
        <v>0</v>
      </c>
      <c r="AF101" s="339">
        <f t="shared" si="49"/>
        <v>0</v>
      </c>
      <c r="AG101" s="392">
        <f t="shared" si="47"/>
        <v>0</v>
      </c>
    </row>
    <row r="102" spans="1:33" ht="14.4" x14ac:dyDescent="0.3">
      <c r="A102" s="402"/>
      <c r="B102" s="403"/>
      <c r="C102" s="363"/>
      <c r="D102" s="748"/>
      <c r="E102" s="735"/>
      <c r="F102" s="405"/>
      <c r="H102" s="402"/>
      <c r="I102" s="363"/>
      <c r="J102" s="363"/>
      <c r="K102" s="363"/>
      <c r="L102" s="363"/>
      <c r="M102" s="405"/>
      <c r="N102" s="363"/>
      <c r="O102" s="363"/>
      <c r="P102" s="363"/>
      <c r="Q102" s="363"/>
      <c r="R102" s="363"/>
      <c r="S102" s="363"/>
      <c r="T102" s="363"/>
      <c r="AB102" s="337">
        <f t="shared" si="49"/>
        <v>0</v>
      </c>
      <c r="AC102" s="338">
        <f t="shared" si="49"/>
        <v>0</v>
      </c>
      <c r="AD102" s="338">
        <f t="shared" si="49"/>
        <v>0</v>
      </c>
      <c r="AE102" s="338">
        <f t="shared" si="49"/>
        <v>0</v>
      </c>
      <c r="AF102" s="339">
        <f t="shared" si="49"/>
        <v>0</v>
      </c>
      <c r="AG102" s="392">
        <f t="shared" si="47"/>
        <v>0</v>
      </c>
    </row>
    <row r="103" spans="1:33" ht="14.4" x14ac:dyDescent="0.3">
      <c r="A103" s="402"/>
      <c r="B103" s="403"/>
      <c r="C103" s="363"/>
      <c r="D103" s="748"/>
      <c r="E103" s="735"/>
      <c r="F103" s="405"/>
      <c r="H103" s="402"/>
      <c r="I103" s="363"/>
      <c r="J103" s="363"/>
      <c r="K103" s="363"/>
      <c r="L103" s="363"/>
      <c r="M103" s="405"/>
      <c r="N103" s="363"/>
      <c r="O103" s="363"/>
      <c r="P103" s="363"/>
      <c r="Q103" s="363"/>
      <c r="R103" s="363"/>
      <c r="S103" s="363"/>
      <c r="T103" s="363"/>
      <c r="AB103" s="337">
        <f t="shared" si="49"/>
        <v>0</v>
      </c>
      <c r="AC103" s="338">
        <f t="shared" si="49"/>
        <v>0</v>
      </c>
      <c r="AD103" s="338">
        <f t="shared" si="49"/>
        <v>0</v>
      </c>
      <c r="AE103" s="338">
        <f t="shared" si="49"/>
        <v>0</v>
      </c>
      <c r="AF103" s="339">
        <f t="shared" si="49"/>
        <v>0</v>
      </c>
      <c r="AG103" s="392">
        <f t="shared" si="47"/>
        <v>0</v>
      </c>
    </row>
    <row r="104" spans="1:33" ht="14.4" x14ac:dyDescent="0.3">
      <c r="A104" s="402"/>
      <c r="B104" s="403"/>
      <c r="C104" s="363"/>
      <c r="D104" s="748"/>
      <c r="E104" s="735"/>
      <c r="F104" s="405"/>
      <c r="H104" s="402"/>
      <c r="I104" s="363"/>
      <c r="J104" s="363"/>
      <c r="K104" s="363"/>
      <c r="L104" s="363"/>
      <c r="M104" s="405"/>
      <c r="N104" s="363"/>
      <c r="O104" s="363"/>
      <c r="P104" s="363"/>
      <c r="Q104" s="363"/>
      <c r="R104" s="363"/>
      <c r="S104" s="363"/>
      <c r="T104" s="363"/>
      <c r="AB104" s="337">
        <f t="shared" si="49"/>
        <v>0</v>
      </c>
      <c r="AC104" s="338">
        <f t="shared" si="49"/>
        <v>0</v>
      </c>
      <c r="AD104" s="338">
        <f t="shared" si="49"/>
        <v>0</v>
      </c>
      <c r="AE104" s="338">
        <f t="shared" si="49"/>
        <v>0</v>
      </c>
      <c r="AF104" s="339">
        <f t="shared" si="49"/>
        <v>0</v>
      </c>
      <c r="AG104" s="392">
        <f t="shared" si="47"/>
        <v>0</v>
      </c>
    </row>
    <row r="105" spans="1:33" ht="14.4" x14ac:dyDescent="0.3">
      <c r="A105" s="402"/>
      <c r="B105" s="403"/>
      <c r="C105" s="363"/>
      <c r="D105" s="748"/>
      <c r="E105" s="735"/>
      <c r="F105" s="405"/>
      <c r="H105" s="402"/>
      <c r="I105" s="363"/>
      <c r="J105" s="363"/>
      <c r="K105" s="363"/>
      <c r="L105" s="363"/>
      <c r="M105" s="405"/>
      <c r="N105" s="363"/>
      <c r="O105" s="363"/>
      <c r="P105" s="363"/>
      <c r="Q105" s="363"/>
      <c r="R105" s="363"/>
      <c r="S105" s="363"/>
      <c r="T105" s="363"/>
      <c r="AB105" s="337">
        <f t="shared" si="49"/>
        <v>0</v>
      </c>
      <c r="AC105" s="338">
        <f t="shared" si="49"/>
        <v>0</v>
      </c>
      <c r="AD105" s="338">
        <f t="shared" si="49"/>
        <v>0</v>
      </c>
      <c r="AE105" s="338">
        <f t="shared" si="49"/>
        <v>0</v>
      </c>
      <c r="AF105" s="339">
        <f t="shared" si="49"/>
        <v>0</v>
      </c>
      <c r="AG105" s="392">
        <f t="shared" si="47"/>
        <v>0</v>
      </c>
    </row>
    <row r="106" spans="1:33" ht="14.4" x14ac:dyDescent="0.3">
      <c r="A106" s="402"/>
      <c r="B106" s="403"/>
      <c r="C106" s="363"/>
      <c r="D106" s="748"/>
      <c r="E106" s="735"/>
      <c r="F106" s="405"/>
      <c r="H106" s="402"/>
      <c r="I106" s="363"/>
      <c r="J106" s="363"/>
      <c r="K106" s="363"/>
      <c r="L106" s="363"/>
      <c r="M106" s="405"/>
      <c r="N106" s="363"/>
      <c r="O106" s="363"/>
      <c r="P106" s="363"/>
      <c r="Q106" s="363"/>
      <c r="R106" s="363"/>
      <c r="S106" s="363"/>
      <c r="T106" s="363"/>
      <c r="AB106" s="337">
        <f t="shared" si="49"/>
        <v>0</v>
      </c>
      <c r="AC106" s="338">
        <f t="shared" si="49"/>
        <v>0</v>
      </c>
      <c r="AD106" s="338">
        <f t="shared" si="49"/>
        <v>0</v>
      </c>
      <c r="AE106" s="338">
        <f t="shared" si="49"/>
        <v>0</v>
      </c>
      <c r="AF106" s="339">
        <f t="shared" si="49"/>
        <v>0</v>
      </c>
      <c r="AG106" s="392">
        <f t="shared" si="47"/>
        <v>0</v>
      </c>
    </row>
    <row r="107" spans="1:33" ht="14.4" x14ac:dyDescent="0.3">
      <c r="A107" s="402"/>
      <c r="B107" s="403"/>
      <c r="C107" s="363"/>
      <c r="D107" s="748"/>
      <c r="E107" s="735"/>
      <c r="F107" s="405"/>
      <c r="H107" s="402"/>
      <c r="I107" s="363"/>
      <c r="J107" s="363"/>
      <c r="K107" s="363"/>
      <c r="L107" s="363"/>
      <c r="M107" s="405"/>
      <c r="N107" s="363"/>
      <c r="O107" s="363"/>
      <c r="P107" s="363"/>
      <c r="Q107" s="363"/>
      <c r="R107" s="363"/>
      <c r="S107" s="363"/>
      <c r="T107" s="363"/>
      <c r="AB107" s="337">
        <f t="shared" si="49"/>
        <v>0</v>
      </c>
      <c r="AC107" s="338">
        <f t="shared" si="49"/>
        <v>0</v>
      </c>
      <c r="AD107" s="338">
        <f t="shared" si="49"/>
        <v>0</v>
      </c>
      <c r="AE107" s="338">
        <f t="shared" si="49"/>
        <v>0</v>
      </c>
      <c r="AF107" s="339">
        <f t="shared" si="49"/>
        <v>0</v>
      </c>
      <c r="AG107" s="392">
        <f t="shared" si="47"/>
        <v>0</v>
      </c>
    </row>
    <row r="108" spans="1:33" ht="14.4" x14ac:dyDescent="0.3">
      <c r="A108" s="402"/>
      <c r="B108" s="403"/>
      <c r="C108" s="363"/>
      <c r="D108" s="748"/>
      <c r="E108" s="735"/>
      <c r="F108" s="405"/>
      <c r="H108" s="402"/>
      <c r="I108" s="363"/>
      <c r="J108" s="363"/>
      <c r="K108" s="363"/>
      <c r="L108" s="363"/>
      <c r="M108" s="405"/>
      <c r="N108" s="363"/>
      <c r="O108" s="363"/>
      <c r="P108" s="363"/>
      <c r="Q108" s="363"/>
      <c r="R108" s="363"/>
      <c r="S108" s="363"/>
      <c r="T108" s="363"/>
      <c r="AB108" s="337">
        <f t="shared" si="49"/>
        <v>0</v>
      </c>
      <c r="AC108" s="338">
        <f t="shared" si="49"/>
        <v>0</v>
      </c>
      <c r="AD108" s="338">
        <f t="shared" si="49"/>
        <v>0</v>
      </c>
      <c r="AE108" s="338">
        <f t="shared" si="49"/>
        <v>0</v>
      </c>
      <c r="AF108" s="339">
        <f t="shared" si="49"/>
        <v>0</v>
      </c>
      <c r="AG108" s="392">
        <f t="shared" si="47"/>
        <v>0</v>
      </c>
    </row>
    <row r="109" spans="1:33" ht="14.4" x14ac:dyDescent="0.3">
      <c r="A109" s="402"/>
      <c r="B109" s="403"/>
      <c r="C109" s="363"/>
      <c r="D109" s="748"/>
      <c r="E109" s="735"/>
      <c r="F109" s="405"/>
      <c r="H109" s="402"/>
      <c r="I109" s="363"/>
      <c r="J109" s="363"/>
      <c r="K109" s="363"/>
      <c r="L109" s="363"/>
      <c r="M109" s="405"/>
      <c r="N109" s="363"/>
      <c r="O109" s="363"/>
      <c r="P109" s="363"/>
      <c r="Q109" s="363"/>
      <c r="R109" s="363"/>
      <c r="S109" s="363"/>
      <c r="T109" s="363"/>
      <c r="AB109" s="337">
        <f t="shared" si="49"/>
        <v>0</v>
      </c>
      <c r="AC109" s="338">
        <f t="shared" si="49"/>
        <v>0</v>
      </c>
      <c r="AD109" s="338">
        <f t="shared" si="49"/>
        <v>0</v>
      </c>
      <c r="AE109" s="338">
        <f t="shared" si="49"/>
        <v>0</v>
      </c>
      <c r="AF109" s="339">
        <f t="shared" si="49"/>
        <v>0</v>
      </c>
      <c r="AG109" s="392">
        <f t="shared" si="47"/>
        <v>0</v>
      </c>
    </row>
    <row r="110" spans="1:33" ht="14.4" x14ac:dyDescent="0.3">
      <c r="A110" s="402"/>
      <c r="B110" s="403"/>
      <c r="C110" s="363"/>
      <c r="D110" s="748"/>
      <c r="E110" s="735"/>
      <c r="F110" s="405"/>
      <c r="H110" s="402"/>
      <c r="I110" s="363"/>
      <c r="J110" s="363"/>
      <c r="K110" s="363"/>
      <c r="L110" s="363"/>
      <c r="M110" s="405"/>
      <c r="N110" s="363"/>
      <c r="O110" s="363"/>
      <c r="P110" s="363"/>
      <c r="Q110" s="363"/>
      <c r="R110" s="363"/>
      <c r="S110" s="363"/>
      <c r="T110" s="363"/>
      <c r="AB110" s="337">
        <f t="shared" si="49"/>
        <v>0</v>
      </c>
      <c r="AC110" s="338">
        <f t="shared" si="49"/>
        <v>0</v>
      </c>
      <c r="AD110" s="338">
        <f t="shared" si="49"/>
        <v>0</v>
      </c>
      <c r="AE110" s="338">
        <f t="shared" si="49"/>
        <v>0</v>
      </c>
      <c r="AF110" s="339">
        <f t="shared" si="49"/>
        <v>0</v>
      </c>
      <c r="AG110" s="392">
        <f t="shared" si="47"/>
        <v>0</v>
      </c>
    </row>
    <row r="111" spans="1:33" ht="14.4" x14ac:dyDescent="0.3">
      <c r="A111" s="402"/>
      <c r="B111" s="403"/>
      <c r="C111" s="363"/>
      <c r="D111" s="748"/>
      <c r="E111" s="735"/>
      <c r="F111" s="405"/>
      <c r="H111" s="402"/>
      <c r="I111" s="363"/>
      <c r="J111" s="363"/>
      <c r="K111" s="363"/>
      <c r="L111" s="363"/>
      <c r="M111" s="405"/>
      <c r="N111" s="363"/>
      <c r="O111" s="363"/>
      <c r="P111" s="363"/>
      <c r="Q111" s="363"/>
      <c r="R111" s="363"/>
      <c r="S111" s="363"/>
      <c r="T111" s="363"/>
      <c r="AB111" s="337">
        <f t="shared" ref="AB111:AF119" si="50">IF($K111=AB$41,1,0)</f>
        <v>0</v>
      </c>
      <c r="AC111" s="338">
        <f t="shared" si="50"/>
        <v>0</v>
      </c>
      <c r="AD111" s="338">
        <f t="shared" si="50"/>
        <v>0</v>
      </c>
      <c r="AE111" s="338">
        <f t="shared" si="50"/>
        <v>0</v>
      </c>
      <c r="AF111" s="339">
        <f t="shared" si="50"/>
        <v>0</v>
      </c>
      <c r="AG111" s="392">
        <f t="shared" si="47"/>
        <v>0</v>
      </c>
    </row>
    <row r="112" spans="1:33" ht="14.4" x14ac:dyDescent="0.3">
      <c r="A112" s="406"/>
      <c r="B112" s="297"/>
      <c r="D112" s="728"/>
      <c r="E112" s="730"/>
      <c r="F112" s="407"/>
      <c r="H112" s="402"/>
      <c r="I112" s="363"/>
      <c r="J112" s="363"/>
      <c r="K112" s="363"/>
      <c r="L112" s="363"/>
      <c r="M112" s="405"/>
      <c r="N112" s="363"/>
      <c r="O112" s="363"/>
      <c r="P112" s="363"/>
      <c r="Q112" s="363"/>
      <c r="R112" s="363"/>
      <c r="S112" s="363"/>
      <c r="T112" s="363"/>
      <c r="AB112" s="337">
        <f t="shared" si="50"/>
        <v>0</v>
      </c>
      <c r="AC112" s="338">
        <f t="shared" si="50"/>
        <v>0</v>
      </c>
      <c r="AD112" s="338">
        <f t="shared" si="50"/>
        <v>0</v>
      </c>
      <c r="AE112" s="338">
        <f t="shared" si="50"/>
        <v>0</v>
      </c>
      <c r="AF112" s="339">
        <f t="shared" si="50"/>
        <v>0</v>
      </c>
      <c r="AG112" s="392">
        <f t="shared" si="47"/>
        <v>0</v>
      </c>
    </row>
    <row r="113" spans="1:33" ht="14.4" x14ac:dyDescent="0.3">
      <c r="A113" s="406"/>
      <c r="B113" s="297"/>
      <c r="D113" s="728"/>
      <c r="E113" s="730"/>
      <c r="F113" s="407"/>
      <c r="H113" s="402"/>
      <c r="I113" s="363"/>
      <c r="J113" s="363"/>
      <c r="K113" s="363"/>
      <c r="L113" s="363"/>
      <c r="M113" s="405"/>
      <c r="N113" s="363"/>
      <c r="O113" s="363"/>
      <c r="P113" s="363"/>
      <c r="Q113" s="363"/>
      <c r="R113" s="363"/>
      <c r="S113" s="363"/>
      <c r="T113" s="363"/>
      <c r="AB113" s="337">
        <f t="shared" si="50"/>
        <v>0</v>
      </c>
      <c r="AC113" s="338">
        <f t="shared" si="50"/>
        <v>0</v>
      </c>
      <c r="AD113" s="338">
        <f t="shared" si="50"/>
        <v>0</v>
      </c>
      <c r="AE113" s="338">
        <f t="shared" si="50"/>
        <v>0</v>
      </c>
      <c r="AF113" s="339">
        <f t="shared" si="50"/>
        <v>0</v>
      </c>
      <c r="AG113" s="392">
        <f t="shared" si="47"/>
        <v>0</v>
      </c>
    </row>
    <row r="114" spans="1:33" ht="14.4" x14ac:dyDescent="0.3">
      <c r="A114" s="406"/>
      <c r="B114" s="297"/>
      <c r="D114" s="728"/>
      <c r="E114" s="730"/>
      <c r="F114" s="407"/>
      <c r="H114" s="402"/>
      <c r="I114" s="363"/>
      <c r="J114" s="363"/>
      <c r="K114" s="363"/>
      <c r="L114" s="363"/>
      <c r="M114" s="405"/>
      <c r="N114" s="363"/>
      <c r="O114" s="363"/>
      <c r="P114" s="363"/>
      <c r="Q114" s="363"/>
      <c r="R114" s="363"/>
      <c r="S114" s="363"/>
      <c r="T114" s="363"/>
      <c r="AB114" s="337">
        <f t="shared" si="50"/>
        <v>0</v>
      </c>
      <c r="AC114" s="338">
        <f t="shared" si="50"/>
        <v>0</v>
      </c>
      <c r="AD114" s="338">
        <f t="shared" si="50"/>
        <v>0</v>
      </c>
      <c r="AE114" s="338">
        <f t="shared" si="50"/>
        <v>0</v>
      </c>
      <c r="AF114" s="339">
        <f t="shared" si="50"/>
        <v>0</v>
      </c>
      <c r="AG114" s="392">
        <f t="shared" si="47"/>
        <v>0</v>
      </c>
    </row>
    <row r="115" spans="1:33" ht="14.4" x14ac:dyDescent="0.3">
      <c r="A115" s="406"/>
      <c r="B115" s="297"/>
      <c r="D115" s="728"/>
      <c r="E115" s="730"/>
      <c r="F115" s="407"/>
      <c r="H115" s="402"/>
      <c r="I115" s="363"/>
      <c r="J115" s="363"/>
      <c r="K115" s="363"/>
      <c r="L115" s="363"/>
      <c r="M115" s="405"/>
      <c r="N115" s="363"/>
      <c r="O115" s="363"/>
      <c r="P115" s="363"/>
      <c r="Q115" s="363"/>
      <c r="R115" s="363"/>
      <c r="S115" s="363"/>
      <c r="T115" s="363"/>
      <c r="AB115" s="337">
        <f t="shared" si="50"/>
        <v>0</v>
      </c>
      <c r="AC115" s="338">
        <f t="shared" si="50"/>
        <v>0</v>
      </c>
      <c r="AD115" s="338">
        <f t="shared" si="50"/>
        <v>0</v>
      </c>
      <c r="AE115" s="338">
        <f t="shared" si="50"/>
        <v>0</v>
      </c>
      <c r="AF115" s="339">
        <f t="shared" si="50"/>
        <v>0</v>
      </c>
      <c r="AG115" s="392">
        <f t="shared" si="47"/>
        <v>0</v>
      </c>
    </row>
    <row r="116" spans="1:33" ht="14.4" x14ac:dyDescent="0.3">
      <c r="A116" s="406"/>
      <c r="B116" s="297"/>
      <c r="D116" s="728"/>
      <c r="E116" s="730"/>
      <c r="F116" s="407"/>
      <c r="H116" s="402"/>
      <c r="I116" s="363"/>
      <c r="J116" s="363"/>
      <c r="K116" s="363"/>
      <c r="L116" s="363"/>
      <c r="M116" s="405"/>
      <c r="N116" s="363"/>
      <c r="O116" s="363"/>
      <c r="P116" s="363"/>
      <c r="Q116" s="363"/>
      <c r="R116" s="363"/>
      <c r="S116" s="363"/>
      <c r="T116" s="363"/>
      <c r="AB116" s="337">
        <f t="shared" si="50"/>
        <v>0</v>
      </c>
      <c r="AC116" s="338">
        <f t="shared" si="50"/>
        <v>0</v>
      </c>
      <c r="AD116" s="338">
        <f t="shared" si="50"/>
        <v>0</v>
      </c>
      <c r="AE116" s="338">
        <f t="shared" si="50"/>
        <v>0</v>
      </c>
      <c r="AF116" s="339">
        <f t="shared" si="50"/>
        <v>0</v>
      </c>
      <c r="AG116" s="392">
        <f t="shared" si="47"/>
        <v>0</v>
      </c>
    </row>
    <row r="117" spans="1:33" ht="14.4" x14ac:dyDescent="0.3">
      <c r="A117" s="406"/>
      <c r="B117" s="297"/>
      <c r="D117" s="728"/>
      <c r="E117" s="730"/>
      <c r="F117" s="407"/>
      <c r="H117" s="402"/>
      <c r="I117" s="363"/>
      <c r="J117" s="363"/>
      <c r="K117" s="363"/>
      <c r="L117" s="363"/>
      <c r="M117" s="405"/>
      <c r="N117" s="363"/>
      <c r="O117" s="363"/>
      <c r="P117" s="363"/>
      <c r="Q117" s="363"/>
      <c r="R117" s="363"/>
      <c r="S117" s="363"/>
      <c r="T117" s="363"/>
      <c r="AB117" s="337">
        <f t="shared" si="50"/>
        <v>0</v>
      </c>
      <c r="AC117" s="338">
        <f t="shared" si="50"/>
        <v>0</v>
      </c>
      <c r="AD117" s="338">
        <f t="shared" si="50"/>
        <v>0</v>
      </c>
      <c r="AE117" s="338">
        <f t="shared" si="50"/>
        <v>0</v>
      </c>
      <c r="AF117" s="339">
        <f t="shared" si="50"/>
        <v>0</v>
      </c>
      <c r="AG117" s="392">
        <f t="shared" si="47"/>
        <v>0</v>
      </c>
    </row>
    <row r="118" spans="1:33" ht="14.4" x14ac:dyDescent="0.3">
      <c r="A118" s="406"/>
      <c r="B118" s="297"/>
      <c r="D118" s="728"/>
      <c r="E118" s="730"/>
      <c r="F118" s="407"/>
      <c r="H118" s="402"/>
      <c r="I118" s="363"/>
      <c r="J118" s="363"/>
      <c r="K118" s="363"/>
      <c r="L118" s="363"/>
      <c r="M118" s="405"/>
      <c r="N118" s="363"/>
      <c r="O118" s="363"/>
      <c r="P118" s="363"/>
      <c r="Q118" s="363"/>
      <c r="R118" s="363"/>
      <c r="S118" s="363"/>
      <c r="T118" s="363"/>
      <c r="AB118" s="337">
        <f t="shared" si="50"/>
        <v>0</v>
      </c>
      <c r="AC118" s="338">
        <f t="shared" si="50"/>
        <v>0</v>
      </c>
      <c r="AD118" s="338">
        <f t="shared" si="50"/>
        <v>0</v>
      </c>
      <c r="AE118" s="338">
        <f t="shared" si="50"/>
        <v>0</v>
      </c>
      <c r="AF118" s="339">
        <f t="shared" si="50"/>
        <v>0</v>
      </c>
      <c r="AG118" s="392">
        <f t="shared" si="47"/>
        <v>0</v>
      </c>
    </row>
    <row r="119" spans="1:33" ht="15" thickBot="1" x14ac:dyDescent="0.35">
      <c r="A119" s="408"/>
      <c r="B119" s="409"/>
      <c r="C119" s="410"/>
      <c r="D119" s="749"/>
      <c r="E119" s="736"/>
      <c r="F119" s="413"/>
      <c r="H119" s="414"/>
      <c r="I119" s="415"/>
      <c r="J119" s="415"/>
      <c r="K119" s="415"/>
      <c r="L119" s="415"/>
      <c r="M119" s="416"/>
      <c r="N119" s="363"/>
      <c r="O119" s="363"/>
      <c r="P119" s="363"/>
      <c r="Q119" s="363"/>
      <c r="R119" s="363"/>
      <c r="S119" s="363"/>
      <c r="T119" s="363"/>
      <c r="AB119" s="337">
        <f t="shared" si="50"/>
        <v>0</v>
      </c>
      <c r="AC119" s="338">
        <f t="shared" si="50"/>
        <v>0</v>
      </c>
      <c r="AD119" s="338">
        <f t="shared" si="50"/>
        <v>0</v>
      </c>
      <c r="AE119" s="338">
        <f t="shared" si="50"/>
        <v>0</v>
      </c>
      <c r="AF119" s="339">
        <f t="shared" si="50"/>
        <v>0</v>
      </c>
      <c r="AG119" s="392">
        <f t="shared" si="47"/>
        <v>0</v>
      </c>
    </row>
    <row r="120" spans="1:33" ht="15" thickBot="1" x14ac:dyDescent="0.35">
      <c r="B120" s="297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AB120" s="360">
        <f t="shared" ref="AB120:AF120" si="51">IF($K120=AB$41,1,0)</f>
        <v>0</v>
      </c>
      <c r="AC120" s="358">
        <f t="shared" si="51"/>
        <v>0</v>
      </c>
      <c r="AD120" s="358">
        <f t="shared" si="51"/>
        <v>0</v>
      </c>
      <c r="AE120" s="358">
        <f t="shared" si="51"/>
        <v>0</v>
      </c>
      <c r="AF120" s="359">
        <f t="shared" si="51"/>
        <v>0</v>
      </c>
      <c r="AG120" s="392">
        <f t="shared" ref="AG120" si="52">SUM(AB120:AF120)</f>
        <v>0</v>
      </c>
    </row>
    <row r="121" spans="1:33" ht="15" thickBot="1" x14ac:dyDescent="0.35">
      <c r="B121" s="297"/>
      <c r="H121" s="363"/>
      <c r="AB121" s="308">
        <f>SUM(AB42:AB120)</f>
        <v>0</v>
      </c>
      <c r="AC121" s="309">
        <f t="shared" ref="AC121:AF121" si="53">SUM(AC42:AC120)</f>
        <v>0</v>
      </c>
      <c r="AD121" s="309">
        <f t="shared" si="53"/>
        <v>0</v>
      </c>
      <c r="AE121" s="309">
        <f t="shared" si="53"/>
        <v>0</v>
      </c>
      <c r="AF121" s="310">
        <f t="shared" si="53"/>
        <v>0</v>
      </c>
    </row>
    <row r="122" spans="1:33" ht="13.8" thickBot="1" x14ac:dyDescent="0.3">
      <c r="B122" s="297"/>
      <c r="H122" s="417"/>
    </row>
    <row r="123" spans="1:33" s="420" customFormat="1" ht="21.6" thickBot="1" x14ac:dyDescent="0.45">
      <c r="A123" s="418" t="s">
        <v>115</v>
      </c>
      <c r="B123" s="419"/>
      <c r="D123" s="421"/>
      <c r="E123" s="422"/>
      <c r="H123" s="423"/>
    </row>
    <row r="124" spans="1:33" s="391" customFormat="1" x14ac:dyDescent="0.25">
      <c r="A124" s="391" t="s">
        <v>30</v>
      </c>
      <c r="B124" s="424" t="s">
        <v>76</v>
      </c>
      <c r="C124" s="391" t="s">
        <v>31</v>
      </c>
      <c r="D124" s="424" t="s">
        <v>26</v>
      </c>
      <c r="E124" s="391" t="s">
        <v>77</v>
      </c>
      <c r="F124" s="391" t="s">
        <v>78</v>
      </c>
      <c r="G124" s="391" t="s">
        <v>79</v>
      </c>
    </row>
    <row r="125" spans="1:33" outlineLevel="1" x14ac:dyDescent="0.25">
      <c r="A125" s="289">
        <v>1</v>
      </c>
      <c r="B125" s="297"/>
      <c r="C125" s="112"/>
      <c r="E125" s="428"/>
      <c r="H125" s="392"/>
      <c r="J125" s="427"/>
      <c r="K125" s="392"/>
      <c r="X125" s="289"/>
    </row>
    <row r="126" spans="1:33" outlineLevel="1" x14ac:dyDescent="0.25">
      <c r="A126" s="289">
        <v>2</v>
      </c>
      <c r="B126" s="297"/>
      <c r="C126" s="112"/>
      <c r="E126" s="428"/>
      <c r="H126" s="392"/>
      <c r="J126" s="427"/>
      <c r="K126" s="392"/>
      <c r="X126" s="289"/>
    </row>
    <row r="127" spans="1:33" outlineLevel="1" x14ac:dyDescent="0.25">
      <c r="A127" s="289">
        <v>3</v>
      </c>
      <c r="B127" s="297"/>
      <c r="C127" s="112"/>
      <c r="E127" s="428"/>
      <c r="H127" s="392"/>
      <c r="J127" s="427"/>
      <c r="K127" s="392"/>
      <c r="X127" s="289"/>
    </row>
    <row r="128" spans="1:33" outlineLevel="1" x14ac:dyDescent="0.25">
      <c r="A128" s="289">
        <v>4</v>
      </c>
      <c r="B128" s="297"/>
      <c r="C128" s="112"/>
      <c r="E128" s="428"/>
      <c r="H128" s="392"/>
      <c r="J128" s="427"/>
      <c r="K128" s="392"/>
      <c r="X128" s="289"/>
    </row>
    <row r="129" spans="1:24" outlineLevel="1" x14ac:dyDescent="0.25">
      <c r="A129" s="289">
        <v>5</v>
      </c>
      <c r="B129" s="297"/>
      <c r="C129" s="112"/>
      <c r="E129" s="428"/>
      <c r="H129" s="392"/>
      <c r="J129" s="427"/>
      <c r="K129" s="392"/>
      <c r="X129" s="289"/>
    </row>
    <row r="130" spans="1:24" outlineLevel="1" x14ac:dyDescent="0.25">
      <c r="A130" s="289">
        <v>6</v>
      </c>
      <c r="B130" s="297"/>
      <c r="C130" s="112"/>
      <c r="E130" s="428"/>
      <c r="H130" s="392"/>
      <c r="J130" s="427"/>
      <c r="K130" s="392"/>
      <c r="X130" s="289"/>
    </row>
    <row r="131" spans="1:24" ht="12" customHeight="1" outlineLevel="1" x14ac:dyDescent="0.25">
      <c r="A131" s="289">
        <v>7</v>
      </c>
      <c r="B131" s="297"/>
      <c r="C131" s="112"/>
      <c r="E131" s="428"/>
      <c r="H131" s="392"/>
      <c r="J131" s="427"/>
      <c r="K131" s="392"/>
      <c r="X131" s="289"/>
    </row>
    <row r="132" spans="1:24" outlineLevel="1" x14ac:dyDescent="0.25">
      <c r="A132" s="289">
        <v>8</v>
      </c>
      <c r="B132" s="297"/>
      <c r="C132" s="112"/>
      <c r="E132" s="428"/>
      <c r="H132" s="392"/>
      <c r="J132" s="427"/>
      <c r="K132" s="392"/>
      <c r="X132" s="289"/>
    </row>
    <row r="133" spans="1:24" outlineLevel="1" x14ac:dyDescent="0.25">
      <c r="A133" s="289">
        <v>9</v>
      </c>
      <c r="B133" s="297"/>
      <c r="C133" s="112"/>
      <c r="E133" s="428"/>
      <c r="H133" s="392"/>
      <c r="J133" s="427"/>
      <c r="K133" s="392"/>
      <c r="X133" s="289"/>
    </row>
    <row r="134" spans="1:24" outlineLevel="1" x14ac:dyDescent="0.25">
      <c r="A134" s="289">
        <v>10</v>
      </c>
      <c r="B134" s="297"/>
      <c r="C134" s="112"/>
      <c r="E134" s="428"/>
      <c r="H134" s="392"/>
      <c r="J134" s="427"/>
      <c r="K134" s="392"/>
      <c r="X134" s="289"/>
    </row>
    <row r="135" spans="1:24" outlineLevel="1" x14ac:dyDescent="0.25">
      <c r="A135" s="289">
        <v>11</v>
      </c>
      <c r="B135" s="297"/>
      <c r="C135" s="112"/>
      <c r="E135" s="428"/>
      <c r="H135" s="392"/>
      <c r="J135" s="427"/>
      <c r="K135" s="392"/>
      <c r="X135" s="289"/>
    </row>
    <row r="136" spans="1:24" outlineLevel="1" x14ac:dyDescent="0.25">
      <c r="A136" s="289">
        <v>12</v>
      </c>
      <c r="B136" s="297"/>
      <c r="C136" s="112"/>
      <c r="E136" s="428"/>
      <c r="H136" s="392"/>
      <c r="J136" s="427"/>
      <c r="K136" s="392"/>
      <c r="X136" s="289"/>
    </row>
    <row r="137" spans="1:24" outlineLevel="1" x14ac:dyDescent="0.25">
      <c r="A137" s="289">
        <v>13</v>
      </c>
      <c r="B137" s="297"/>
      <c r="C137" s="112"/>
      <c r="E137" s="428"/>
      <c r="H137" s="392"/>
      <c r="J137" s="427"/>
      <c r="K137" s="392"/>
      <c r="X137" s="289"/>
    </row>
    <row r="138" spans="1:24" outlineLevel="1" x14ac:dyDescent="0.25">
      <c r="A138" s="289">
        <v>14</v>
      </c>
      <c r="B138" s="297"/>
      <c r="C138" s="112"/>
      <c r="E138" s="428"/>
      <c r="H138" s="392"/>
      <c r="J138" s="427"/>
      <c r="K138" s="392"/>
      <c r="X138" s="289"/>
    </row>
    <row r="139" spans="1:24" outlineLevel="1" x14ac:dyDescent="0.25">
      <c r="A139" s="289">
        <v>15</v>
      </c>
      <c r="B139" s="297"/>
      <c r="C139" s="112"/>
      <c r="E139" s="428"/>
      <c r="H139" s="392"/>
      <c r="J139" s="427"/>
      <c r="K139" s="392"/>
      <c r="X139" s="289"/>
    </row>
    <row r="140" spans="1:24" outlineLevel="1" x14ac:dyDescent="0.25">
      <c r="A140" s="289">
        <v>16</v>
      </c>
      <c r="B140" s="297"/>
      <c r="C140" s="112"/>
      <c r="E140" s="428"/>
      <c r="H140" s="392"/>
      <c r="J140" s="427"/>
      <c r="K140" s="392"/>
      <c r="X140" s="289"/>
    </row>
    <row r="141" spans="1:24" outlineLevel="1" x14ac:dyDescent="0.25">
      <c r="A141" s="289">
        <v>17</v>
      </c>
      <c r="B141" s="297"/>
      <c r="C141" s="112"/>
      <c r="E141" s="428"/>
      <c r="H141" s="392"/>
      <c r="J141" s="427"/>
      <c r="K141" s="392"/>
      <c r="X141" s="289"/>
    </row>
    <row r="142" spans="1:24" outlineLevel="1" x14ac:dyDescent="0.25">
      <c r="A142" s="289">
        <v>18</v>
      </c>
      <c r="B142" s="297"/>
      <c r="C142" s="112"/>
      <c r="E142" s="428"/>
      <c r="H142" s="392"/>
      <c r="J142" s="427"/>
      <c r="K142" s="392"/>
      <c r="X142" s="289"/>
    </row>
    <row r="143" spans="1:24" outlineLevel="1" x14ac:dyDescent="0.25">
      <c r="A143" s="289">
        <v>19</v>
      </c>
      <c r="B143" s="297"/>
      <c r="C143" s="112"/>
      <c r="E143" s="428"/>
      <c r="H143" s="392"/>
      <c r="J143" s="427"/>
      <c r="K143" s="392"/>
      <c r="X143" s="289"/>
    </row>
    <row r="144" spans="1:24" outlineLevel="1" x14ac:dyDescent="0.25">
      <c r="A144" s="289">
        <v>20</v>
      </c>
      <c r="B144" s="297"/>
      <c r="C144" s="112"/>
      <c r="E144" s="428"/>
      <c r="H144" s="392"/>
      <c r="J144" s="427"/>
      <c r="K144" s="392"/>
      <c r="X144" s="289"/>
    </row>
    <row r="145" spans="1:24" outlineLevel="1" x14ac:dyDescent="0.25">
      <c r="A145" s="289">
        <v>21</v>
      </c>
      <c r="B145" s="297"/>
      <c r="C145" s="112"/>
      <c r="E145" s="428"/>
      <c r="H145" s="392"/>
      <c r="J145" s="427"/>
      <c r="K145" s="392"/>
      <c r="X145" s="289"/>
    </row>
    <row r="146" spans="1:24" outlineLevel="1" x14ac:dyDescent="0.25">
      <c r="A146" s="289">
        <v>22</v>
      </c>
      <c r="B146" s="297"/>
      <c r="C146" s="112"/>
      <c r="E146" s="428"/>
      <c r="H146" s="392"/>
      <c r="J146" s="427"/>
      <c r="K146" s="392"/>
      <c r="X146" s="289"/>
    </row>
    <row r="147" spans="1:24" outlineLevel="1" x14ac:dyDescent="0.25">
      <c r="A147" s="289">
        <v>23</v>
      </c>
      <c r="B147" s="297"/>
      <c r="C147" s="112"/>
      <c r="E147" s="428"/>
      <c r="H147" s="392"/>
      <c r="J147" s="427"/>
      <c r="K147" s="392"/>
      <c r="X147" s="289"/>
    </row>
    <row r="148" spans="1:24" outlineLevel="1" x14ac:dyDescent="0.25">
      <c r="A148" s="289">
        <v>24</v>
      </c>
      <c r="B148" s="297"/>
      <c r="C148" s="112"/>
      <c r="E148" s="428"/>
      <c r="H148" s="392"/>
      <c r="J148" s="427"/>
      <c r="K148" s="392"/>
      <c r="X148" s="289"/>
    </row>
    <row r="149" spans="1:24" outlineLevel="1" x14ac:dyDescent="0.25">
      <c r="A149" s="289">
        <v>25</v>
      </c>
      <c r="B149" s="297"/>
      <c r="C149" s="112"/>
      <c r="E149" s="428"/>
      <c r="H149" s="392"/>
      <c r="J149" s="427"/>
      <c r="K149" s="392"/>
      <c r="X149" s="289"/>
    </row>
    <row r="150" spans="1:24" outlineLevel="1" x14ac:dyDescent="0.25">
      <c r="A150" s="289">
        <v>26</v>
      </c>
      <c r="B150" s="297"/>
      <c r="C150" s="112"/>
      <c r="E150" s="428"/>
      <c r="H150" s="392"/>
      <c r="J150" s="427"/>
      <c r="K150" s="392"/>
      <c r="X150" s="289"/>
    </row>
    <row r="151" spans="1:24" outlineLevel="1" x14ac:dyDescent="0.25">
      <c r="A151" s="289">
        <v>27</v>
      </c>
      <c r="B151" s="297"/>
      <c r="C151" s="112"/>
      <c r="E151" s="428"/>
      <c r="H151" s="392"/>
      <c r="J151" s="427"/>
      <c r="K151" s="392"/>
      <c r="X151" s="289"/>
    </row>
    <row r="152" spans="1:24" outlineLevel="1" x14ac:dyDescent="0.25">
      <c r="A152" s="289">
        <v>28</v>
      </c>
      <c r="B152" s="297"/>
      <c r="C152" s="112"/>
      <c r="E152" s="428"/>
      <c r="H152" s="392"/>
      <c r="J152" s="427"/>
      <c r="K152" s="392"/>
      <c r="X152" s="289"/>
    </row>
    <row r="153" spans="1:24" outlineLevel="1" x14ac:dyDescent="0.25">
      <c r="A153" s="289">
        <v>29</v>
      </c>
      <c r="B153" s="297"/>
      <c r="C153" s="112"/>
      <c r="E153" s="428"/>
      <c r="H153" s="392"/>
      <c r="J153" s="427"/>
      <c r="K153" s="392"/>
      <c r="X153" s="289"/>
    </row>
    <row r="154" spans="1:24" outlineLevel="1" x14ac:dyDescent="0.25">
      <c r="A154" s="289">
        <v>30</v>
      </c>
      <c r="B154" s="297"/>
      <c r="C154" s="112"/>
      <c r="E154" s="428"/>
      <c r="H154" s="392"/>
      <c r="J154" s="427"/>
      <c r="K154" s="392"/>
      <c r="X154" s="289"/>
    </row>
    <row r="155" spans="1:24" outlineLevel="1" x14ac:dyDescent="0.25">
      <c r="A155" s="289">
        <v>31</v>
      </c>
      <c r="B155" s="297"/>
      <c r="C155" s="112"/>
      <c r="E155" s="428"/>
      <c r="H155" s="392"/>
      <c r="J155" s="427"/>
      <c r="K155" s="392"/>
      <c r="X155" s="289"/>
    </row>
    <row r="156" spans="1:24" outlineLevel="1" x14ac:dyDescent="0.25">
      <c r="A156" s="289">
        <v>32</v>
      </c>
      <c r="B156" s="297"/>
      <c r="C156" s="112"/>
      <c r="E156" s="428"/>
      <c r="H156" s="392"/>
      <c r="J156" s="427"/>
      <c r="K156" s="392"/>
      <c r="X156" s="289"/>
    </row>
    <row r="157" spans="1:24" outlineLevel="1" x14ac:dyDescent="0.25">
      <c r="A157" s="289">
        <v>33</v>
      </c>
      <c r="B157" s="297"/>
      <c r="C157" s="112"/>
      <c r="E157" s="428"/>
      <c r="H157" s="392"/>
      <c r="J157" s="427"/>
      <c r="K157" s="392"/>
      <c r="X157" s="289"/>
    </row>
    <row r="158" spans="1:24" outlineLevel="1" x14ac:dyDescent="0.25">
      <c r="A158" s="289">
        <v>34</v>
      </c>
      <c r="B158" s="297"/>
      <c r="C158" s="112"/>
      <c r="E158" s="428"/>
      <c r="H158" s="392"/>
      <c r="J158" s="427"/>
      <c r="K158" s="392"/>
      <c r="X158" s="289"/>
    </row>
    <row r="159" spans="1:24" outlineLevel="1" x14ac:dyDescent="0.25">
      <c r="A159" s="289">
        <v>35</v>
      </c>
      <c r="B159" s="297"/>
      <c r="C159" s="112"/>
      <c r="E159" s="428"/>
      <c r="H159" s="392"/>
      <c r="J159" s="427"/>
      <c r="K159" s="392"/>
      <c r="X159" s="289"/>
    </row>
    <row r="160" spans="1:24" outlineLevel="1" x14ac:dyDescent="0.25">
      <c r="A160" s="289">
        <v>36</v>
      </c>
      <c r="B160" s="297"/>
      <c r="C160" s="112"/>
      <c r="E160" s="428"/>
      <c r="H160" s="392"/>
      <c r="K160" s="392"/>
      <c r="X160" s="289"/>
    </row>
    <row r="161" spans="1:24" outlineLevel="1" x14ac:dyDescent="0.25">
      <c r="A161" s="289">
        <v>37</v>
      </c>
      <c r="B161" s="297"/>
      <c r="C161" s="112"/>
      <c r="E161" s="428"/>
      <c r="H161" s="392"/>
      <c r="K161" s="392"/>
      <c r="X161" s="289"/>
    </row>
    <row r="162" spans="1:24" outlineLevel="1" x14ac:dyDescent="0.25">
      <c r="A162" s="289">
        <v>38</v>
      </c>
      <c r="B162" s="297"/>
      <c r="C162" s="112"/>
      <c r="E162" s="428"/>
      <c r="H162" s="392"/>
      <c r="K162" s="392"/>
      <c r="X162" s="289"/>
    </row>
    <row r="163" spans="1:24" outlineLevel="1" x14ac:dyDescent="0.25">
      <c r="A163" s="289">
        <v>39</v>
      </c>
      <c r="B163" s="297"/>
      <c r="C163" s="112"/>
      <c r="E163" s="428"/>
      <c r="H163" s="392"/>
      <c r="K163" s="392"/>
      <c r="X163" s="289"/>
    </row>
    <row r="164" spans="1:24" outlineLevel="1" x14ac:dyDescent="0.25">
      <c r="A164" s="289">
        <v>40</v>
      </c>
      <c r="B164" s="297"/>
      <c r="C164" s="112"/>
      <c r="E164" s="428"/>
      <c r="H164" s="392"/>
      <c r="K164" s="392"/>
      <c r="X164" s="289"/>
    </row>
    <row r="165" spans="1:24" outlineLevel="1" x14ac:dyDescent="0.25">
      <c r="A165" s="289">
        <v>41</v>
      </c>
      <c r="B165" s="297"/>
      <c r="C165" s="112"/>
      <c r="E165" s="428"/>
      <c r="H165" s="392"/>
      <c r="K165" s="392"/>
      <c r="X165" s="289"/>
    </row>
    <row r="166" spans="1:24" outlineLevel="1" x14ac:dyDescent="0.25">
      <c r="A166" s="289">
        <v>42</v>
      </c>
      <c r="B166" s="297"/>
      <c r="C166" s="112"/>
      <c r="E166" s="428"/>
      <c r="H166" s="392"/>
      <c r="K166" s="392"/>
      <c r="X166" s="289"/>
    </row>
    <row r="167" spans="1:24" outlineLevel="1" x14ac:dyDescent="0.25">
      <c r="A167" s="289">
        <v>43</v>
      </c>
      <c r="B167" s="297"/>
      <c r="C167" s="112"/>
      <c r="E167" s="428"/>
      <c r="H167" s="392"/>
      <c r="K167" s="392"/>
      <c r="X167" s="289"/>
    </row>
    <row r="168" spans="1:24" outlineLevel="1" x14ac:dyDescent="0.25">
      <c r="A168" s="289">
        <v>44</v>
      </c>
      <c r="B168" s="297"/>
      <c r="C168" s="112"/>
      <c r="E168" s="428"/>
      <c r="H168" s="392"/>
      <c r="K168" s="392"/>
      <c r="X168" s="289"/>
    </row>
    <row r="169" spans="1:24" outlineLevel="1" x14ac:dyDescent="0.25">
      <c r="A169" s="289">
        <v>45</v>
      </c>
      <c r="B169" s="297"/>
      <c r="C169" s="112"/>
      <c r="E169" s="428"/>
      <c r="H169" s="392"/>
      <c r="K169" s="392"/>
      <c r="X169" s="289"/>
    </row>
    <row r="170" spans="1:24" outlineLevel="1" x14ac:dyDescent="0.25">
      <c r="A170" s="289">
        <v>46</v>
      </c>
      <c r="B170" s="297"/>
      <c r="C170" s="112"/>
      <c r="E170" s="428"/>
      <c r="H170" s="392"/>
      <c r="K170" s="392"/>
      <c r="X170" s="289"/>
    </row>
    <row r="171" spans="1:24" outlineLevel="1" x14ac:dyDescent="0.25">
      <c r="A171" s="289">
        <v>47</v>
      </c>
      <c r="B171" s="297"/>
      <c r="C171" s="112"/>
      <c r="E171" s="428"/>
      <c r="H171" s="392"/>
      <c r="K171" s="392"/>
      <c r="X171" s="289"/>
    </row>
    <row r="172" spans="1:24" outlineLevel="1" x14ac:dyDescent="0.25">
      <c r="A172" s="289">
        <v>48</v>
      </c>
      <c r="B172" s="297"/>
      <c r="C172" s="112"/>
      <c r="E172" s="428"/>
      <c r="H172" s="392"/>
      <c r="K172" s="392"/>
      <c r="X172" s="289"/>
    </row>
    <row r="173" spans="1:24" outlineLevel="1" x14ac:dyDescent="0.25">
      <c r="A173" s="289">
        <v>49</v>
      </c>
      <c r="B173" s="297"/>
      <c r="C173" s="112"/>
      <c r="E173" s="428"/>
      <c r="H173" s="392"/>
      <c r="K173" s="392"/>
      <c r="X173" s="289"/>
    </row>
    <row r="174" spans="1:24" outlineLevel="1" x14ac:dyDescent="0.25">
      <c r="A174" s="289">
        <v>50</v>
      </c>
      <c r="B174" s="297"/>
      <c r="G174" s="289">
        <v>3</v>
      </c>
      <c r="H174" s="392"/>
      <c r="K174" s="392"/>
      <c r="X174" s="289"/>
    </row>
    <row r="175" spans="1:24" outlineLevel="1" x14ac:dyDescent="0.25">
      <c r="A175" s="289">
        <v>51</v>
      </c>
      <c r="B175" s="297"/>
      <c r="H175" s="392"/>
      <c r="K175" s="392"/>
      <c r="X175" s="289"/>
    </row>
    <row r="176" spans="1:24" outlineLevel="1" x14ac:dyDescent="0.25">
      <c r="B176" s="297"/>
      <c r="H176" s="392"/>
      <c r="K176" s="392"/>
      <c r="X176" s="289"/>
    </row>
    <row r="177" spans="2:24" outlineLevel="1" x14ac:dyDescent="0.25">
      <c r="B177" s="297"/>
      <c r="G177" s="289">
        <v>9</v>
      </c>
      <c r="H177" s="392"/>
      <c r="K177" s="392"/>
      <c r="X177" s="289"/>
    </row>
    <row r="178" spans="2:24" outlineLevel="1" x14ac:dyDescent="0.25">
      <c r="B178" s="297"/>
      <c r="H178" s="392"/>
      <c r="K178" s="392"/>
      <c r="X178" s="289"/>
    </row>
    <row r="179" spans="2:24" outlineLevel="1" x14ac:dyDescent="0.25">
      <c r="B179" s="297"/>
      <c r="H179" s="392"/>
      <c r="K179" s="392"/>
      <c r="X179" s="289"/>
    </row>
    <row r="180" spans="2:24" outlineLevel="1" x14ac:dyDescent="0.25">
      <c r="B180" s="297"/>
      <c r="H180" s="392"/>
      <c r="K180" s="392"/>
      <c r="X180" s="289"/>
    </row>
    <row r="181" spans="2:24" outlineLevel="1" x14ac:dyDescent="0.25">
      <c r="B181" s="297"/>
      <c r="H181" s="392"/>
      <c r="K181" s="392"/>
      <c r="X181" s="289"/>
    </row>
    <row r="182" spans="2:24" outlineLevel="1" x14ac:dyDescent="0.25">
      <c r="B182" s="297"/>
      <c r="H182" s="392"/>
      <c r="K182" s="392"/>
      <c r="X182" s="289"/>
    </row>
    <row r="183" spans="2:24" outlineLevel="1" x14ac:dyDescent="0.25">
      <c r="B183" s="297"/>
      <c r="H183" s="392"/>
      <c r="K183" s="392"/>
      <c r="X183" s="289"/>
    </row>
    <row r="184" spans="2:24" outlineLevel="1" x14ac:dyDescent="0.25">
      <c r="B184" s="297"/>
      <c r="H184" s="392"/>
      <c r="K184" s="392"/>
      <c r="X184" s="289"/>
    </row>
    <row r="185" spans="2:24" outlineLevel="1" x14ac:dyDescent="0.25">
      <c r="B185" s="297"/>
      <c r="H185" s="392"/>
      <c r="K185" s="392"/>
      <c r="X185" s="289"/>
    </row>
    <row r="186" spans="2:24" outlineLevel="1" x14ac:dyDescent="0.25">
      <c r="B186" s="297"/>
      <c r="H186" s="392"/>
      <c r="K186" s="392"/>
      <c r="X186" s="289"/>
    </row>
    <row r="187" spans="2:24" outlineLevel="1" x14ac:dyDescent="0.25">
      <c r="B187" s="297"/>
      <c r="H187" s="392"/>
      <c r="K187" s="392"/>
      <c r="X187" s="289"/>
    </row>
    <row r="188" spans="2:24" outlineLevel="1" x14ac:dyDescent="0.25">
      <c r="B188" s="297"/>
      <c r="H188" s="392"/>
      <c r="X188" s="289"/>
    </row>
    <row r="189" spans="2:24" outlineLevel="1" x14ac:dyDescent="0.25">
      <c r="B189" s="297"/>
      <c r="H189" s="392"/>
      <c r="X189" s="289"/>
    </row>
    <row r="190" spans="2:24" outlineLevel="1" x14ac:dyDescent="0.25">
      <c r="B190" s="297"/>
      <c r="H190" s="392"/>
      <c r="X190" s="289"/>
    </row>
    <row r="191" spans="2:24" outlineLevel="1" x14ac:dyDescent="0.25">
      <c r="B191" s="297"/>
      <c r="H191" s="392"/>
      <c r="X191" s="289"/>
    </row>
    <row r="192" spans="2:24" outlineLevel="1" x14ac:dyDescent="0.25">
      <c r="B192" s="297"/>
      <c r="H192" s="392"/>
      <c r="X192" s="289"/>
    </row>
    <row r="193" spans="2:24" outlineLevel="1" x14ac:dyDescent="0.25">
      <c r="B193" s="297"/>
      <c r="H193" s="392"/>
      <c r="X193" s="289"/>
    </row>
    <row r="194" spans="2:24" outlineLevel="1" x14ac:dyDescent="0.25">
      <c r="B194" s="297"/>
      <c r="H194" s="392"/>
      <c r="X194" s="289"/>
    </row>
    <row r="195" spans="2:24" outlineLevel="1" x14ac:dyDescent="0.25">
      <c r="B195" s="297"/>
      <c r="H195" s="392"/>
      <c r="K195" s="392"/>
      <c r="X195" s="289"/>
    </row>
    <row r="196" spans="2:24" outlineLevel="1" x14ac:dyDescent="0.25">
      <c r="B196" s="297"/>
      <c r="H196" s="392"/>
      <c r="K196" s="392"/>
      <c r="X196" s="289"/>
    </row>
    <row r="197" spans="2:24" outlineLevel="1" x14ac:dyDescent="0.25">
      <c r="B197" s="297"/>
      <c r="H197" s="392"/>
      <c r="K197" s="392"/>
      <c r="X197" s="289"/>
    </row>
    <row r="198" spans="2:24" outlineLevel="1" x14ac:dyDescent="0.25">
      <c r="B198" s="297"/>
      <c r="H198" s="392"/>
      <c r="K198" s="392"/>
      <c r="X198" s="289"/>
    </row>
    <row r="199" spans="2:24" outlineLevel="1" x14ac:dyDescent="0.25">
      <c r="B199" s="297"/>
      <c r="H199" s="392"/>
      <c r="K199" s="392"/>
      <c r="X199" s="289"/>
    </row>
    <row r="200" spans="2:24" outlineLevel="1" x14ac:dyDescent="0.25">
      <c r="B200" s="297"/>
      <c r="H200" s="392"/>
      <c r="K200" s="392"/>
      <c r="X200" s="289"/>
    </row>
    <row r="201" spans="2:24" outlineLevel="1" x14ac:dyDescent="0.25">
      <c r="B201" s="297"/>
      <c r="H201" s="392"/>
      <c r="K201" s="392"/>
      <c r="X201" s="289"/>
    </row>
    <row r="202" spans="2:24" outlineLevel="1" x14ac:dyDescent="0.25">
      <c r="B202" s="297"/>
      <c r="H202" s="392"/>
      <c r="K202" s="392"/>
      <c r="X202" s="289"/>
    </row>
    <row r="203" spans="2:24" outlineLevel="1" x14ac:dyDescent="0.25">
      <c r="B203" s="297"/>
      <c r="H203" s="392"/>
      <c r="K203" s="392"/>
      <c r="X203" s="289"/>
    </row>
    <row r="204" spans="2:24" outlineLevel="1" x14ac:dyDescent="0.25">
      <c r="B204" s="297"/>
      <c r="H204" s="392"/>
      <c r="K204" s="392"/>
      <c r="X204" s="289"/>
    </row>
    <row r="205" spans="2:24" outlineLevel="1" x14ac:dyDescent="0.25">
      <c r="B205" s="297"/>
      <c r="H205" s="392"/>
      <c r="K205" s="392"/>
      <c r="X205" s="289"/>
    </row>
    <row r="206" spans="2:24" outlineLevel="1" x14ac:dyDescent="0.25">
      <c r="B206" s="297"/>
      <c r="H206" s="392"/>
      <c r="K206" s="392"/>
      <c r="X206" s="289"/>
    </row>
    <row r="207" spans="2:24" outlineLevel="1" x14ac:dyDescent="0.25">
      <c r="B207" s="297"/>
      <c r="H207" s="392"/>
      <c r="K207" s="392"/>
      <c r="X207" s="289"/>
    </row>
    <row r="208" spans="2:24" outlineLevel="1" x14ac:dyDescent="0.25">
      <c r="B208" s="297"/>
      <c r="H208" s="392"/>
      <c r="K208" s="392"/>
      <c r="X208" s="289"/>
    </row>
    <row r="209" spans="1:24" outlineLevel="1" x14ac:dyDescent="0.25">
      <c r="B209" s="297"/>
      <c r="H209" s="392"/>
      <c r="K209" s="392"/>
      <c r="X209" s="289"/>
    </row>
    <row r="210" spans="1:24" outlineLevel="1" x14ac:dyDescent="0.25">
      <c r="B210" s="297"/>
      <c r="H210" s="392"/>
      <c r="K210" s="392"/>
      <c r="X210" s="289"/>
    </row>
    <row r="211" spans="1:24" outlineLevel="1" x14ac:dyDescent="0.25">
      <c r="B211" s="297"/>
      <c r="H211" s="392"/>
      <c r="K211" s="392"/>
      <c r="X211" s="289"/>
    </row>
    <row r="212" spans="1:24" outlineLevel="1" x14ac:dyDescent="0.25">
      <c r="B212" s="297"/>
      <c r="H212" s="392"/>
      <c r="K212" s="392"/>
      <c r="X212" s="289"/>
    </row>
    <row r="213" spans="1:24" outlineLevel="1" x14ac:dyDescent="0.25">
      <c r="B213" s="297"/>
      <c r="H213" s="392"/>
      <c r="K213" s="392"/>
      <c r="X213" s="289"/>
    </row>
    <row r="214" spans="1:24" outlineLevel="1" x14ac:dyDescent="0.25">
      <c r="B214" s="297"/>
      <c r="H214" s="392"/>
      <c r="K214" s="392"/>
      <c r="X214" s="289"/>
    </row>
    <row r="215" spans="1:24" outlineLevel="1" x14ac:dyDescent="0.25">
      <c r="B215" s="297"/>
      <c r="H215" s="392"/>
      <c r="K215" s="392"/>
      <c r="X215" s="289"/>
    </row>
    <row r="216" spans="1:24" outlineLevel="1" x14ac:dyDescent="0.25">
      <c r="B216" s="297"/>
      <c r="H216" s="392"/>
      <c r="K216" s="392"/>
      <c r="X216" s="289"/>
    </row>
    <row r="217" spans="1:24" outlineLevel="1" x14ac:dyDescent="0.25">
      <c r="B217" s="297"/>
      <c r="H217" s="392"/>
      <c r="K217" s="392"/>
      <c r="X217" s="289"/>
    </row>
    <row r="218" spans="1:24" outlineLevel="1" x14ac:dyDescent="0.25">
      <c r="B218" s="297"/>
      <c r="H218" s="392"/>
      <c r="K218" s="392"/>
      <c r="X218" s="289"/>
    </row>
    <row r="219" spans="1:24" outlineLevel="1" x14ac:dyDescent="0.25">
      <c r="B219" s="297"/>
      <c r="H219" s="392"/>
      <c r="K219" s="392"/>
      <c r="X219" s="289"/>
    </row>
    <row r="220" spans="1:24" outlineLevel="1" x14ac:dyDescent="0.25">
      <c r="B220" s="297"/>
      <c r="H220" s="392"/>
      <c r="K220" s="392"/>
      <c r="X220" s="289"/>
    </row>
    <row r="221" spans="1:24" ht="13.8" outlineLevel="1" thickBot="1" x14ac:dyDescent="0.3">
      <c r="B221" s="297"/>
      <c r="K221" s="392"/>
      <c r="X221" s="289"/>
    </row>
    <row r="222" spans="1:24" s="420" customFormat="1" ht="21.6" thickBot="1" x14ac:dyDescent="0.45">
      <c r="A222" s="418" t="s">
        <v>91</v>
      </c>
      <c r="B222" s="419"/>
      <c r="D222" s="421"/>
      <c r="E222" s="422"/>
      <c r="H222" s="423"/>
    </row>
    <row r="223" spans="1:24" s="391" customFormat="1" x14ac:dyDescent="0.25">
      <c r="A223" s="391" t="s">
        <v>30</v>
      </c>
      <c r="B223" s="424" t="s">
        <v>76</v>
      </c>
      <c r="C223" s="391" t="s">
        <v>31</v>
      </c>
      <c r="D223" s="424" t="s">
        <v>26</v>
      </c>
      <c r="E223" s="391" t="s">
        <v>77</v>
      </c>
      <c r="F223" s="391" t="s">
        <v>78</v>
      </c>
    </row>
    <row r="224" spans="1:24" ht="13.5" customHeight="1" outlineLevel="1" x14ac:dyDescent="0.25">
      <c r="A224" s="289">
        <v>1</v>
      </c>
      <c r="B224" s="297"/>
      <c r="C224" s="297"/>
      <c r="D224" s="297"/>
      <c r="E224" s="297"/>
      <c r="F224" s="297"/>
      <c r="G224" s="297"/>
      <c r="H224" s="392"/>
      <c r="K224" s="392"/>
      <c r="X224" s="289"/>
    </row>
    <row r="225" spans="1:24" ht="13.5" customHeight="1" outlineLevel="1" x14ac:dyDescent="0.25">
      <c r="A225" s="289">
        <v>2</v>
      </c>
      <c r="B225" s="297"/>
      <c r="C225" s="112"/>
      <c r="E225" s="428"/>
      <c r="H225" s="392"/>
      <c r="K225" s="392"/>
      <c r="X225" s="289"/>
    </row>
    <row r="226" spans="1:24" ht="13.5" customHeight="1" outlineLevel="1" x14ac:dyDescent="0.25">
      <c r="A226" s="289">
        <v>3</v>
      </c>
      <c r="B226" s="297"/>
      <c r="C226" s="112"/>
      <c r="E226" s="428"/>
      <c r="H226" s="392"/>
      <c r="K226" s="392"/>
      <c r="X226" s="289"/>
    </row>
    <row r="227" spans="1:24" ht="13.5" customHeight="1" outlineLevel="1" x14ac:dyDescent="0.25">
      <c r="A227" s="289">
        <v>4</v>
      </c>
      <c r="B227" s="297"/>
      <c r="C227" s="112"/>
      <c r="E227" s="428"/>
      <c r="H227" s="392"/>
      <c r="K227" s="392"/>
      <c r="X227" s="289"/>
    </row>
    <row r="228" spans="1:24" ht="13.5" customHeight="1" outlineLevel="1" x14ac:dyDescent="0.25">
      <c r="A228" s="289">
        <v>5</v>
      </c>
      <c r="B228" s="297"/>
      <c r="C228" s="112"/>
      <c r="E228" s="428"/>
      <c r="H228" s="392"/>
      <c r="I228" s="429"/>
      <c r="K228" s="392"/>
      <c r="X228" s="289"/>
    </row>
    <row r="229" spans="1:24" ht="13.5" customHeight="1" outlineLevel="1" x14ac:dyDescent="0.25">
      <c r="A229" s="289">
        <v>6</v>
      </c>
      <c r="B229" s="297"/>
      <c r="C229" s="112"/>
      <c r="E229" s="428"/>
      <c r="H229" s="392"/>
      <c r="K229" s="392"/>
      <c r="X229" s="289"/>
    </row>
    <row r="230" spans="1:24" ht="13.5" customHeight="1" outlineLevel="1" x14ac:dyDescent="0.25">
      <c r="A230" s="289">
        <v>7</v>
      </c>
      <c r="B230" s="297"/>
      <c r="C230" s="112"/>
      <c r="E230" s="428"/>
      <c r="H230" s="392"/>
      <c r="K230" s="392"/>
      <c r="X230" s="289"/>
    </row>
    <row r="231" spans="1:24" ht="13.5" customHeight="1" outlineLevel="1" x14ac:dyDescent="0.25">
      <c r="A231" s="289">
        <v>8</v>
      </c>
      <c r="B231" s="297"/>
      <c r="C231" s="112"/>
      <c r="E231" s="428"/>
      <c r="H231" s="392"/>
      <c r="K231" s="392"/>
      <c r="X231" s="289"/>
    </row>
    <row r="232" spans="1:24" ht="13.5" customHeight="1" outlineLevel="1" x14ac:dyDescent="0.25">
      <c r="A232" s="289">
        <v>9</v>
      </c>
      <c r="B232" s="297"/>
      <c r="C232" s="297"/>
      <c r="D232" s="297"/>
      <c r="E232" s="297"/>
      <c r="F232" s="297"/>
      <c r="G232" s="297"/>
      <c r="H232" s="297"/>
      <c r="K232" s="392"/>
      <c r="X232" s="289"/>
    </row>
    <row r="233" spans="1:24" ht="13.5" customHeight="1" outlineLevel="1" x14ac:dyDescent="0.25">
      <c r="A233" s="289">
        <v>10</v>
      </c>
      <c r="B233" s="297"/>
      <c r="C233" s="112"/>
      <c r="E233" s="428"/>
      <c r="H233" s="392"/>
      <c r="K233" s="392"/>
      <c r="X233" s="289"/>
    </row>
    <row r="234" spans="1:24" ht="13.5" customHeight="1" outlineLevel="1" x14ac:dyDescent="0.25">
      <c r="A234" s="289">
        <v>11</v>
      </c>
      <c r="B234" s="297"/>
      <c r="C234" s="112"/>
      <c r="E234" s="428"/>
      <c r="H234" s="392"/>
      <c r="K234" s="392"/>
      <c r="X234" s="289"/>
    </row>
    <row r="235" spans="1:24" ht="13.5" customHeight="1" outlineLevel="1" x14ac:dyDescent="0.25">
      <c r="A235" s="289">
        <v>12</v>
      </c>
      <c r="B235" s="297"/>
      <c r="C235" s="112"/>
      <c r="E235" s="428"/>
      <c r="H235" s="392"/>
      <c r="K235" s="392"/>
      <c r="X235" s="289"/>
    </row>
    <row r="236" spans="1:24" ht="13.5" customHeight="1" outlineLevel="1" x14ac:dyDescent="0.25">
      <c r="A236" s="289">
        <v>13</v>
      </c>
      <c r="B236" s="297"/>
      <c r="C236" s="112"/>
      <c r="E236" s="428"/>
      <c r="H236" s="392"/>
      <c r="K236" s="392"/>
      <c r="X236" s="289"/>
    </row>
    <row r="237" spans="1:24" ht="13.5" customHeight="1" outlineLevel="1" x14ac:dyDescent="0.25">
      <c r="A237" s="289">
        <v>14</v>
      </c>
      <c r="B237" s="297"/>
      <c r="C237" s="112"/>
      <c r="E237" s="428"/>
      <c r="H237" s="392"/>
      <c r="K237" s="392"/>
      <c r="X237" s="289"/>
    </row>
    <row r="238" spans="1:24" ht="13.5" customHeight="1" outlineLevel="1" x14ac:dyDescent="0.25">
      <c r="A238" s="289">
        <v>15</v>
      </c>
      <c r="B238" s="297"/>
      <c r="C238" s="112"/>
      <c r="E238" s="428"/>
      <c r="H238" s="392"/>
      <c r="K238" s="392"/>
      <c r="X238" s="289"/>
    </row>
    <row r="239" spans="1:24" ht="13.5" customHeight="1" outlineLevel="1" x14ac:dyDescent="0.25">
      <c r="A239" s="289">
        <v>16</v>
      </c>
      <c r="B239" s="297"/>
      <c r="C239" s="112"/>
      <c r="E239" s="428"/>
      <c r="H239" s="392"/>
      <c r="K239" s="392"/>
      <c r="X239" s="289"/>
    </row>
    <row r="240" spans="1:24" ht="13.5" customHeight="1" outlineLevel="1" x14ac:dyDescent="0.25">
      <c r="A240" s="289">
        <v>17</v>
      </c>
      <c r="B240" s="297"/>
      <c r="C240" s="112"/>
      <c r="E240" s="428"/>
      <c r="H240" s="392"/>
      <c r="K240" s="392"/>
      <c r="X240" s="289"/>
    </row>
    <row r="241" spans="1:24" ht="13.5" customHeight="1" outlineLevel="1" x14ac:dyDescent="0.25">
      <c r="A241" s="289">
        <v>18</v>
      </c>
      <c r="B241" s="297"/>
      <c r="C241" s="112"/>
      <c r="E241" s="428"/>
      <c r="H241" s="392"/>
      <c r="K241" s="392"/>
      <c r="X241" s="289"/>
    </row>
    <row r="242" spans="1:24" ht="13.5" customHeight="1" outlineLevel="1" x14ac:dyDescent="0.25">
      <c r="A242" s="289">
        <v>19</v>
      </c>
      <c r="B242" s="297"/>
      <c r="C242" s="112"/>
      <c r="E242" s="428"/>
      <c r="H242" s="392"/>
      <c r="K242" s="392"/>
      <c r="X242" s="289"/>
    </row>
    <row r="243" spans="1:24" ht="13.5" customHeight="1" outlineLevel="1" x14ac:dyDescent="0.25">
      <c r="A243" s="289">
        <v>20</v>
      </c>
      <c r="B243" s="297"/>
      <c r="C243" s="112"/>
      <c r="E243" s="428"/>
      <c r="H243" s="392"/>
      <c r="K243" s="392"/>
      <c r="X243" s="289"/>
    </row>
    <row r="244" spans="1:24" ht="13.5" customHeight="1" outlineLevel="1" x14ac:dyDescent="0.25">
      <c r="A244" s="289">
        <v>21</v>
      </c>
      <c r="B244" s="297"/>
      <c r="C244" s="112"/>
      <c r="E244" s="428"/>
      <c r="H244" s="392"/>
      <c r="K244" s="392"/>
      <c r="X244" s="289"/>
    </row>
    <row r="245" spans="1:24" ht="13.5" customHeight="1" outlineLevel="1" x14ac:dyDescent="0.25">
      <c r="A245" s="289">
        <v>22</v>
      </c>
      <c r="B245" s="297"/>
      <c r="C245" s="112"/>
      <c r="E245" s="428"/>
      <c r="H245" s="392"/>
      <c r="K245" s="392"/>
      <c r="X245" s="289"/>
    </row>
    <row r="246" spans="1:24" ht="13.5" customHeight="1" outlineLevel="1" x14ac:dyDescent="0.25">
      <c r="A246" s="289">
        <v>23</v>
      </c>
      <c r="B246" s="297"/>
      <c r="C246" s="112"/>
      <c r="E246" s="428"/>
      <c r="H246" s="392"/>
      <c r="K246" s="392"/>
      <c r="X246" s="289"/>
    </row>
    <row r="247" spans="1:24" ht="13.5" customHeight="1" outlineLevel="1" x14ac:dyDescent="0.25">
      <c r="A247" s="289">
        <v>24</v>
      </c>
      <c r="B247" s="297"/>
      <c r="C247" s="112"/>
      <c r="E247" s="428"/>
      <c r="H247" s="392"/>
      <c r="K247" s="392"/>
      <c r="X247" s="289"/>
    </row>
    <row r="248" spans="1:24" ht="13.5" customHeight="1" outlineLevel="1" x14ac:dyDescent="0.25">
      <c r="A248" s="289">
        <v>25</v>
      </c>
      <c r="B248" s="297"/>
      <c r="C248" s="112"/>
      <c r="E248" s="428"/>
      <c r="H248" s="392"/>
      <c r="K248" s="392"/>
      <c r="X248" s="289"/>
    </row>
    <row r="249" spans="1:24" ht="13.5" customHeight="1" outlineLevel="1" x14ac:dyDescent="0.25">
      <c r="A249" s="289">
        <v>26</v>
      </c>
      <c r="B249" s="297"/>
      <c r="C249" s="112"/>
      <c r="E249" s="428"/>
      <c r="H249" s="392"/>
      <c r="K249" s="392"/>
      <c r="X249" s="289"/>
    </row>
    <row r="250" spans="1:24" ht="13.5" customHeight="1" outlineLevel="1" x14ac:dyDescent="0.25">
      <c r="A250" s="289">
        <v>27</v>
      </c>
      <c r="B250" s="297"/>
      <c r="C250" s="112"/>
      <c r="E250" s="428"/>
      <c r="H250" s="392"/>
      <c r="K250" s="392"/>
      <c r="X250" s="289"/>
    </row>
    <row r="251" spans="1:24" ht="13.5" customHeight="1" outlineLevel="1" x14ac:dyDescent="0.25">
      <c r="A251" s="289">
        <v>28</v>
      </c>
      <c r="B251" s="297"/>
      <c r="C251" s="112"/>
      <c r="E251" s="428"/>
      <c r="H251" s="392"/>
      <c r="K251" s="392"/>
      <c r="X251" s="289"/>
    </row>
    <row r="252" spans="1:24" ht="13.5" customHeight="1" outlineLevel="1" x14ac:dyDescent="0.25">
      <c r="A252" s="289">
        <v>29</v>
      </c>
      <c r="B252" s="297"/>
      <c r="C252" s="112"/>
      <c r="E252" s="428"/>
      <c r="H252" s="392"/>
      <c r="K252" s="392"/>
      <c r="X252" s="289"/>
    </row>
    <row r="253" spans="1:24" ht="13.5" customHeight="1" outlineLevel="1" x14ac:dyDescent="0.25">
      <c r="A253" s="289">
        <v>30</v>
      </c>
      <c r="B253" s="297"/>
      <c r="C253" s="112"/>
      <c r="E253" s="428"/>
      <c r="H253" s="392"/>
      <c r="K253" s="392"/>
      <c r="X253" s="289"/>
    </row>
    <row r="254" spans="1:24" ht="13.5" customHeight="1" outlineLevel="1" x14ac:dyDescent="0.25">
      <c r="A254" s="289">
        <v>31</v>
      </c>
      <c r="B254" s="297"/>
      <c r="C254" s="112"/>
      <c r="E254" s="428"/>
      <c r="H254" s="392"/>
      <c r="K254" s="392"/>
      <c r="X254" s="289"/>
    </row>
    <row r="255" spans="1:24" ht="13.5" customHeight="1" outlineLevel="1" x14ac:dyDescent="0.25">
      <c r="A255" s="289">
        <v>32</v>
      </c>
      <c r="B255" s="297"/>
      <c r="C255" s="112"/>
      <c r="E255" s="428"/>
      <c r="H255" s="392"/>
      <c r="K255" s="392"/>
      <c r="X255" s="289"/>
    </row>
    <row r="256" spans="1:24" ht="13.5" customHeight="1" outlineLevel="1" x14ac:dyDescent="0.25">
      <c r="A256" s="289">
        <v>33</v>
      </c>
      <c r="B256" s="297"/>
      <c r="C256" s="112"/>
      <c r="E256" s="428"/>
      <c r="H256" s="392"/>
      <c r="K256" s="392"/>
      <c r="X256" s="289"/>
    </row>
    <row r="257" spans="1:24" ht="13.5" customHeight="1" outlineLevel="1" x14ac:dyDescent="0.25">
      <c r="A257" s="289">
        <v>34</v>
      </c>
      <c r="B257" s="297"/>
      <c r="C257" s="112"/>
      <c r="E257" s="428"/>
      <c r="H257" s="392"/>
      <c r="K257" s="392"/>
      <c r="X257" s="289"/>
    </row>
    <row r="258" spans="1:24" ht="13.5" customHeight="1" outlineLevel="1" x14ac:dyDescent="0.25">
      <c r="A258" s="289">
        <v>35</v>
      </c>
      <c r="B258" s="297"/>
      <c r="C258" s="112"/>
      <c r="E258" s="428"/>
      <c r="H258" s="392"/>
      <c r="K258" s="392"/>
      <c r="X258" s="289"/>
    </row>
    <row r="259" spans="1:24" ht="13.5" customHeight="1" outlineLevel="1" x14ac:dyDescent="0.25">
      <c r="A259" s="289">
        <v>36</v>
      </c>
      <c r="B259" s="297"/>
      <c r="C259" s="112"/>
      <c r="E259" s="428"/>
      <c r="H259" s="392"/>
      <c r="K259" s="392"/>
      <c r="X259" s="289"/>
    </row>
    <row r="260" spans="1:24" ht="13.5" customHeight="1" outlineLevel="1" x14ac:dyDescent="0.25">
      <c r="A260" s="289">
        <v>37</v>
      </c>
      <c r="B260" s="297"/>
      <c r="C260" s="112"/>
      <c r="E260" s="428"/>
      <c r="H260" s="392"/>
      <c r="K260" s="392"/>
      <c r="X260" s="289"/>
    </row>
    <row r="261" spans="1:24" ht="13.5" customHeight="1" outlineLevel="1" x14ac:dyDescent="0.25">
      <c r="A261" s="289">
        <v>38</v>
      </c>
      <c r="B261" s="297"/>
      <c r="C261" s="112"/>
      <c r="E261" s="428"/>
      <c r="H261" s="392"/>
      <c r="K261" s="392"/>
      <c r="X261" s="289"/>
    </row>
    <row r="262" spans="1:24" ht="13.5" customHeight="1" outlineLevel="1" x14ac:dyDescent="0.25">
      <c r="A262" s="289">
        <v>39</v>
      </c>
      <c r="B262" s="297"/>
      <c r="C262" s="112"/>
      <c r="E262" s="428"/>
      <c r="H262" s="392"/>
      <c r="K262" s="392"/>
      <c r="X262" s="289"/>
    </row>
    <row r="263" spans="1:24" ht="13.5" customHeight="1" outlineLevel="1" x14ac:dyDescent="0.25">
      <c r="A263" s="289">
        <v>40</v>
      </c>
      <c r="B263" s="297"/>
      <c r="C263" s="112"/>
      <c r="E263" s="428"/>
      <c r="H263" s="392"/>
      <c r="K263" s="392"/>
      <c r="X263" s="289"/>
    </row>
    <row r="264" spans="1:24" ht="13.5" customHeight="1" outlineLevel="1" x14ac:dyDescent="0.25">
      <c r="A264" s="289">
        <v>41</v>
      </c>
      <c r="B264" s="297"/>
      <c r="C264" s="112"/>
      <c r="E264" s="428"/>
      <c r="H264" s="392"/>
      <c r="K264" s="392"/>
      <c r="X264" s="289"/>
    </row>
    <row r="265" spans="1:24" ht="13.5" customHeight="1" outlineLevel="1" x14ac:dyDescent="0.25">
      <c r="A265" s="289">
        <v>42</v>
      </c>
      <c r="B265" s="297"/>
      <c r="C265" s="112"/>
      <c r="E265" s="428"/>
      <c r="H265" s="392"/>
      <c r="K265" s="392"/>
      <c r="X265" s="289"/>
    </row>
    <row r="266" spans="1:24" ht="13.5" customHeight="1" outlineLevel="1" x14ac:dyDescent="0.25">
      <c r="A266" s="289">
        <v>43</v>
      </c>
      <c r="B266" s="297"/>
      <c r="C266" s="112"/>
      <c r="E266" s="428"/>
      <c r="H266" s="392"/>
      <c r="K266" s="392"/>
      <c r="X266" s="289"/>
    </row>
    <row r="267" spans="1:24" ht="13.5" customHeight="1" outlineLevel="1" x14ac:dyDescent="0.25">
      <c r="A267" s="289">
        <v>44</v>
      </c>
      <c r="B267" s="297"/>
      <c r="C267" s="112"/>
      <c r="E267" s="428"/>
      <c r="H267" s="392"/>
      <c r="K267" s="392"/>
      <c r="X267" s="289"/>
    </row>
    <row r="268" spans="1:24" ht="13.5" customHeight="1" outlineLevel="1" x14ac:dyDescent="0.25">
      <c r="A268" s="289">
        <v>45</v>
      </c>
      <c r="B268" s="297"/>
      <c r="C268" s="112"/>
      <c r="E268" s="428"/>
      <c r="H268" s="392"/>
      <c r="K268" s="392"/>
      <c r="X268" s="289"/>
    </row>
    <row r="269" spans="1:24" ht="13.5" customHeight="1" outlineLevel="1" x14ac:dyDescent="0.25">
      <c r="A269" s="289">
        <v>46</v>
      </c>
      <c r="B269" s="297"/>
      <c r="C269" s="112"/>
      <c r="E269" s="428"/>
      <c r="H269" s="392"/>
      <c r="K269" s="392"/>
      <c r="X269" s="289"/>
    </row>
    <row r="270" spans="1:24" ht="13.5" customHeight="1" outlineLevel="1" x14ac:dyDescent="0.25">
      <c r="A270" s="289">
        <v>47</v>
      </c>
      <c r="B270" s="297"/>
      <c r="C270" s="112"/>
      <c r="E270" s="428"/>
      <c r="H270" s="392"/>
      <c r="K270" s="392"/>
      <c r="X270" s="289"/>
    </row>
    <row r="271" spans="1:24" ht="13.5" customHeight="1" outlineLevel="1" x14ac:dyDescent="0.25">
      <c r="A271" s="289">
        <v>48</v>
      </c>
      <c r="B271" s="297"/>
      <c r="C271" s="112"/>
      <c r="E271" s="428"/>
      <c r="H271" s="392"/>
      <c r="K271" s="392"/>
      <c r="X271" s="289"/>
    </row>
    <row r="272" spans="1:24" ht="13.5" customHeight="1" outlineLevel="1" x14ac:dyDescent="0.25">
      <c r="A272" s="289">
        <v>49</v>
      </c>
      <c r="B272" s="297"/>
      <c r="C272" s="112"/>
      <c r="E272" s="428"/>
      <c r="H272" s="392"/>
      <c r="K272" s="392"/>
      <c r="X272" s="289"/>
    </row>
    <row r="273" spans="1:24" ht="13.5" customHeight="1" outlineLevel="1" x14ac:dyDescent="0.25">
      <c r="A273" s="289">
        <v>50</v>
      </c>
      <c r="B273" s="297"/>
      <c r="C273" s="112"/>
      <c r="E273" s="428"/>
      <c r="H273" s="392"/>
      <c r="K273" s="392"/>
      <c r="X273" s="289"/>
    </row>
    <row r="274" spans="1:24" ht="13.5" customHeight="1" outlineLevel="1" x14ac:dyDescent="0.25">
      <c r="A274" s="289">
        <v>51</v>
      </c>
      <c r="B274" s="297"/>
      <c r="C274" s="112"/>
      <c r="E274" s="428"/>
      <c r="H274" s="392"/>
      <c r="K274" s="392"/>
      <c r="X274" s="289"/>
    </row>
    <row r="275" spans="1:24" ht="13.5" customHeight="1" outlineLevel="1" x14ac:dyDescent="0.25">
      <c r="A275" s="289">
        <v>52</v>
      </c>
      <c r="B275" s="297"/>
      <c r="G275" s="289">
        <v>39</v>
      </c>
      <c r="H275" s="392"/>
      <c r="K275" s="392"/>
      <c r="X275" s="289"/>
    </row>
    <row r="276" spans="1:24" ht="13.5" customHeight="1" outlineLevel="1" x14ac:dyDescent="0.25">
      <c r="A276" s="289">
        <v>53</v>
      </c>
      <c r="B276" s="297"/>
      <c r="H276" s="392"/>
      <c r="K276" s="392"/>
      <c r="X276" s="289"/>
    </row>
    <row r="277" spans="1:24" ht="13.5" customHeight="1" outlineLevel="1" x14ac:dyDescent="0.25">
      <c r="A277" s="289">
        <v>54</v>
      </c>
      <c r="B277" s="297"/>
      <c r="G277" s="289">
        <v>19</v>
      </c>
      <c r="H277" s="392"/>
      <c r="K277" s="392"/>
      <c r="X277" s="289"/>
    </row>
    <row r="278" spans="1:24" ht="13.5" customHeight="1" outlineLevel="1" x14ac:dyDescent="0.25">
      <c r="A278" s="289">
        <v>55</v>
      </c>
      <c r="B278" s="297"/>
      <c r="G278" s="289">
        <v>38</v>
      </c>
      <c r="H278" s="392"/>
      <c r="K278" s="392"/>
      <c r="X278" s="289"/>
    </row>
    <row r="279" spans="1:24" ht="13.5" customHeight="1" outlineLevel="1" x14ac:dyDescent="0.25">
      <c r="A279" s="289">
        <v>56</v>
      </c>
      <c r="B279" s="297"/>
      <c r="G279" s="289">
        <v>20</v>
      </c>
      <c r="H279" s="392"/>
      <c r="K279" s="392"/>
      <c r="X279" s="289"/>
    </row>
    <row r="280" spans="1:24" ht="13.5" customHeight="1" outlineLevel="1" x14ac:dyDescent="0.25">
      <c r="A280" s="289">
        <v>57</v>
      </c>
      <c r="B280" s="297"/>
      <c r="G280" s="289">
        <v>40</v>
      </c>
      <c r="H280" s="392"/>
      <c r="K280" s="392"/>
      <c r="X280" s="289"/>
    </row>
    <row r="281" spans="1:24" ht="13.5" customHeight="1" outlineLevel="1" x14ac:dyDescent="0.25">
      <c r="A281" s="289">
        <v>58</v>
      </c>
      <c r="B281" s="297"/>
      <c r="G281" s="289">
        <v>18</v>
      </c>
      <c r="H281" s="392"/>
      <c r="K281" s="392"/>
      <c r="X281" s="289"/>
    </row>
    <row r="282" spans="1:24" ht="13.5" customHeight="1" outlineLevel="1" x14ac:dyDescent="0.25">
      <c r="A282" s="289">
        <v>59</v>
      </c>
      <c r="B282" s="297"/>
      <c r="G282" s="289">
        <v>47</v>
      </c>
      <c r="H282" s="392"/>
      <c r="K282" s="392"/>
      <c r="X282" s="289"/>
    </row>
    <row r="283" spans="1:24" ht="13.5" customHeight="1" outlineLevel="1" x14ac:dyDescent="0.25">
      <c r="A283" s="289">
        <v>60</v>
      </c>
      <c r="B283" s="297"/>
      <c r="G283" s="289">
        <v>60</v>
      </c>
      <c r="H283" s="392"/>
      <c r="K283" s="392"/>
      <c r="X283" s="289"/>
    </row>
    <row r="284" spans="1:24" ht="13.5" customHeight="1" outlineLevel="1" x14ac:dyDescent="0.25">
      <c r="A284" s="289">
        <v>61</v>
      </c>
      <c r="B284" s="297"/>
      <c r="G284" s="289">
        <v>23</v>
      </c>
      <c r="H284" s="392"/>
      <c r="K284" s="392"/>
    </row>
    <row r="285" spans="1:24" ht="13.5" customHeight="1" outlineLevel="1" x14ac:dyDescent="0.25">
      <c r="A285" s="289">
        <v>62</v>
      </c>
      <c r="B285" s="297"/>
      <c r="H285" s="392"/>
      <c r="K285" s="392"/>
    </row>
    <row r="286" spans="1:24" ht="13.5" customHeight="1" outlineLevel="1" x14ac:dyDescent="0.25">
      <c r="A286" s="289">
        <v>63</v>
      </c>
      <c r="B286" s="297"/>
      <c r="H286" s="392"/>
      <c r="K286" s="392"/>
    </row>
    <row r="287" spans="1:24" ht="13.5" customHeight="1" outlineLevel="1" x14ac:dyDescent="0.25">
      <c r="A287" s="289">
        <v>64</v>
      </c>
      <c r="B287" s="297"/>
      <c r="G287" s="289">
        <v>21</v>
      </c>
      <c r="H287" s="392"/>
      <c r="K287" s="392"/>
    </row>
    <row r="288" spans="1:24" ht="13.5" customHeight="1" outlineLevel="1" x14ac:dyDescent="0.25">
      <c r="B288" s="297"/>
      <c r="H288" s="392"/>
      <c r="K288" s="392"/>
    </row>
    <row r="289" spans="2:11" ht="13.5" customHeight="1" outlineLevel="1" x14ac:dyDescent="0.25">
      <c r="B289" s="297"/>
      <c r="H289" s="392"/>
      <c r="K289" s="392"/>
    </row>
    <row r="290" spans="2:11" ht="13.5" customHeight="1" outlineLevel="1" x14ac:dyDescent="0.25">
      <c r="B290" s="297"/>
      <c r="H290" s="392"/>
      <c r="K290" s="392"/>
    </row>
    <row r="291" spans="2:11" ht="13.5" customHeight="1" outlineLevel="1" x14ac:dyDescent="0.25">
      <c r="B291" s="297"/>
      <c r="H291" s="392"/>
      <c r="K291" s="392"/>
    </row>
    <row r="292" spans="2:11" ht="13.5" customHeight="1" outlineLevel="1" x14ac:dyDescent="0.25">
      <c r="B292" s="297"/>
      <c r="H292" s="392"/>
      <c r="K292" s="392"/>
    </row>
    <row r="293" spans="2:11" ht="13.5" customHeight="1" outlineLevel="1" x14ac:dyDescent="0.25">
      <c r="B293" s="297"/>
      <c r="H293" s="392"/>
      <c r="K293" s="392"/>
    </row>
    <row r="294" spans="2:11" ht="13.5" customHeight="1" outlineLevel="1" x14ac:dyDescent="0.25">
      <c r="B294" s="297"/>
      <c r="H294" s="392"/>
      <c r="K294" s="392"/>
    </row>
    <row r="295" spans="2:11" ht="13.5" customHeight="1" outlineLevel="1" x14ac:dyDescent="0.25">
      <c r="B295" s="297"/>
      <c r="H295" s="392"/>
      <c r="K295" s="392"/>
    </row>
    <row r="296" spans="2:11" ht="13.5" customHeight="1" outlineLevel="1" x14ac:dyDescent="0.25">
      <c r="B296" s="297"/>
      <c r="H296" s="392"/>
      <c r="K296" s="392"/>
    </row>
    <row r="297" spans="2:11" ht="13.5" customHeight="1" outlineLevel="1" x14ac:dyDescent="0.25">
      <c r="B297" s="297"/>
      <c r="H297" s="392"/>
      <c r="K297" s="392"/>
    </row>
    <row r="298" spans="2:11" ht="13.5" customHeight="1" outlineLevel="1" x14ac:dyDescent="0.25">
      <c r="B298" s="297"/>
      <c r="H298" s="392"/>
      <c r="K298" s="392"/>
    </row>
    <row r="299" spans="2:11" ht="13.5" customHeight="1" outlineLevel="1" x14ac:dyDescent="0.25">
      <c r="B299" s="297"/>
      <c r="H299" s="392"/>
      <c r="K299" s="392"/>
    </row>
    <row r="300" spans="2:11" ht="13.5" customHeight="1" outlineLevel="1" x14ac:dyDescent="0.25">
      <c r="B300" s="297"/>
      <c r="H300" s="392"/>
      <c r="K300" s="392"/>
    </row>
    <row r="301" spans="2:11" ht="13.5" customHeight="1" outlineLevel="1" x14ac:dyDescent="0.25">
      <c r="B301" s="297"/>
      <c r="H301" s="392"/>
      <c r="K301" s="392"/>
    </row>
    <row r="302" spans="2:11" ht="13.5" customHeight="1" outlineLevel="1" x14ac:dyDescent="0.25">
      <c r="B302" s="297"/>
      <c r="H302" s="392"/>
      <c r="K302" s="392"/>
    </row>
    <row r="303" spans="2:11" ht="13.5" customHeight="1" outlineLevel="1" x14ac:dyDescent="0.25">
      <c r="B303" s="297"/>
      <c r="K303" s="392"/>
    </row>
    <row r="304" spans="2:11" ht="13.5" customHeight="1" outlineLevel="1" x14ac:dyDescent="0.25">
      <c r="B304" s="297"/>
      <c r="K304" s="392"/>
    </row>
    <row r="305" spans="2:11" ht="13.5" customHeight="1" outlineLevel="1" x14ac:dyDescent="0.25">
      <c r="B305" s="297"/>
      <c r="K305" s="392"/>
    </row>
    <row r="306" spans="2:11" ht="13.5" customHeight="1" outlineLevel="1" x14ac:dyDescent="0.25">
      <c r="B306" s="297"/>
      <c r="K306" s="392"/>
    </row>
    <row r="307" spans="2:11" ht="13.5" customHeight="1" outlineLevel="1" x14ac:dyDescent="0.25">
      <c r="B307" s="297"/>
      <c r="K307" s="392"/>
    </row>
    <row r="308" spans="2:11" ht="13.5" customHeight="1" outlineLevel="1" x14ac:dyDescent="0.25">
      <c r="B308" s="297"/>
      <c r="K308" s="392"/>
    </row>
    <row r="309" spans="2:11" ht="13.5" customHeight="1" outlineLevel="1" x14ac:dyDescent="0.25">
      <c r="B309" s="297"/>
      <c r="K309" s="392"/>
    </row>
    <row r="310" spans="2:11" ht="13.5" customHeight="1" outlineLevel="1" x14ac:dyDescent="0.25">
      <c r="B310" s="297"/>
      <c r="K310" s="392"/>
    </row>
    <row r="311" spans="2:11" ht="13.5" customHeight="1" outlineLevel="1" x14ac:dyDescent="0.25">
      <c r="B311" s="297"/>
      <c r="K311" s="392"/>
    </row>
    <row r="312" spans="2:11" ht="13.5" customHeight="1" outlineLevel="1" x14ac:dyDescent="0.25">
      <c r="B312" s="297"/>
      <c r="K312" s="392"/>
    </row>
    <row r="313" spans="2:11" ht="13.5" customHeight="1" outlineLevel="1" x14ac:dyDescent="0.25">
      <c r="B313" s="297"/>
      <c r="K313" s="392"/>
    </row>
    <row r="314" spans="2:11" ht="13.5" customHeight="1" outlineLevel="1" x14ac:dyDescent="0.25">
      <c r="B314" s="297"/>
      <c r="K314" s="392"/>
    </row>
    <row r="315" spans="2:11" ht="13.5" customHeight="1" outlineLevel="1" x14ac:dyDescent="0.25">
      <c r="B315" s="297"/>
      <c r="K315" s="392"/>
    </row>
    <row r="316" spans="2:11" ht="13.5" customHeight="1" outlineLevel="1" x14ac:dyDescent="0.25">
      <c r="B316" s="297"/>
      <c r="K316" s="392"/>
    </row>
    <row r="317" spans="2:11" ht="13.5" customHeight="1" outlineLevel="1" x14ac:dyDescent="0.25">
      <c r="B317" s="297"/>
      <c r="K317" s="392"/>
    </row>
    <row r="318" spans="2:11" ht="13.5" customHeight="1" outlineLevel="1" x14ac:dyDescent="0.25">
      <c r="B318" s="297"/>
      <c r="K318" s="392"/>
    </row>
    <row r="319" spans="2:11" ht="13.5" customHeight="1" outlineLevel="1" x14ac:dyDescent="0.25">
      <c r="B319" s="297"/>
      <c r="K319" s="392"/>
    </row>
    <row r="320" spans="2:11" ht="13.5" customHeight="1" outlineLevel="1" x14ac:dyDescent="0.25">
      <c r="B320" s="297"/>
      <c r="K320" s="392"/>
    </row>
    <row r="321" spans="1:24" ht="13.5" customHeight="1" outlineLevel="1" thickBot="1" x14ac:dyDescent="0.3">
      <c r="B321" s="297"/>
      <c r="K321" s="392"/>
    </row>
    <row r="322" spans="1:24" s="420" customFormat="1" ht="21.6" thickBot="1" x14ac:dyDescent="0.45">
      <c r="A322" s="418" t="s">
        <v>350</v>
      </c>
      <c r="B322" s="419"/>
      <c r="D322" s="421"/>
      <c r="E322" s="422"/>
      <c r="H322" s="423"/>
      <c r="X322" s="430"/>
    </row>
    <row r="323" spans="1:24" s="391" customFormat="1" x14ac:dyDescent="0.25">
      <c r="A323" s="391" t="s">
        <v>30</v>
      </c>
      <c r="B323" s="424" t="s">
        <v>76</v>
      </c>
      <c r="C323" s="391" t="s">
        <v>31</v>
      </c>
      <c r="D323" s="424" t="s">
        <v>26</v>
      </c>
      <c r="E323" s="391" t="s">
        <v>77</v>
      </c>
      <c r="F323" s="391" t="s">
        <v>78</v>
      </c>
      <c r="X323" s="431"/>
    </row>
    <row r="324" spans="1:24" ht="13.5" customHeight="1" outlineLevel="2" x14ac:dyDescent="0.25">
      <c r="A324" s="289">
        <v>1</v>
      </c>
      <c r="B324" s="297"/>
      <c r="C324" s="112"/>
      <c r="E324" s="428"/>
      <c r="H324" s="392"/>
      <c r="K324" s="392"/>
    </row>
    <row r="325" spans="1:24" ht="13.5" customHeight="1" outlineLevel="2" x14ac:dyDescent="0.25">
      <c r="A325" s="289">
        <v>2</v>
      </c>
      <c r="B325" s="297"/>
      <c r="C325" s="112"/>
      <c r="E325" s="428"/>
      <c r="H325" s="392"/>
      <c r="K325" s="392"/>
    </row>
    <row r="326" spans="1:24" ht="13.5" customHeight="1" outlineLevel="2" x14ac:dyDescent="0.25">
      <c r="A326" s="289">
        <v>3</v>
      </c>
      <c r="B326" s="297"/>
      <c r="C326" s="112"/>
      <c r="E326" s="428"/>
      <c r="H326" s="392"/>
      <c r="K326" s="392"/>
    </row>
    <row r="327" spans="1:24" ht="13.5" customHeight="1" outlineLevel="2" x14ac:dyDescent="0.25">
      <c r="A327" s="289">
        <v>4</v>
      </c>
      <c r="B327" s="297"/>
      <c r="C327" s="112"/>
      <c r="E327" s="428"/>
      <c r="H327" s="392"/>
      <c r="K327" s="392"/>
    </row>
    <row r="328" spans="1:24" ht="13.5" customHeight="1" outlineLevel="2" x14ac:dyDescent="0.25">
      <c r="A328" s="289">
        <v>5</v>
      </c>
      <c r="B328" s="297"/>
      <c r="C328" s="112"/>
      <c r="E328" s="428"/>
      <c r="H328" s="392"/>
      <c r="K328" s="392"/>
    </row>
    <row r="329" spans="1:24" ht="13.5" customHeight="1" outlineLevel="2" x14ac:dyDescent="0.25">
      <c r="A329" s="289">
        <v>6</v>
      </c>
      <c r="B329" s="297"/>
      <c r="C329" s="112"/>
      <c r="E329" s="428"/>
      <c r="H329" s="392"/>
      <c r="K329" s="392"/>
    </row>
    <row r="330" spans="1:24" ht="13.5" customHeight="1" outlineLevel="2" x14ac:dyDescent="0.25">
      <c r="A330" s="289">
        <v>7</v>
      </c>
      <c r="B330" s="297"/>
      <c r="C330" s="112"/>
      <c r="E330" s="428"/>
      <c r="H330" s="392"/>
      <c r="K330" s="392"/>
    </row>
    <row r="331" spans="1:24" ht="13.5" customHeight="1" outlineLevel="2" x14ac:dyDescent="0.25">
      <c r="A331" s="289">
        <v>8</v>
      </c>
      <c r="B331" s="297"/>
      <c r="C331" s="112"/>
      <c r="E331" s="428"/>
      <c r="H331" s="392"/>
      <c r="K331" s="392"/>
    </row>
    <row r="332" spans="1:24" ht="13.5" customHeight="1" outlineLevel="2" x14ac:dyDescent="0.25">
      <c r="A332" s="289">
        <v>9</v>
      </c>
      <c r="B332" s="297"/>
      <c r="C332" s="112"/>
      <c r="E332" s="428"/>
      <c r="H332" s="392"/>
      <c r="K332" s="392"/>
    </row>
    <row r="333" spans="1:24" ht="13.5" customHeight="1" outlineLevel="2" x14ac:dyDescent="0.25">
      <c r="A333" s="289">
        <v>10</v>
      </c>
      <c r="B333" s="297"/>
      <c r="C333" s="112"/>
      <c r="E333" s="428"/>
      <c r="H333" s="392"/>
      <c r="K333" s="392"/>
    </row>
    <row r="334" spans="1:24" ht="13.5" customHeight="1" outlineLevel="2" x14ac:dyDescent="0.25">
      <c r="A334" s="289">
        <v>11</v>
      </c>
      <c r="B334" s="297"/>
      <c r="C334" s="112"/>
      <c r="E334" s="428"/>
      <c r="H334" s="392"/>
      <c r="K334" s="392"/>
    </row>
    <row r="335" spans="1:24" ht="13.5" customHeight="1" outlineLevel="2" x14ac:dyDescent="0.25">
      <c r="A335" s="289">
        <v>12</v>
      </c>
      <c r="B335" s="297"/>
      <c r="C335" s="112"/>
      <c r="E335" s="428"/>
      <c r="H335" s="392"/>
      <c r="K335" s="392"/>
    </row>
    <row r="336" spans="1:24" ht="13.5" customHeight="1" outlineLevel="2" x14ac:dyDescent="0.25">
      <c r="A336" s="289">
        <v>13</v>
      </c>
      <c r="B336" s="297"/>
      <c r="C336" s="112"/>
      <c r="E336" s="428"/>
      <c r="H336" s="392"/>
      <c r="K336" s="392"/>
    </row>
    <row r="337" spans="1:11" ht="13.5" customHeight="1" outlineLevel="2" x14ac:dyDescent="0.25">
      <c r="A337" s="289">
        <v>14</v>
      </c>
      <c r="B337" s="297"/>
      <c r="C337" s="112"/>
      <c r="E337" s="428"/>
      <c r="H337" s="392"/>
      <c r="K337" s="392"/>
    </row>
    <row r="338" spans="1:11" ht="13.5" customHeight="1" outlineLevel="2" x14ac:dyDescent="0.25">
      <c r="A338" s="289">
        <v>15</v>
      </c>
      <c r="B338" s="297"/>
      <c r="C338" s="112"/>
      <c r="E338" s="428"/>
      <c r="H338" s="392"/>
      <c r="K338" s="392"/>
    </row>
    <row r="339" spans="1:11" ht="13.5" customHeight="1" outlineLevel="2" x14ac:dyDescent="0.25">
      <c r="A339" s="289">
        <v>16</v>
      </c>
      <c r="B339" s="297"/>
      <c r="C339" s="112"/>
      <c r="E339" s="428"/>
      <c r="H339" s="392"/>
      <c r="K339" s="392"/>
    </row>
    <row r="340" spans="1:11" ht="13.5" customHeight="1" outlineLevel="2" x14ac:dyDescent="0.25">
      <c r="A340" s="289">
        <v>17</v>
      </c>
      <c r="B340" s="297"/>
      <c r="C340" s="112"/>
      <c r="E340" s="428"/>
      <c r="H340" s="392"/>
      <c r="K340" s="392"/>
    </row>
    <row r="341" spans="1:11" ht="13.5" customHeight="1" outlineLevel="2" x14ac:dyDescent="0.25">
      <c r="A341" s="289">
        <v>18</v>
      </c>
      <c r="B341" s="297"/>
      <c r="C341" s="112"/>
      <c r="E341" s="428"/>
      <c r="H341" s="392"/>
      <c r="K341" s="392"/>
    </row>
    <row r="342" spans="1:11" ht="13.5" customHeight="1" outlineLevel="2" x14ac:dyDescent="0.25">
      <c r="A342" s="289">
        <v>19</v>
      </c>
      <c r="B342" s="297"/>
      <c r="C342" s="112"/>
      <c r="E342" s="428"/>
      <c r="H342" s="392"/>
      <c r="K342" s="392"/>
    </row>
    <row r="343" spans="1:11" ht="13.5" customHeight="1" outlineLevel="2" x14ac:dyDescent="0.25">
      <c r="A343" s="289">
        <v>20</v>
      </c>
      <c r="B343" s="297"/>
      <c r="C343" s="112"/>
      <c r="E343" s="428"/>
      <c r="H343" s="392"/>
      <c r="K343" s="392"/>
    </row>
    <row r="344" spans="1:11" ht="13.5" customHeight="1" outlineLevel="2" x14ac:dyDescent="0.25">
      <c r="A344" s="289">
        <v>21</v>
      </c>
      <c r="B344" s="297"/>
      <c r="C344" s="112"/>
      <c r="E344" s="428"/>
      <c r="H344" s="392"/>
      <c r="K344" s="392"/>
    </row>
    <row r="345" spans="1:11" ht="13.5" customHeight="1" outlineLevel="2" x14ac:dyDescent="0.25">
      <c r="A345" s="289">
        <v>22</v>
      </c>
      <c r="B345" s="297"/>
      <c r="C345" s="112"/>
      <c r="E345" s="428"/>
      <c r="H345" s="392"/>
      <c r="K345" s="392"/>
    </row>
    <row r="346" spans="1:11" ht="13.5" customHeight="1" outlineLevel="2" x14ac:dyDescent="0.25">
      <c r="A346" s="289">
        <v>23</v>
      </c>
      <c r="B346" s="297"/>
      <c r="C346" s="112"/>
      <c r="E346" s="428"/>
      <c r="H346" s="392"/>
      <c r="K346" s="392"/>
    </row>
    <row r="347" spans="1:11" ht="13.5" customHeight="1" outlineLevel="2" x14ac:dyDescent="0.25">
      <c r="A347" s="289">
        <v>24</v>
      </c>
      <c r="B347" s="297"/>
      <c r="C347" s="112"/>
      <c r="E347" s="428"/>
      <c r="H347" s="392"/>
      <c r="K347" s="392"/>
    </row>
    <row r="348" spans="1:11" ht="13.5" customHeight="1" outlineLevel="2" x14ac:dyDescent="0.25">
      <c r="A348" s="289">
        <v>25</v>
      </c>
      <c r="B348" s="297"/>
      <c r="C348" s="112"/>
      <c r="E348" s="428"/>
      <c r="H348" s="392"/>
      <c r="K348" s="392"/>
    </row>
    <row r="349" spans="1:11" ht="13.5" customHeight="1" outlineLevel="2" x14ac:dyDescent="0.25">
      <c r="A349" s="289">
        <v>26</v>
      </c>
      <c r="B349" s="297"/>
      <c r="C349" s="112"/>
      <c r="E349" s="428"/>
      <c r="H349" s="392"/>
      <c r="K349" s="392"/>
    </row>
    <row r="350" spans="1:11" ht="13.5" customHeight="1" outlineLevel="2" x14ac:dyDescent="0.25">
      <c r="A350" s="289">
        <v>27</v>
      </c>
      <c r="B350" s="297"/>
      <c r="C350" s="112"/>
      <c r="E350" s="428"/>
      <c r="H350" s="392"/>
      <c r="K350" s="392"/>
    </row>
    <row r="351" spans="1:11" ht="13.5" customHeight="1" outlineLevel="2" x14ac:dyDescent="0.25">
      <c r="A351" s="289">
        <v>28</v>
      </c>
      <c r="B351" s="297"/>
      <c r="C351" s="112"/>
      <c r="E351" s="428"/>
      <c r="H351" s="392"/>
      <c r="K351" s="392"/>
    </row>
    <row r="352" spans="1:11" ht="13.5" customHeight="1" outlineLevel="2" x14ac:dyDescent="0.25">
      <c r="A352" s="289">
        <v>29</v>
      </c>
      <c r="B352" s="297"/>
      <c r="C352" s="432"/>
      <c r="D352" s="433"/>
      <c r="E352" s="434"/>
      <c r="F352" s="429"/>
      <c r="G352" s="429"/>
      <c r="H352" s="429"/>
      <c r="K352" s="392"/>
    </row>
    <row r="353" spans="1:11" ht="13.5" customHeight="1" outlineLevel="2" x14ac:dyDescent="0.25">
      <c r="A353" s="289">
        <v>30</v>
      </c>
      <c r="B353" s="297"/>
      <c r="H353" s="392"/>
      <c r="K353" s="392"/>
    </row>
    <row r="354" spans="1:11" ht="13.5" customHeight="1" outlineLevel="2" x14ac:dyDescent="0.25">
      <c r="A354" s="289">
        <v>31</v>
      </c>
      <c r="B354" s="297"/>
      <c r="H354" s="392"/>
      <c r="K354" s="392"/>
    </row>
    <row r="355" spans="1:11" ht="13.5" customHeight="1" outlineLevel="2" x14ac:dyDescent="0.25">
      <c r="A355" s="289">
        <v>32</v>
      </c>
      <c r="B355" s="297"/>
      <c r="H355" s="392"/>
      <c r="K355" s="392"/>
    </row>
    <row r="356" spans="1:11" ht="13.5" customHeight="1" outlineLevel="2" x14ac:dyDescent="0.25">
      <c r="A356" s="289">
        <v>33</v>
      </c>
      <c r="B356" s="297"/>
      <c r="H356" s="392"/>
      <c r="K356" s="392"/>
    </row>
    <row r="357" spans="1:11" ht="13.5" customHeight="1" outlineLevel="2" x14ac:dyDescent="0.25">
      <c r="A357" s="289">
        <v>34</v>
      </c>
      <c r="B357" s="297"/>
      <c r="H357" s="392"/>
      <c r="K357" s="392"/>
    </row>
    <row r="358" spans="1:11" ht="13.5" customHeight="1" outlineLevel="2" x14ac:dyDescent="0.25">
      <c r="A358" s="289">
        <v>35</v>
      </c>
      <c r="B358" s="297"/>
      <c r="H358" s="392"/>
      <c r="K358" s="392"/>
    </row>
    <row r="359" spans="1:11" ht="13.5" customHeight="1" outlineLevel="2" x14ac:dyDescent="0.25">
      <c r="A359" s="289">
        <v>36</v>
      </c>
      <c r="B359" s="297"/>
      <c r="H359" s="392"/>
      <c r="K359" s="392"/>
    </row>
    <row r="360" spans="1:11" ht="13.5" customHeight="1" outlineLevel="2" x14ac:dyDescent="0.25">
      <c r="A360" s="289">
        <v>37</v>
      </c>
      <c r="B360" s="297"/>
      <c r="H360" s="392"/>
      <c r="K360" s="392"/>
    </row>
    <row r="361" spans="1:11" ht="13.5" customHeight="1" outlineLevel="2" x14ac:dyDescent="0.25">
      <c r="A361" s="289">
        <v>38</v>
      </c>
      <c r="B361" s="297"/>
      <c r="H361" s="392"/>
      <c r="K361" s="392"/>
    </row>
    <row r="362" spans="1:11" ht="13.5" customHeight="1" outlineLevel="2" x14ac:dyDescent="0.25">
      <c r="A362" s="289">
        <v>39</v>
      </c>
      <c r="B362" s="297"/>
      <c r="H362" s="392"/>
      <c r="K362" s="392"/>
    </row>
    <row r="363" spans="1:11" ht="13.5" customHeight="1" outlineLevel="2" x14ac:dyDescent="0.25">
      <c r="A363" s="289">
        <v>40</v>
      </c>
      <c r="B363" s="297"/>
      <c r="H363" s="392"/>
      <c r="K363" s="392"/>
    </row>
    <row r="364" spans="1:11" ht="13.5" customHeight="1" outlineLevel="2" x14ac:dyDescent="0.25">
      <c r="A364" s="289">
        <v>41</v>
      </c>
      <c r="B364" s="297"/>
      <c r="H364" s="392"/>
      <c r="K364" s="392"/>
    </row>
    <row r="365" spans="1:11" ht="13.5" customHeight="1" outlineLevel="2" x14ac:dyDescent="0.25">
      <c r="A365" s="289">
        <v>42</v>
      </c>
      <c r="B365" s="297"/>
      <c r="H365" s="392"/>
      <c r="K365" s="392"/>
    </row>
    <row r="366" spans="1:11" ht="13.5" customHeight="1" outlineLevel="2" x14ac:dyDescent="0.25">
      <c r="A366" s="289">
        <v>43</v>
      </c>
      <c r="B366" s="297"/>
      <c r="H366" s="392"/>
      <c r="K366" s="392"/>
    </row>
    <row r="367" spans="1:11" ht="13.5" customHeight="1" outlineLevel="2" x14ac:dyDescent="0.25">
      <c r="A367" s="289">
        <v>44</v>
      </c>
      <c r="B367" s="297"/>
      <c r="H367" s="392"/>
      <c r="K367" s="392"/>
    </row>
    <row r="368" spans="1:11" ht="13.5" customHeight="1" outlineLevel="2" x14ac:dyDescent="0.25">
      <c r="A368" s="289">
        <v>45</v>
      </c>
      <c r="B368" s="297"/>
      <c r="H368" s="392"/>
      <c r="K368" s="392"/>
    </row>
    <row r="369" spans="1:8" ht="13.5" customHeight="1" outlineLevel="2" x14ac:dyDescent="0.25">
      <c r="A369" s="289">
        <v>46</v>
      </c>
      <c r="B369" s="297"/>
      <c r="H369" s="392"/>
    </row>
    <row r="370" spans="1:8" ht="13.5" customHeight="1" outlineLevel="2" x14ac:dyDescent="0.25">
      <c r="A370" s="289">
        <v>47</v>
      </c>
      <c r="B370" s="297"/>
      <c r="G370" s="429"/>
      <c r="H370" s="392"/>
    </row>
    <row r="371" spans="1:8" ht="13.5" customHeight="1" outlineLevel="2" x14ac:dyDescent="0.25">
      <c r="A371" s="289">
        <v>48</v>
      </c>
      <c r="B371" s="297"/>
      <c r="H371" s="392"/>
    </row>
    <row r="372" spans="1:8" ht="13.5" customHeight="1" outlineLevel="2" x14ac:dyDescent="0.25">
      <c r="A372" s="289">
        <v>49</v>
      </c>
      <c r="B372" s="297"/>
      <c r="H372" s="392"/>
    </row>
    <row r="373" spans="1:8" ht="13.5" customHeight="1" outlineLevel="2" x14ac:dyDescent="0.25">
      <c r="A373" s="289">
        <v>50</v>
      </c>
      <c r="B373" s="297"/>
      <c r="H373" s="392"/>
    </row>
    <row r="374" spans="1:8" ht="13.5" customHeight="1" outlineLevel="2" x14ac:dyDescent="0.25">
      <c r="A374" s="289">
        <v>51</v>
      </c>
      <c r="B374" s="297"/>
      <c r="H374" s="392"/>
    </row>
    <row r="375" spans="1:8" ht="13.5" customHeight="1" outlineLevel="2" x14ac:dyDescent="0.25">
      <c r="B375" s="297"/>
      <c r="G375" s="289">
        <v>16</v>
      </c>
      <c r="H375" s="392"/>
    </row>
    <row r="376" spans="1:8" ht="13.5" customHeight="1" outlineLevel="2" x14ac:dyDescent="0.25">
      <c r="B376" s="297"/>
      <c r="G376" s="289">
        <v>4</v>
      </c>
      <c r="H376" s="392"/>
    </row>
    <row r="377" spans="1:8" ht="13.5" customHeight="1" outlineLevel="2" x14ac:dyDescent="0.25">
      <c r="D377" s="297"/>
      <c r="E377" s="289"/>
    </row>
    <row r="378" spans="1:8" ht="13.5" customHeight="1" outlineLevel="2" x14ac:dyDescent="0.25">
      <c r="D378" s="297"/>
      <c r="E378" s="289"/>
    </row>
    <row r="379" spans="1:8" ht="13.5" customHeight="1" outlineLevel="2" x14ac:dyDescent="0.25">
      <c r="D379" s="297"/>
      <c r="E379" s="289"/>
    </row>
    <row r="380" spans="1:8" ht="13.5" customHeight="1" outlineLevel="2" x14ac:dyDescent="0.25">
      <c r="D380" s="297"/>
      <c r="E380" s="289"/>
    </row>
    <row r="381" spans="1:8" ht="13.5" customHeight="1" outlineLevel="2" x14ac:dyDescent="0.25">
      <c r="D381" s="297"/>
      <c r="E381" s="289"/>
    </row>
    <row r="382" spans="1:8" ht="13.5" customHeight="1" outlineLevel="2" x14ac:dyDescent="0.25">
      <c r="D382" s="297"/>
      <c r="E382" s="289"/>
    </row>
    <row r="383" spans="1:8" ht="13.5" customHeight="1" outlineLevel="2" x14ac:dyDescent="0.25">
      <c r="D383" s="297"/>
      <c r="E383" s="289"/>
    </row>
    <row r="384" spans="1:8" ht="13.5" customHeight="1" outlineLevel="2" x14ac:dyDescent="0.25">
      <c r="D384" s="297"/>
      <c r="E384" s="289"/>
    </row>
    <row r="385" spans="4:5" ht="13.5" customHeight="1" outlineLevel="2" x14ac:dyDescent="0.25">
      <c r="D385" s="297"/>
      <c r="E385" s="289"/>
    </row>
    <row r="386" spans="4:5" ht="13.5" customHeight="1" outlineLevel="2" x14ac:dyDescent="0.25">
      <c r="D386" s="297"/>
      <c r="E386" s="289"/>
    </row>
    <row r="387" spans="4:5" ht="13.5" customHeight="1" outlineLevel="2" x14ac:dyDescent="0.25">
      <c r="D387" s="297"/>
      <c r="E387" s="289"/>
    </row>
    <row r="388" spans="4:5" ht="13.5" customHeight="1" outlineLevel="2" x14ac:dyDescent="0.25">
      <c r="D388" s="297"/>
      <c r="E388" s="289"/>
    </row>
    <row r="389" spans="4:5" ht="13.5" customHeight="1" outlineLevel="2" x14ac:dyDescent="0.25">
      <c r="D389" s="297"/>
      <c r="E389" s="289"/>
    </row>
    <row r="390" spans="4:5" ht="13.5" customHeight="1" outlineLevel="2" x14ac:dyDescent="0.25">
      <c r="D390" s="297"/>
      <c r="E390" s="289"/>
    </row>
    <row r="391" spans="4:5" ht="13.5" customHeight="1" outlineLevel="2" x14ac:dyDescent="0.25">
      <c r="D391" s="297"/>
      <c r="E391" s="289"/>
    </row>
    <row r="392" spans="4:5" ht="13.5" customHeight="1" outlineLevel="2" x14ac:dyDescent="0.25">
      <c r="D392" s="297"/>
      <c r="E392" s="289"/>
    </row>
    <row r="393" spans="4:5" ht="13.5" customHeight="1" outlineLevel="2" x14ac:dyDescent="0.25">
      <c r="D393" s="297"/>
      <c r="E393" s="289"/>
    </row>
    <row r="394" spans="4:5" ht="13.5" customHeight="1" outlineLevel="2" x14ac:dyDescent="0.25">
      <c r="D394" s="297"/>
      <c r="E394" s="289"/>
    </row>
    <row r="395" spans="4:5" ht="13.5" customHeight="1" outlineLevel="2" x14ac:dyDescent="0.25">
      <c r="D395" s="297"/>
      <c r="E395" s="289"/>
    </row>
    <row r="396" spans="4:5" ht="13.5" customHeight="1" outlineLevel="2" x14ac:dyDescent="0.25">
      <c r="D396" s="297"/>
      <c r="E396" s="289"/>
    </row>
    <row r="397" spans="4:5" ht="13.5" customHeight="1" outlineLevel="2" x14ac:dyDescent="0.25">
      <c r="D397" s="297"/>
      <c r="E397" s="289"/>
    </row>
    <row r="398" spans="4:5" ht="13.5" customHeight="1" outlineLevel="2" x14ac:dyDescent="0.25">
      <c r="D398" s="297"/>
      <c r="E398" s="289"/>
    </row>
    <row r="399" spans="4:5" ht="13.5" customHeight="1" outlineLevel="2" x14ac:dyDescent="0.25">
      <c r="D399" s="297"/>
      <c r="E399" s="289"/>
    </row>
    <row r="400" spans="4:5" ht="13.5" customHeight="1" outlineLevel="2" x14ac:dyDescent="0.25">
      <c r="D400" s="297"/>
      <c r="E400" s="289"/>
    </row>
    <row r="401" spans="2:5" ht="13.5" customHeight="1" outlineLevel="2" x14ac:dyDescent="0.25">
      <c r="D401" s="297"/>
      <c r="E401" s="289"/>
    </row>
    <row r="402" spans="2:5" ht="13.5" customHeight="1" outlineLevel="2" x14ac:dyDescent="0.25">
      <c r="B402" s="297"/>
    </row>
    <row r="403" spans="2:5" ht="13.5" customHeight="1" outlineLevel="2" x14ac:dyDescent="0.25">
      <c r="B403" s="297"/>
    </row>
    <row r="404" spans="2:5" ht="13.5" customHeight="1" outlineLevel="2" x14ac:dyDescent="0.25">
      <c r="B404" s="297"/>
    </row>
    <row r="405" spans="2:5" ht="13.5" customHeight="1" outlineLevel="2" x14ac:dyDescent="0.25">
      <c r="B405" s="297"/>
    </row>
    <row r="406" spans="2:5" ht="13.5" customHeight="1" outlineLevel="2" x14ac:dyDescent="0.25">
      <c r="B406" s="297"/>
    </row>
    <row r="407" spans="2:5" ht="13.5" customHeight="1" outlineLevel="2" x14ac:dyDescent="0.25">
      <c r="B407" s="297"/>
    </row>
    <row r="408" spans="2:5" ht="13.5" customHeight="1" outlineLevel="2" x14ac:dyDescent="0.25">
      <c r="B408" s="297"/>
    </row>
    <row r="409" spans="2:5" ht="13.5" customHeight="1" outlineLevel="2" x14ac:dyDescent="0.25">
      <c r="B409" s="297"/>
    </row>
    <row r="410" spans="2:5" ht="13.5" customHeight="1" outlineLevel="2" x14ac:dyDescent="0.25">
      <c r="B410" s="297"/>
    </row>
    <row r="411" spans="2:5" ht="13.5" customHeight="1" outlineLevel="2" x14ac:dyDescent="0.25">
      <c r="B411" s="297"/>
    </row>
    <row r="412" spans="2:5" ht="13.5" customHeight="1" outlineLevel="2" x14ac:dyDescent="0.25">
      <c r="B412" s="297"/>
    </row>
    <row r="413" spans="2:5" ht="13.5" customHeight="1" outlineLevel="2" x14ac:dyDescent="0.25">
      <c r="B413" s="297"/>
    </row>
    <row r="414" spans="2:5" ht="13.5" customHeight="1" outlineLevel="2" x14ac:dyDescent="0.25">
      <c r="B414" s="297"/>
    </row>
    <row r="415" spans="2:5" ht="13.5" customHeight="1" outlineLevel="2" x14ac:dyDescent="0.25">
      <c r="B415" s="297"/>
    </row>
    <row r="416" spans="2:5" ht="13.5" customHeight="1" outlineLevel="2" x14ac:dyDescent="0.25">
      <c r="B416" s="297"/>
    </row>
    <row r="417" spans="1:24" ht="13.5" customHeight="1" outlineLevel="2" x14ac:dyDescent="0.25">
      <c r="B417" s="297"/>
    </row>
    <row r="418" spans="1:24" ht="13.5" customHeight="1" outlineLevel="2" x14ac:dyDescent="0.25">
      <c r="B418" s="297"/>
    </row>
    <row r="419" spans="1:24" ht="13.5" customHeight="1" outlineLevel="2" x14ac:dyDescent="0.25">
      <c r="B419" s="297"/>
    </row>
    <row r="420" spans="1:24" ht="13.5" customHeight="1" outlineLevel="2" thickBot="1" x14ac:dyDescent="0.3">
      <c r="B420" s="297"/>
    </row>
    <row r="421" spans="1:24" s="420" customFormat="1" ht="21" customHeight="1" outlineLevel="1" thickBot="1" x14ac:dyDescent="0.45">
      <c r="A421" s="418" t="s">
        <v>351</v>
      </c>
      <c r="B421" s="419"/>
      <c r="D421" s="421"/>
      <c r="E421" s="422"/>
      <c r="H421" s="423"/>
      <c r="X421" s="430"/>
    </row>
    <row r="422" spans="1:24" s="391" customFormat="1" ht="13.5" customHeight="1" outlineLevel="2" x14ac:dyDescent="0.25">
      <c r="A422" s="391" t="s">
        <v>30</v>
      </c>
      <c r="B422" s="424" t="s">
        <v>76</v>
      </c>
      <c r="C422" s="391" t="s">
        <v>31</v>
      </c>
      <c r="D422" s="424" t="s">
        <v>26</v>
      </c>
      <c r="E422" s="391" t="s">
        <v>77</v>
      </c>
      <c r="F422" s="391" t="s">
        <v>78</v>
      </c>
      <c r="X422" s="431"/>
    </row>
    <row r="423" spans="1:24" ht="13.5" customHeight="1" outlineLevel="2" x14ac:dyDescent="0.25">
      <c r="A423" s="289">
        <v>1</v>
      </c>
      <c r="B423" s="297"/>
      <c r="C423" s="112"/>
      <c r="E423" s="428"/>
      <c r="H423" s="392"/>
      <c r="K423" s="392"/>
    </row>
    <row r="424" spans="1:24" ht="13.5" customHeight="1" outlineLevel="2" x14ac:dyDescent="0.25">
      <c r="A424" s="289">
        <v>2</v>
      </c>
      <c r="B424" s="297"/>
      <c r="C424" s="112"/>
      <c r="E424" s="428"/>
      <c r="H424" s="392"/>
    </row>
    <row r="425" spans="1:24" ht="13.5" customHeight="1" outlineLevel="2" x14ac:dyDescent="0.25">
      <c r="A425" s="289">
        <v>3</v>
      </c>
      <c r="B425" s="297"/>
      <c r="C425" s="112"/>
      <c r="E425" s="428"/>
      <c r="H425" s="392"/>
      <c r="K425" s="392"/>
    </row>
    <row r="426" spans="1:24" ht="13.5" customHeight="1" outlineLevel="2" x14ac:dyDescent="0.25">
      <c r="A426" s="289">
        <v>4</v>
      </c>
      <c r="B426" s="297"/>
      <c r="C426" s="112"/>
      <c r="E426" s="428"/>
      <c r="H426" s="392"/>
    </row>
    <row r="427" spans="1:24" ht="13.5" customHeight="1" outlineLevel="2" x14ac:dyDescent="0.25">
      <c r="A427" s="289">
        <v>5</v>
      </c>
      <c r="B427" s="297"/>
      <c r="C427" s="112"/>
      <c r="E427" s="428"/>
      <c r="H427" s="392"/>
      <c r="K427" s="392"/>
    </row>
    <row r="428" spans="1:24" ht="13.5" customHeight="1" outlineLevel="2" x14ac:dyDescent="0.25">
      <c r="A428" s="289">
        <v>6</v>
      </c>
      <c r="B428" s="297"/>
      <c r="C428" s="435"/>
      <c r="E428" s="436"/>
      <c r="H428" s="392"/>
    </row>
    <row r="429" spans="1:24" ht="13.5" customHeight="1" outlineLevel="2" x14ac:dyDescent="0.25">
      <c r="A429" s="289">
        <v>7</v>
      </c>
      <c r="B429" s="297"/>
      <c r="C429" s="112"/>
      <c r="E429" s="428"/>
      <c r="H429" s="392"/>
      <c r="K429" s="392"/>
    </row>
    <row r="430" spans="1:24" ht="13.5" customHeight="1" outlineLevel="2" x14ac:dyDescent="0.25">
      <c r="A430" s="289">
        <v>8</v>
      </c>
      <c r="B430" s="297"/>
      <c r="C430" s="435"/>
      <c r="E430" s="436"/>
      <c r="H430" s="392"/>
      <c r="K430" s="392"/>
    </row>
    <row r="431" spans="1:24" ht="13.5" customHeight="1" outlineLevel="2" x14ac:dyDescent="0.25">
      <c r="A431" s="289">
        <v>9</v>
      </c>
      <c r="B431" s="297"/>
      <c r="C431" s="112"/>
      <c r="E431" s="428"/>
      <c r="H431" s="392"/>
      <c r="K431" s="392"/>
    </row>
    <row r="432" spans="1:24" ht="13.5" customHeight="1" outlineLevel="2" x14ac:dyDescent="0.25">
      <c r="A432" s="289">
        <v>10</v>
      </c>
      <c r="B432" s="297"/>
      <c r="C432" s="435"/>
      <c r="E432" s="436"/>
      <c r="H432" s="392"/>
    </row>
    <row r="433" spans="1:11" ht="13.5" customHeight="1" outlineLevel="2" x14ac:dyDescent="0.25">
      <c r="A433" s="289">
        <v>11</v>
      </c>
      <c r="B433" s="297"/>
      <c r="C433" s="112"/>
      <c r="E433" s="428"/>
      <c r="H433" s="392"/>
      <c r="K433" s="392"/>
    </row>
    <row r="434" spans="1:11" ht="13.5" customHeight="1" outlineLevel="2" x14ac:dyDescent="0.25">
      <c r="A434" s="289">
        <v>12</v>
      </c>
      <c r="B434" s="297"/>
      <c r="C434" s="435"/>
      <c r="E434" s="436"/>
      <c r="H434" s="392"/>
      <c r="K434" s="392"/>
    </row>
    <row r="435" spans="1:11" ht="13.5" customHeight="1" outlineLevel="2" x14ac:dyDescent="0.25">
      <c r="A435" s="289">
        <v>13</v>
      </c>
      <c r="B435" s="297"/>
      <c r="C435" s="112"/>
      <c r="E435" s="428"/>
      <c r="H435" s="392"/>
    </row>
    <row r="436" spans="1:11" ht="13.5" customHeight="1" outlineLevel="2" x14ac:dyDescent="0.25">
      <c r="A436" s="289">
        <v>14</v>
      </c>
      <c r="B436" s="297"/>
      <c r="C436" s="435"/>
      <c r="E436" s="436"/>
      <c r="H436" s="392"/>
      <c r="K436" s="392"/>
    </row>
    <row r="437" spans="1:11" ht="13.5" customHeight="1" outlineLevel="2" x14ac:dyDescent="0.25">
      <c r="A437" s="289">
        <v>15</v>
      </c>
      <c r="B437" s="297"/>
      <c r="C437" s="112"/>
      <c r="E437" s="428"/>
      <c r="H437" s="392"/>
      <c r="K437" s="392"/>
    </row>
    <row r="438" spans="1:11" ht="13.5" customHeight="1" outlineLevel="2" x14ac:dyDescent="0.25">
      <c r="A438" s="289">
        <v>16</v>
      </c>
      <c r="B438" s="297"/>
      <c r="C438" s="435"/>
      <c r="E438" s="436"/>
      <c r="H438" s="392"/>
      <c r="K438" s="392"/>
    </row>
    <row r="439" spans="1:11" ht="13.5" customHeight="1" outlineLevel="2" x14ac:dyDescent="0.25">
      <c r="A439" s="289">
        <v>17</v>
      </c>
      <c r="B439" s="297"/>
      <c r="C439" s="112"/>
      <c r="E439" s="428"/>
      <c r="H439" s="392"/>
    </row>
    <row r="440" spans="1:11" ht="13.5" customHeight="1" outlineLevel="2" x14ac:dyDescent="0.25">
      <c r="A440" s="289">
        <v>18</v>
      </c>
      <c r="B440" s="297"/>
      <c r="C440" s="435"/>
      <c r="E440" s="436"/>
      <c r="H440" s="392"/>
      <c r="K440" s="392"/>
    </row>
    <row r="441" spans="1:11" ht="13.5" customHeight="1" outlineLevel="2" x14ac:dyDescent="0.25">
      <c r="A441" s="289">
        <v>19</v>
      </c>
      <c r="B441" s="297"/>
      <c r="C441" s="112"/>
      <c r="E441" s="428"/>
      <c r="H441" s="392"/>
      <c r="K441" s="392"/>
    </row>
    <row r="442" spans="1:11" ht="13.5" customHeight="1" outlineLevel="2" x14ac:dyDescent="0.25">
      <c r="A442" s="289">
        <v>20</v>
      </c>
      <c r="B442" s="297"/>
      <c r="C442" s="435"/>
      <c r="E442" s="436"/>
      <c r="H442" s="392"/>
      <c r="K442" s="392"/>
    </row>
    <row r="443" spans="1:11" ht="13.5" customHeight="1" outlineLevel="2" x14ac:dyDescent="0.25">
      <c r="A443" s="289">
        <v>21</v>
      </c>
      <c r="B443" s="297"/>
      <c r="C443" s="112"/>
      <c r="E443" s="428"/>
      <c r="H443" s="392"/>
      <c r="K443" s="392"/>
    </row>
    <row r="444" spans="1:11" ht="13.5" customHeight="1" outlineLevel="2" x14ac:dyDescent="0.25">
      <c r="A444" s="289">
        <v>22</v>
      </c>
      <c r="B444" s="297"/>
      <c r="C444" s="435"/>
      <c r="E444" s="436"/>
      <c r="H444" s="392"/>
      <c r="K444" s="392"/>
    </row>
    <row r="445" spans="1:11" ht="13.5" customHeight="1" outlineLevel="2" x14ac:dyDescent="0.25">
      <c r="A445" s="289">
        <v>23</v>
      </c>
      <c r="B445" s="297"/>
      <c r="C445" s="112"/>
      <c r="E445" s="428"/>
      <c r="H445" s="392"/>
    </row>
    <row r="446" spans="1:11" ht="13.5" customHeight="1" outlineLevel="2" x14ac:dyDescent="0.25">
      <c r="A446" s="289">
        <v>24</v>
      </c>
      <c r="B446" s="297"/>
      <c r="C446" s="112"/>
      <c r="E446" s="428"/>
      <c r="H446" s="392"/>
      <c r="K446" s="392"/>
    </row>
    <row r="447" spans="1:11" ht="13.5" customHeight="1" outlineLevel="2" x14ac:dyDescent="0.25">
      <c r="A447" s="289">
        <v>25</v>
      </c>
      <c r="B447" s="297"/>
      <c r="C447" s="112"/>
      <c r="E447" s="428"/>
      <c r="H447" s="392"/>
    </row>
    <row r="448" spans="1:11" ht="13.5" customHeight="1" outlineLevel="2" x14ac:dyDescent="0.25">
      <c r="A448" s="289">
        <v>26</v>
      </c>
      <c r="B448" s="297"/>
      <c r="C448" s="112"/>
      <c r="E448" s="428"/>
      <c r="H448" s="392"/>
    </row>
    <row r="449" spans="1:11" ht="13.5" customHeight="1" outlineLevel="2" x14ac:dyDescent="0.25">
      <c r="A449" s="289">
        <v>27</v>
      </c>
      <c r="B449" s="297"/>
      <c r="C449" s="112"/>
      <c r="E449" s="428"/>
      <c r="H449" s="392"/>
      <c r="K449" s="392"/>
    </row>
    <row r="450" spans="1:11" ht="13.5" customHeight="1" outlineLevel="2" x14ac:dyDescent="0.25">
      <c r="A450" s="289">
        <v>28</v>
      </c>
      <c r="B450" s="297"/>
      <c r="C450" s="112"/>
      <c r="E450" s="428"/>
      <c r="H450" s="392"/>
      <c r="K450" s="392"/>
    </row>
    <row r="451" spans="1:11" ht="13.5" customHeight="1" outlineLevel="2" x14ac:dyDescent="0.25">
      <c r="A451" s="289">
        <v>29</v>
      </c>
      <c r="B451" s="297"/>
      <c r="C451" s="112"/>
      <c r="E451" s="428"/>
      <c r="H451" s="392"/>
    </row>
    <row r="452" spans="1:11" ht="13.5" customHeight="1" outlineLevel="2" x14ac:dyDescent="0.25">
      <c r="A452" s="289">
        <v>30</v>
      </c>
      <c r="B452" s="297"/>
      <c r="C452" s="112"/>
      <c r="E452" s="428"/>
      <c r="H452" s="392"/>
    </row>
    <row r="453" spans="1:11" ht="13.5" customHeight="1" outlineLevel="2" x14ac:dyDescent="0.25">
      <c r="A453" s="289">
        <v>31</v>
      </c>
      <c r="B453" s="297"/>
      <c r="C453" s="432"/>
      <c r="D453" s="433"/>
      <c r="E453" s="434"/>
      <c r="F453" s="429"/>
      <c r="G453" s="429"/>
      <c r="H453" s="429"/>
      <c r="K453" s="392"/>
    </row>
    <row r="454" spans="1:11" ht="13.5" customHeight="1" outlineLevel="2" x14ac:dyDescent="0.25">
      <c r="A454" s="289">
        <v>32</v>
      </c>
      <c r="B454" s="297"/>
      <c r="H454" s="392"/>
    </row>
    <row r="455" spans="1:11" ht="13.5" customHeight="1" outlineLevel="2" x14ac:dyDescent="0.25">
      <c r="A455" s="289">
        <v>33</v>
      </c>
      <c r="B455" s="297"/>
      <c r="H455" s="392"/>
    </row>
    <row r="456" spans="1:11" ht="13.5" customHeight="1" outlineLevel="2" x14ac:dyDescent="0.25">
      <c r="A456" s="289">
        <v>34</v>
      </c>
      <c r="B456" s="297"/>
      <c r="H456" s="392"/>
      <c r="K456" s="392"/>
    </row>
    <row r="457" spans="1:11" ht="13.5" customHeight="1" outlineLevel="2" x14ac:dyDescent="0.25">
      <c r="A457" s="289">
        <v>35</v>
      </c>
      <c r="B457" s="297"/>
      <c r="H457" s="392"/>
      <c r="K457" s="392"/>
    </row>
    <row r="458" spans="1:11" ht="13.5" customHeight="1" outlineLevel="2" x14ac:dyDescent="0.25">
      <c r="A458" s="289">
        <v>36</v>
      </c>
      <c r="B458" s="297"/>
      <c r="H458" s="392"/>
      <c r="K458" s="392"/>
    </row>
    <row r="459" spans="1:11" ht="13.5" customHeight="1" outlineLevel="2" x14ac:dyDescent="0.25">
      <c r="A459" s="289">
        <v>37</v>
      </c>
      <c r="B459" s="297"/>
      <c r="H459" s="392"/>
      <c r="K459" s="392"/>
    </row>
    <row r="460" spans="1:11" ht="13.5" customHeight="1" outlineLevel="2" x14ac:dyDescent="0.25">
      <c r="A460" s="289">
        <v>38</v>
      </c>
      <c r="B460" s="297"/>
      <c r="H460" s="392"/>
    </row>
    <row r="461" spans="1:11" ht="13.5" customHeight="1" outlineLevel="2" x14ac:dyDescent="0.25">
      <c r="A461" s="289">
        <v>39</v>
      </c>
      <c r="B461" s="297"/>
      <c r="H461" s="392"/>
    </row>
    <row r="462" spans="1:11" ht="13.5" customHeight="1" outlineLevel="2" x14ac:dyDescent="0.25">
      <c r="A462" s="289">
        <v>40</v>
      </c>
      <c r="B462" s="297"/>
      <c r="H462" s="392"/>
    </row>
    <row r="463" spans="1:11" ht="13.5" customHeight="1" outlineLevel="2" x14ac:dyDescent="0.25">
      <c r="A463" s="289">
        <v>41</v>
      </c>
      <c r="B463" s="297"/>
      <c r="H463" s="392"/>
    </row>
    <row r="464" spans="1:11" ht="13.5" customHeight="1" outlineLevel="2" x14ac:dyDescent="0.25">
      <c r="A464" s="289">
        <v>42</v>
      </c>
      <c r="B464" s="297"/>
      <c r="H464" s="392"/>
      <c r="K464" s="392"/>
    </row>
    <row r="465" spans="1:11" ht="13.5" customHeight="1" outlineLevel="2" x14ac:dyDescent="0.25">
      <c r="A465" s="289">
        <v>43</v>
      </c>
      <c r="B465" s="297"/>
      <c r="H465" s="392"/>
      <c r="K465" s="392"/>
    </row>
    <row r="466" spans="1:11" ht="13.5" customHeight="1" outlineLevel="2" x14ac:dyDescent="0.25">
      <c r="A466" s="289">
        <v>44</v>
      </c>
      <c r="B466" s="297"/>
      <c r="H466" s="392"/>
      <c r="K466" s="392"/>
    </row>
    <row r="467" spans="1:11" ht="13.5" customHeight="1" outlineLevel="2" x14ac:dyDescent="0.25">
      <c r="A467" s="289">
        <v>45</v>
      </c>
      <c r="B467" s="297"/>
      <c r="H467" s="392"/>
    </row>
    <row r="468" spans="1:11" ht="13.5" customHeight="1" outlineLevel="2" x14ac:dyDescent="0.25">
      <c r="A468" s="289">
        <v>46</v>
      </c>
      <c r="B468" s="297"/>
      <c r="H468" s="392"/>
      <c r="K468" s="392"/>
    </row>
    <row r="469" spans="1:11" ht="13.5" customHeight="1" outlineLevel="2" x14ac:dyDescent="0.25">
      <c r="A469" s="289">
        <v>47</v>
      </c>
      <c r="B469" s="297"/>
      <c r="H469" s="392"/>
      <c r="K469" s="392"/>
    </row>
    <row r="470" spans="1:11" ht="13.5" customHeight="1" outlineLevel="2" x14ac:dyDescent="0.25">
      <c r="A470" s="289">
        <v>48</v>
      </c>
      <c r="B470" s="297"/>
      <c r="H470" s="392"/>
    </row>
    <row r="471" spans="1:11" ht="13.5" customHeight="1" outlineLevel="2" x14ac:dyDescent="0.25">
      <c r="A471" s="289">
        <v>49</v>
      </c>
      <c r="B471" s="297"/>
      <c r="H471" s="392"/>
      <c r="K471" s="392"/>
    </row>
    <row r="472" spans="1:11" ht="13.5" customHeight="1" outlineLevel="2" x14ac:dyDescent="0.25">
      <c r="A472" s="289">
        <v>50</v>
      </c>
      <c r="B472" s="297"/>
      <c r="H472" s="392"/>
      <c r="K472" s="392"/>
    </row>
    <row r="473" spans="1:11" ht="13.5" customHeight="1" outlineLevel="2" x14ac:dyDescent="0.25">
      <c r="A473" s="289">
        <v>51</v>
      </c>
      <c r="B473" s="297"/>
      <c r="H473" s="392"/>
      <c r="K473" s="392"/>
    </row>
    <row r="474" spans="1:11" ht="13.5" customHeight="1" outlineLevel="2" x14ac:dyDescent="0.25">
      <c r="A474" s="289">
        <v>52</v>
      </c>
      <c r="B474" s="297"/>
      <c r="H474" s="392"/>
      <c r="K474" s="392"/>
    </row>
    <row r="475" spans="1:11" ht="13.5" customHeight="1" outlineLevel="2" x14ac:dyDescent="0.25">
      <c r="A475" s="289">
        <v>53</v>
      </c>
      <c r="B475" s="297"/>
      <c r="H475" s="392"/>
      <c r="K475" s="392"/>
    </row>
    <row r="476" spans="1:11" ht="13.5" customHeight="1" outlineLevel="2" x14ac:dyDescent="0.25">
      <c r="A476" s="289">
        <v>54</v>
      </c>
      <c r="B476" s="297"/>
      <c r="G476" s="289">
        <v>23</v>
      </c>
      <c r="H476" s="392"/>
    </row>
    <row r="477" spans="1:11" ht="13.5" customHeight="1" outlineLevel="2" x14ac:dyDescent="0.25">
      <c r="A477" s="289">
        <v>55</v>
      </c>
      <c r="B477" s="297"/>
      <c r="G477" s="289">
        <v>21</v>
      </c>
      <c r="H477" s="392"/>
    </row>
    <row r="478" spans="1:11" ht="13.5" customHeight="1" outlineLevel="2" x14ac:dyDescent="0.25">
      <c r="A478" s="289">
        <v>56</v>
      </c>
      <c r="B478" s="297"/>
      <c r="G478" s="289">
        <v>29</v>
      </c>
      <c r="H478" s="392"/>
    </row>
    <row r="479" spans="1:11" ht="13.5" customHeight="1" outlineLevel="2" x14ac:dyDescent="0.25">
      <c r="A479" s="289">
        <v>57</v>
      </c>
      <c r="B479" s="297"/>
      <c r="G479" s="289">
        <v>25</v>
      </c>
      <c r="H479" s="392"/>
      <c r="K479" s="392"/>
    </row>
    <row r="480" spans="1:11" ht="13.5" customHeight="1" outlineLevel="2" x14ac:dyDescent="0.25">
      <c r="A480" s="289">
        <v>58</v>
      </c>
      <c r="B480" s="297"/>
      <c r="G480" s="289">
        <v>24</v>
      </c>
      <c r="H480" s="392"/>
      <c r="K480" s="392"/>
    </row>
    <row r="481" spans="1:11" ht="13.5" customHeight="1" outlineLevel="2" x14ac:dyDescent="0.25">
      <c r="A481" s="289">
        <v>59</v>
      </c>
      <c r="B481" s="297"/>
      <c r="G481" s="289">
        <v>18</v>
      </c>
      <c r="H481" s="392"/>
    </row>
    <row r="482" spans="1:11" ht="13.5" customHeight="1" outlineLevel="2" x14ac:dyDescent="0.25">
      <c r="A482" s="289">
        <v>60</v>
      </c>
      <c r="B482" s="297"/>
      <c r="G482" s="289">
        <v>23</v>
      </c>
      <c r="H482" s="392"/>
      <c r="K482" s="392"/>
    </row>
    <row r="483" spans="1:11" ht="13.5" customHeight="1" outlineLevel="2" x14ac:dyDescent="0.25">
      <c r="D483" s="297"/>
      <c r="E483" s="289"/>
      <c r="K483" s="392"/>
    </row>
    <row r="484" spans="1:11" ht="13.5" customHeight="1" outlineLevel="2" x14ac:dyDescent="0.25">
      <c r="D484" s="297"/>
      <c r="E484" s="289"/>
    </row>
    <row r="485" spans="1:11" ht="13.5" customHeight="1" outlineLevel="2" x14ac:dyDescent="0.25">
      <c r="D485" s="297"/>
      <c r="E485" s="289"/>
    </row>
    <row r="486" spans="1:11" ht="13.5" customHeight="1" outlineLevel="2" x14ac:dyDescent="0.25">
      <c r="D486" s="297"/>
      <c r="E486" s="289"/>
    </row>
    <row r="487" spans="1:11" ht="13.5" customHeight="1" outlineLevel="2" x14ac:dyDescent="0.25">
      <c r="D487" s="297"/>
      <c r="E487" s="289"/>
      <c r="K487" s="392"/>
    </row>
    <row r="488" spans="1:11" ht="13.5" customHeight="1" outlineLevel="2" x14ac:dyDescent="0.25">
      <c r="D488" s="297"/>
      <c r="E488" s="289"/>
    </row>
    <row r="489" spans="1:11" ht="13.5" customHeight="1" outlineLevel="2" x14ac:dyDescent="0.25">
      <c r="D489" s="297"/>
      <c r="E489" s="289"/>
    </row>
    <row r="490" spans="1:11" ht="13.5" customHeight="1" outlineLevel="2" x14ac:dyDescent="0.25">
      <c r="D490" s="297"/>
      <c r="E490" s="289"/>
      <c r="K490" s="392"/>
    </row>
    <row r="491" spans="1:11" ht="13.5" customHeight="1" outlineLevel="2" x14ac:dyDescent="0.25">
      <c r="D491" s="297"/>
      <c r="E491" s="289"/>
    </row>
    <row r="492" spans="1:11" ht="13.5" customHeight="1" outlineLevel="2" x14ac:dyDescent="0.25">
      <c r="D492" s="297"/>
      <c r="E492" s="289"/>
      <c r="K492" s="392"/>
    </row>
    <row r="493" spans="1:11" ht="13.5" customHeight="1" outlineLevel="2" x14ac:dyDescent="0.25">
      <c r="D493" s="297"/>
      <c r="E493" s="289"/>
    </row>
    <row r="494" spans="1:11" ht="13.5" customHeight="1" outlineLevel="2" x14ac:dyDescent="0.25">
      <c r="D494" s="297"/>
      <c r="E494" s="289"/>
    </row>
    <row r="495" spans="1:11" ht="13.5" customHeight="1" outlineLevel="2" x14ac:dyDescent="0.25">
      <c r="D495" s="297"/>
      <c r="E495" s="289"/>
    </row>
    <row r="496" spans="1:11" ht="13.5" customHeight="1" outlineLevel="2" x14ac:dyDescent="0.25">
      <c r="D496" s="297"/>
      <c r="E496" s="289"/>
    </row>
    <row r="497" spans="4:5" ht="13.5" customHeight="1" outlineLevel="2" x14ac:dyDescent="0.25">
      <c r="D497" s="297"/>
      <c r="E497" s="289"/>
    </row>
    <row r="498" spans="4:5" ht="13.5" customHeight="1" outlineLevel="2" x14ac:dyDescent="0.25">
      <c r="D498" s="297"/>
      <c r="E498" s="289"/>
    </row>
    <row r="499" spans="4:5" ht="13.5" customHeight="1" outlineLevel="2" x14ac:dyDescent="0.25">
      <c r="D499" s="297"/>
      <c r="E499" s="289"/>
    </row>
    <row r="500" spans="4:5" ht="13.5" customHeight="1" outlineLevel="2" x14ac:dyDescent="0.25">
      <c r="D500" s="297"/>
      <c r="E500" s="289"/>
    </row>
    <row r="501" spans="4:5" ht="13.5" customHeight="1" outlineLevel="2" x14ac:dyDescent="0.25">
      <c r="D501" s="297"/>
      <c r="E501" s="289"/>
    </row>
    <row r="502" spans="4:5" ht="13.5" customHeight="1" outlineLevel="2" x14ac:dyDescent="0.25">
      <c r="D502" s="297"/>
      <c r="E502" s="289"/>
    </row>
    <row r="503" spans="4:5" ht="13.5" customHeight="1" outlineLevel="2" x14ac:dyDescent="0.25">
      <c r="D503" s="297"/>
      <c r="E503" s="289"/>
    </row>
    <row r="504" spans="4:5" ht="13.5" customHeight="1" outlineLevel="2" x14ac:dyDescent="0.25">
      <c r="D504" s="297"/>
      <c r="E504" s="289"/>
    </row>
    <row r="505" spans="4:5" ht="13.5" customHeight="1" outlineLevel="2" x14ac:dyDescent="0.25">
      <c r="D505" s="297"/>
      <c r="E505" s="289"/>
    </row>
    <row r="506" spans="4:5" ht="13.5" customHeight="1" outlineLevel="2" x14ac:dyDescent="0.25">
      <c r="D506" s="297"/>
      <c r="E506" s="289"/>
    </row>
    <row r="507" spans="4:5" ht="13.5" customHeight="1" outlineLevel="2" x14ac:dyDescent="0.25">
      <c r="D507" s="297"/>
      <c r="E507" s="289"/>
    </row>
    <row r="508" spans="4:5" ht="13.5" customHeight="1" outlineLevel="2" x14ac:dyDescent="0.25">
      <c r="D508" s="297"/>
      <c r="E508" s="289"/>
    </row>
    <row r="509" spans="4:5" ht="13.5" customHeight="1" outlineLevel="2" x14ac:dyDescent="0.25">
      <c r="D509" s="297"/>
      <c r="E509" s="289"/>
    </row>
    <row r="510" spans="4:5" ht="13.5" customHeight="1" outlineLevel="2" x14ac:dyDescent="0.25">
      <c r="D510" s="297"/>
      <c r="E510" s="289"/>
    </row>
    <row r="511" spans="4:5" ht="13.5" customHeight="1" outlineLevel="2" x14ac:dyDescent="0.25">
      <c r="D511" s="297"/>
      <c r="E511" s="289"/>
    </row>
    <row r="512" spans="4:5" ht="13.5" customHeight="1" outlineLevel="2" x14ac:dyDescent="0.25">
      <c r="D512" s="297"/>
      <c r="E512" s="289"/>
    </row>
    <row r="513" spans="1:24" ht="13.5" customHeight="1" outlineLevel="2" x14ac:dyDescent="0.25">
      <c r="D513" s="297"/>
      <c r="E513" s="289"/>
    </row>
    <row r="514" spans="1:24" ht="13.5" customHeight="1" outlineLevel="2" x14ac:dyDescent="0.25">
      <c r="D514" s="297"/>
      <c r="E514" s="289"/>
    </row>
    <row r="515" spans="1:24" ht="13.5" customHeight="1" outlineLevel="2" x14ac:dyDescent="0.25">
      <c r="D515" s="297"/>
      <c r="E515" s="289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20" customFormat="1" ht="21.6" thickBot="1" x14ac:dyDescent="0.45">
      <c r="A521" s="418">
        <f t="shared" ref="A521:F524" si="54">+A321</f>
        <v>0</v>
      </c>
      <c r="B521" s="419">
        <f t="shared" si="54"/>
        <v>0</v>
      </c>
      <c r="C521" s="420">
        <f t="shared" si="54"/>
        <v>0</v>
      </c>
      <c r="D521" s="421">
        <f t="shared" si="54"/>
        <v>0</v>
      </c>
      <c r="E521" s="422">
        <f t="shared" si="54"/>
        <v>0</v>
      </c>
      <c r="F521" s="420">
        <f t="shared" si="54"/>
        <v>0</v>
      </c>
      <c r="H521" s="423"/>
      <c r="X521" s="430"/>
    </row>
    <row r="522" spans="1:24" x14ac:dyDescent="0.25">
      <c r="A522" s="289" t="str">
        <f t="shared" si="54"/>
        <v>Résultats BRUT HOMMES COLLER LES VALEURS DES CELLULES Puis trier par ordre croissant colonne F</v>
      </c>
      <c r="B522" s="297">
        <f t="shared" si="54"/>
        <v>0</v>
      </c>
      <c r="C522" s="289">
        <f t="shared" si="54"/>
        <v>0</v>
      </c>
      <c r="D522" s="298">
        <f t="shared" si="54"/>
        <v>0</v>
      </c>
      <c r="E522" s="299">
        <f t="shared" si="54"/>
        <v>0</v>
      </c>
      <c r="F522" s="289">
        <f t="shared" si="54"/>
        <v>0</v>
      </c>
      <c r="H522" s="417"/>
    </row>
    <row r="523" spans="1:24" x14ac:dyDescent="0.25">
      <c r="A523" s="289" t="str">
        <f t="shared" si="54"/>
        <v>Clt</v>
      </c>
      <c r="B523" s="289" t="str">
        <f t="shared" si="54"/>
        <v>Nat.</v>
      </c>
      <c r="C523" s="289" t="str">
        <f t="shared" si="54"/>
        <v>Prénom et Nom</v>
      </c>
      <c r="D523" s="298" t="str">
        <f t="shared" si="54"/>
        <v>Idx</v>
      </c>
      <c r="E523" s="299" t="str">
        <f t="shared" si="54"/>
        <v>Club</v>
      </c>
      <c r="F523" s="289" t="str">
        <f t="shared" si="54"/>
        <v>T1</v>
      </c>
    </row>
    <row r="524" spans="1:24" x14ac:dyDescent="0.25">
      <c r="A524" s="289">
        <f t="shared" si="54"/>
        <v>1</v>
      </c>
      <c r="B524" s="289">
        <f t="shared" si="54"/>
        <v>0</v>
      </c>
      <c r="C524" s="289">
        <f t="shared" si="54"/>
        <v>0</v>
      </c>
      <c r="D524" s="298">
        <f t="shared" si="54"/>
        <v>0</v>
      </c>
      <c r="E524" s="299">
        <f t="shared" si="54"/>
        <v>0</v>
      </c>
      <c r="F524" s="289">
        <f t="shared" si="54"/>
        <v>0</v>
      </c>
    </row>
  </sheetData>
  <sortState xmlns:xlrd2="http://schemas.microsoft.com/office/spreadsheetml/2017/richdata2" ref="C422:H471">
    <sortCondition descending="1" ref="F422:F471"/>
  </sortState>
  <mergeCells count="26">
    <mergeCell ref="B4:F4"/>
    <mergeCell ref="I4:M4"/>
    <mergeCell ref="AB1:BB1"/>
    <mergeCell ref="AB2:AR2"/>
    <mergeCell ref="AB4:AF4"/>
    <mergeCell ref="AH4:AL4"/>
    <mergeCell ref="AN4:AR4"/>
    <mergeCell ref="AT4:BB4"/>
    <mergeCell ref="A1:Z1"/>
    <mergeCell ref="A40:F40"/>
    <mergeCell ref="H40:M40"/>
    <mergeCell ref="AB37:AF37"/>
    <mergeCell ref="A39:F39"/>
    <mergeCell ref="H39:M39"/>
    <mergeCell ref="AB39:AF39"/>
    <mergeCell ref="AB40:AF40"/>
    <mergeCell ref="AZ5:BB5"/>
    <mergeCell ref="AT5:AV5"/>
    <mergeCell ref="O21:R21"/>
    <mergeCell ref="AN19:AR19"/>
    <mergeCell ref="AH37:AL37"/>
    <mergeCell ref="O5:R5"/>
    <mergeCell ref="S5:T5"/>
    <mergeCell ref="AW5:AY5"/>
    <mergeCell ref="W5:X5"/>
    <mergeCell ref="W13:Z13"/>
  </mergeCells>
  <conditionalFormatting sqref="B125:B173 D125:D173 F125:H173 B174:H174">
    <cfRule type="expression" dxfId="49" priority="13">
      <formula>($H125="F")</formula>
    </cfRule>
  </conditionalFormatting>
  <conditionalFormatting sqref="B324:B352">
    <cfRule type="expression" dxfId="48" priority="10">
      <formula>($H324="F")</formula>
    </cfRule>
  </conditionalFormatting>
  <conditionalFormatting sqref="B423:B453">
    <cfRule type="expression" dxfId="47" priority="9">
      <formula>($H423="F")</formula>
    </cfRule>
  </conditionalFormatting>
  <conditionalFormatting sqref="B353:F373">
    <cfRule type="expression" dxfId="46" priority="12">
      <formula>($H353="F")</formula>
    </cfRule>
  </conditionalFormatting>
  <conditionalFormatting sqref="B454:H482">
    <cfRule type="expression" dxfId="45" priority="11">
      <formula>($H454="F")</formula>
    </cfRule>
  </conditionalFormatting>
  <conditionalFormatting sqref="C6:C35">
    <cfRule type="cellIs" dxfId="44" priority="5" operator="equal">
      <formula>"F"</formula>
    </cfRule>
  </conditionalFormatting>
  <conditionalFormatting sqref="C224:H224 B224:B274 D225:D231 F225:H231 C232:H232 D233:D274 F233:H274 B275:H287">
    <cfRule type="expression" dxfId="43" priority="15">
      <formula>($H224="F")</formula>
    </cfRule>
  </conditionalFormatting>
  <conditionalFormatting sqref="D6:D35">
    <cfRule type="cellIs" dxfId="42" priority="2" operator="equal">
      <formula>"Inconnu"</formula>
    </cfRule>
  </conditionalFormatting>
  <conditionalFormatting sqref="D324:D352 F324:H352">
    <cfRule type="expression" dxfId="41" priority="8">
      <formula>($H324="F")</formula>
    </cfRule>
  </conditionalFormatting>
  <conditionalFormatting sqref="D423:D453 F423:H453">
    <cfRule type="expression" dxfId="40" priority="7">
      <formula>($H423="F")</formula>
    </cfRule>
  </conditionalFormatting>
  <conditionalFormatting sqref="E6:E35">
    <cfRule type="cellIs" dxfId="39" priority="1" operator="greaterThan">
      <formula>36</formula>
    </cfRule>
  </conditionalFormatting>
  <conditionalFormatting sqref="G353:G369 H353:H376">
    <cfRule type="expression" dxfId="38" priority="14">
      <formula>($H353="F")</formula>
    </cfRule>
  </conditionalFormatting>
  <conditionalFormatting sqref="J6:J35">
    <cfRule type="cellIs" dxfId="37" priority="6" operator="equal">
      <formula>"F"</formula>
    </cfRule>
  </conditionalFormatting>
  <conditionalFormatting sqref="K6:K35">
    <cfRule type="cellIs" dxfId="36" priority="3" operator="equal">
      <formula>"Inconnu"</formula>
    </cfRule>
  </conditionalFormatting>
  <conditionalFormatting sqref="L6:L35">
    <cfRule type="cellIs" dxfId="35" priority="4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8"/>
  <dimension ref="A1:BB524"/>
  <sheetViews>
    <sheetView zoomScale="70" zoomScaleNormal="70" workbookViewId="0">
      <selection sqref="A1:Z1"/>
    </sheetView>
  </sheetViews>
  <sheetFormatPr baseColWidth="10" defaultColWidth="11.5546875" defaultRowHeight="13.2" outlineLevelRow="2" x14ac:dyDescent="0.25"/>
  <cols>
    <col min="1" max="1" width="5.33203125" style="289" customWidth="1"/>
    <col min="2" max="2" width="23.109375" style="289" customWidth="1"/>
    <col min="3" max="3" width="21" style="289" customWidth="1"/>
    <col min="4" max="4" width="19.109375" style="298" customWidth="1"/>
    <col min="5" max="5" width="26.5546875" style="299" customWidth="1"/>
    <col min="6" max="6" width="5.44140625" style="289" customWidth="1"/>
    <col min="7" max="7" width="3.77734375" style="289" customWidth="1"/>
    <col min="8" max="8" width="4.33203125" style="289" customWidth="1"/>
    <col min="9" max="9" width="20.5546875" style="289" customWidth="1"/>
    <col min="10" max="10" width="4.88671875" style="289" customWidth="1"/>
    <col min="11" max="12" width="15.6640625" style="289" customWidth="1"/>
    <col min="13" max="15" width="5.44140625" style="289" customWidth="1"/>
    <col min="16" max="16" width="16.44140625" style="289" customWidth="1"/>
    <col min="17" max="17" width="5.44140625" style="289" customWidth="1"/>
    <col min="18" max="18" width="18.21875" style="289" customWidth="1"/>
    <col min="19" max="20" width="5.44140625" style="289" customWidth="1"/>
    <col min="21" max="21" width="1" style="289" customWidth="1"/>
    <col min="22" max="22" width="3.33203125" style="289" customWidth="1"/>
    <col min="23" max="23" width="20.5546875" style="289" customWidth="1"/>
    <col min="24" max="24" width="9.21875" style="300" customWidth="1"/>
    <col min="25" max="25" width="11.77734375" style="289" customWidth="1"/>
    <col min="26" max="26" width="9.109375" style="289" customWidth="1"/>
    <col min="27" max="27" width="3.5546875" style="289" customWidth="1"/>
    <col min="28" max="28" width="8.109375" style="289" customWidth="1"/>
    <col min="29" max="29" width="7.88671875" style="289" customWidth="1"/>
    <col min="30" max="30" width="8.44140625" style="289" customWidth="1"/>
    <col min="31" max="32" width="5.44140625" style="289" customWidth="1"/>
    <col min="33" max="33" width="3.33203125" style="289" customWidth="1"/>
    <col min="34" max="34" width="8" style="289" customWidth="1"/>
    <col min="35" max="38" width="5.44140625" style="289" customWidth="1"/>
    <col min="39" max="39" width="1.5546875" style="289" customWidth="1"/>
    <col min="40" max="40" width="5.44140625" style="289" customWidth="1"/>
    <col min="41" max="41" width="9.33203125" style="289" customWidth="1"/>
    <col min="42" max="44" width="5.44140625" style="289" customWidth="1"/>
    <col min="45" max="57" width="11.5546875" style="289"/>
    <col min="58" max="58" width="12.109375" style="289" customWidth="1"/>
    <col min="59" max="16384" width="11.5546875" style="289"/>
  </cols>
  <sheetData>
    <row r="1" spans="1:54" s="752" customFormat="1" ht="31.8" customHeight="1" thickBot="1" x14ac:dyDescent="0.3">
      <c r="A1" s="941" t="str">
        <f>+Explications!A1:R1</f>
        <v>CARRE D'AS 2025</v>
      </c>
      <c r="B1" s="942"/>
      <c r="C1" s="942"/>
      <c r="D1" s="942"/>
      <c r="E1" s="942"/>
      <c r="F1" s="942"/>
      <c r="G1" s="942"/>
      <c r="H1" s="942"/>
      <c r="I1" s="942"/>
      <c r="J1" s="942"/>
      <c r="K1" s="942"/>
      <c r="L1" s="942"/>
      <c r="M1" s="942"/>
      <c r="N1" s="942"/>
      <c r="O1" s="942"/>
      <c r="P1" s="942"/>
      <c r="Q1" s="942"/>
      <c r="R1" s="942"/>
      <c r="S1" s="942"/>
      <c r="T1" s="942"/>
      <c r="U1" s="942"/>
      <c r="V1" s="942"/>
      <c r="W1" s="942"/>
      <c r="X1" s="942"/>
      <c r="Y1" s="942"/>
      <c r="Z1" s="943"/>
      <c r="AB1" s="941" t="s">
        <v>23</v>
      </c>
      <c r="AC1" s="942"/>
      <c r="AD1" s="942"/>
      <c r="AE1" s="942"/>
      <c r="AF1" s="942"/>
      <c r="AG1" s="942"/>
      <c r="AH1" s="942"/>
      <c r="AI1" s="942"/>
      <c r="AJ1" s="942"/>
      <c r="AK1" s="942"/>
      <c r="AL1" s="942"/>
      <c r="AM1" s="942"/>
      <c r="AN1" s="942"/>
      <c r="AO1" s="942"/>
      <c r="AP1" s="942"/>
      <c r="AQ1" s="942"/>
      <c r="AR1" s="942"/>
      <c r="AS1" s="942"/>
      <c r="AT1" s="942"/>
      <c r="AU1" s="942"/>
      <c r="AV1" s="942"/>
      <c r="AW1" s="942"/>
      <c r="AX1" s="942"/>
      <c r="AY1" s="942"/>
      <c r="AZ1" s="942"/>
      <c r="BA1" s="942"/>
      <c r="BB1" s="943"/>
    </row>
    <row r="2" spans="1:54" ht="19.95" customHeight="1" x14ac:dyDescent="0.3">
      <c r="A2" s="292" t="s">
        <v>133</v>
      </c>
      <c r="B2" s="293">
        <f>+Explications!J35</f>
        <v>45923</v>
      </c>
      <c r="C2" s="294"/>
      <c r="D2" s="295" t="s">
        <v>131</v>
      </c>
      <c r="E2" s="292" t="str">
        <f>+Explications!J36</f>
        <v>Lésigny</v>
      </c>
      <c r="F2" s="292"/>
      <c r="G2" s="292"/>
      <c r="H2" s="294"/>
      <c r="I2" s="292" t="s">
        <v>226</v>
      </c>
      <c r="J2" s="292" t="str">
        <f>+Explications!J37</f>
        <v>ASPTT</v>
      </c>
      <c r="K2" s="292"/>
      <c r="L2" s="292"/>
      <c r="M2" s="292"/>
      <c r="N2" s="292"/>
      <c r="O2" s="292"/>
      <c r="P2" s="292" t="s">
        <v>402</v>
      </c>
      <c r="Q2" s="292"/>
      <c r="R2" s="292" t="str">
        <f>+Explications!J38</f>
        <v>Simple</v>
      </c>
      <c r="S2" s="292"/>
      <c r="T2" s="292"/>
      <c r="U2" s="292" t="s">
        <v>25</v>
      </c>
      <c r="V2" s="292"/>
      <c r="W2" s="292"/>
      <c r="X2" s="296"/>
      <c r="Y2" s="292"/>
      <c r="AB2" s="947"/>
      <c r="AC2" s="947"/>
      <c r="AD2" s="947"/>
      <c r="AE2" s="947"/>
      <c r="AF2" s="947"/>
      <c r="AG2" s="947"/>
      <c r="AH2" s="947"/>
      <c r="AI2" s="947"/>
      <c r="AJ2" s="947"/>
      <c r="AK2" s="947"/>
      <c r="AL2" s="947"/>
      <c r="AM2" s="947"/>
      <c r="AN2" s="947"/>
      <c r="AO2" s="947"/>
      <c r="AP2" s="947"/>
      <c r="AQ2" s="947"/>
      <c r="AR2" s="947"/>
    </row>
    <row r="3" spans="1:54" ht="13.8" thickBot="1" x14ac:dyDescent="0.3">
      <c r="B3" s="297"/>
    </row>
    <row r="4" spans="1:54" ht="16.5" customHeight="1" thickBot="1" x14ac:dyDescent="0.3">
      <c r="B4" s="944" t="s">
        <v>0</v>
      </c>
      <c r="C4" s="945"/>
      <c r="D4" s="945"/>
      <c r="E4" s="945"/>
      <c r="F4" s="946"/>
      <c r="G4" s="110"/>
      <c r="H4" s="110"/>
      <c r="I4" s="944" t="s">
        <v>3</v>
      </c>
      <c r="J4" s="945"/>
      <c r="K4" s="945"/>
      <c r="L4" s="945"/>
      <c r="M4" s="946"/>
      <c r="AB4" s="944" t="s">
        <v>0</v>
      </c>
      <c r="AC4" s="945"/>
      <c r="AD4" s="945"/>
      <c r="AE4" s="945"/>
      <c r="AF4" s="946"/>
      <c r="AH4" s="944" t="s">
        <v>3</v>
      </c>
      <c r="AI4" s="945"/>
      <c r="AJ4" s="945"/>
      <c r="AK4" s="945"/>
      <c r="AL4" s="946"/>
      <c r="AN4" s="944" t="s">
        <v>18</v>
      </c>
      <c r="AO4" s="945"/>
      <c r="AP4" s="945"/>
      <c r="AQ4" s="945"/>
      <c r="AR4" s="946"/>
      <c r="AT4" s="948" t="s">
        <v>233</v>
      </c>
      <c r="AU4" s="949"/>
      <c r="AV4" s="949"/>
      <c r="AW4" s="949"/>
      <c r="AX4" s="949"/>
      <c r="AY4" s="949"/>
      <c r="AZ4" s="949"/>
      <c r="BA4" s="949"/>
      <c r="BB4" s="950"/>
    </row>
    <row r="5" spans="1:54" ht="16.5" customHeight="1" thickBot="1" x14ac:dyDescent="0.3">
      <c r="B5" s="301" t="s">
        <v>85</v>
      </c>
      <c r="C5" s="302" t="s">
        <v>90</v>
      </c>
      <c r="D5" s="303" t="s">
        <v>24</v>
      </c>
      <c r="E5" s="304" t="s">
        <v>48</v>
      </c>
      <c r="F5" s="305" t="s">
        <v>21</v>
      </c>
      <c r="G5" s="110"/>
      <c r="H5" s="110"/>
      <c r="I5" s="306" t="str">
        <f>+B5</f>
        <v>Nom Prénom</v>
      </c>
      <c r="J5" s="307" t="s">
        <v>90</v>
      </c>
      <c r="K5" s="306" t="str">
        <f>+D5</f>
        <v>Club *</v>
      </c>
      <c r="L5" s="306" t="s">
        <v>48</v>
      </c>
      <c r="M5" s="305" t="s">
        <v>21</v>
      </c>
      <c r="O5" s="962" t="s">
        <v>18</v>
      </c>
      <c r="P5" s="963"/>
      <c r="Q5" s="963"/>
      <c r="R5" s="964"/>
      <c r="S5" s="965" t="s">
        <v>2</v>
      </c>
      <c r="T5" s="966"/>
      <c r="W5" s="944" t="s">
        <v>15</v>
      </c>
      <c r="X5" s="946"/>
      <c r="AB5" s="308" t="str">
        <f>+W6</f>
        <v>ASGAF</v>
      </c>
      <c r="AC5" s="309" t="str">
        <f>+W7</f>
        <v>Chevannes</v>
      </c>
      <c r="AD5" s="309" t="str">
        <f>+W8</f>
        <v>Chevry</v>
      </c>
      <c r="AE5" s="309" t="str">
        <f>+W9</f>
        <v>Corbuches</v>
      </c>
      <c r="AF5" s="310" t="str">
        <f>+W10</f>
        <v>Réveillon</v>
      </c>
      <c r="AH5" s="308" t="str">
        <f>+AB5</f>
        <v>ASGAF</v>
      </c>
      <c r="AI5" s="309" t="str">
        <f>+AC5</f>
        <v>Chevannes</v>
      </c>
      <c r="AJ5" s="309" t="str">
        <f>+AD5</f>
        <v>Chevry</v>
      </c>
      <c r="AK5" s="309" t="str">
        <f>+AE5</f>
        <v>Corbuches</v>
      </c>
      <c r="AL5" s="310" t="str">
        <f>+AF5</f>
        <v>Réveillon</v>
      </c>
      <c r="AN5" s="308" t="str">
        <f>+AH5</f>
        <v>ASGAF</v>
      </c>
      <c r="AO5" s="309" t="str">
        <f>+AI5</f>
        <v>Chevannes</v>
      </c>
      <c r="AP5" s="309" t="str">
        <f>+AJ5</f>
        <v>Chevry</v>
      </c>
      <c r="AQ5" s="309" t="str">
        <f>+AK5</f>
        <v>Corbuches</v>
      </c>
      <c r="AR5" s="310" t="str">
        <f>+AL5</f>
        <v>Réveillon</v>
      </c>
      <c r="AT5" s="944" t="s">
        <v>229</v>
      </c>
      <c r="AU5" s="945"/>
      <c r="AV5" s="946"/>
      <c r="AW5" s="944" t="s">
        <v>86</v>
      </c>
      <c r="AX5" s="945"/>
      <c r="AY5" s="946"/>
      <c r="AZ5" s="944" t="s">
        <v>87</v>
      </c>
      <c r="BA5" s="945"/>
      <c r="BB5" s="946"/>
    </row>
    <row r="6" spans="1:54" ht="16.5" customHeight="1" thickBot="1" x14ac:dyDescent="0.3">
      <c r="A6" s="311">
        <v>1</v>
      </c>
      <c r="B6" s="312">
        <f t="shared" ref="B6:E21" si="0">+B42</f>
        <v>0</v>
      </c>
      <c r="C6" s="313">
        <f>+C42</f>
        <v>0</v>
      </c>
      <c r="D6" s="314" t="str">
        <f t="shared" ref="D6:E14" si="1">+D42</f>
        <v>???</v>
      </c>
      <c r="E6" s="315">
        <f t="shared" si="1"/>
        <v>0</v>
      </c>
      <c r="F6" s="316">
        <v>30</v>
      </c>
      <c r="H6" s="311">
        <v>1</v>
      </c>
      <c r="I6" s="312">
        <f t="shared" ref="I6:K21" si="2">+I42</f>
        <v>0</v>
      </c>
      <c r="J6" s="313">
        <f t="shared" si="2"/>
        <v>0</v>
      </c>
      <c r="K6" s="313" t="str">
        <f t="shared" si="2"/>
        <v>???</v>
      </c>
      <c r="L6" s="315">
        <f t="shared" ref="L6:L35" si="3">VALUE(+L42)</f>
        <v>0</v>
      </c>
      <c r="M6" s="316">
        <v>30</v>
      </c>
      <c r="O6" s="317" t="s">
        <v>230</v>
      </c>
      <c r="P6" s="318" t="str">
        <f>+I5</f>
        <v>Nom Prénom</v>
      </c>
      <c r="Q6" s="318" t="str">
        <f>+J5</f>
        <v>H/F</v>
      </c>
      <c r="R6" s="318" t="str">
        <f>+K5</f>
        <v>Club *</v>
      </c>
      <c r="S6" s="318" t="s">
        <v>230</v>
      </c>
      <c r="T6" s="319" t="s">
        <v>232</v>
      </c>
      <c r="W6" s="320" t="s">
        <v>313</v>
      </c>
      <c r="X6" s="321">
        <f>AB121</f>
        <v>0</v>
      </c>
      <c r="AB6" s="322" t="str">
        <f>IF($D6=AB$5,$F6,"")</f>
        <v/>
      </c>
      <c r="AC6" s="323" t="str">
        <f t="shared" ref="AC6:AF21" si="4">IF($D6=AC$5,$F6,"")</f>
        <v/>
      </c>
      <c r="AD6" s="323" t="str">
        <f t="shared" si="4"/>
        <v/>
      </c>
      <c r="AE6" s="323" t="str">
        <f t="shared" si="4"/>
        <v/>
      </c>
      <c r="AF6" s="324" t="str">
        <f t="shared" si="4"/>
        <v/>
      </c>
      <c r="AH6" s="325" t="str">
        <f>IF($K6=AH$5,$M6,"")</f>
        <v/>
      </c>
      <c r="AI6" s="326" t="str">
        <f t="shared" ref="AI6:AL21" si="5">IF($K6=AI$5,$M6,"")</f>
        <v/>
      </c>
      <c r="AJ6" s="326" t="str">
        <f t="shared" si="5"/>
        <v/>
      </c>
      <c r="AK6" s="326" t="str">
        <f t="shared" si="5"/>
        <v/>
      </c>
      <c r="AL6" s="327" t="str">
        <f t="shared" si="5"/>
        <v/>
      </c>
      <c r="AN6" s="322" t="str">
        <f t="shared" ref="AN6:AR17" si="6">IF(LEFT($R7,5)=AN$5,$S7,"")</f>
        <v/>
      </c>
      <c r="AO6" s="323" t="str">
        <f t="shared" si="6"/>
        <v/>
      </c>
      <c r="AP6" s="323" t="str">
        <f t="shared" si="6"/>
        <v/>
      </c>
      <c r="AQ6" s="323" t="str">
        <f t="shared" si="6"/>
        <v/>
      </c>
      <c r="AR6" s="324" t="str">
        <f t="shared" si="6"/>
        <v/>
      </c>
      <c r="AT6" s="305" t="s">
        <v>231</v>
      </c>
      <c r="AU6" s="305" t="s">
        <v>230</v>
      </c>
      <c r="AV6" s="305" t="s">
        <v>1</v>
      </c>
      <c r="AW6" s="305" t="s">
        <v>231</v>
      </c>
      <c r="AX6" s="305" t="s">
        <v>230</v>
      </c>
      <c r="AY6" s="305" t="s">
        <v>1</v>
      </c>
      <c r="AZ6" s="305" t="s">
        <v>231</v>
      </c>
      <c r="BA6" s="305" t="s">
        <v>230</v>
      </c>
      <c r="BB6" s="305" t="s">
        <v>1</v>
      </c>
    </row>
    <row r="7" spans="1:54" ht="16.5" customHeight="1" x14ac:dyDescent="0.25">
      <c r="A7" s="328">
        <v>2</v>
      </c>
      <c r="B7" s="329">
        <f t="shared" si="0"/>
        <v>0</v>
      </c>
      <c r="C7" s="330">
        <f t="shared" si="0"/>
        <v>0</v>
      </c>
      <c r="D7" s="331" t="str">
        <f t="shared" si="1"/>
        <v>???</v>
      </c>
      <c r="E7" s="315">
        <f t="shared" si="1"/>
        <v>0</v>
      </c>
      <c r="F7" s="332">
        <v>29</v>
      </c>
      <c r="H7" s="328">
        <v>2</v>
      </c>
      <c r="I7" s="329">
        <f t="shared" si="2"/>
        <v>0</v>
      </c>
      <c r="J7" s="330">
        <f t="shared" si="2"/>
        <v>0</v>
      </c>
      <c r="K7" s="330" t="str">
        <f t="shared" si="2"/>
        <v>???</v>
      </c>
      <c r="L7" s="315">
        <f t="shared" si="3"/>
        <v>0</v>
      </c>
      <c r="M7" s="332">
        <v>29</v>
      </c>
      <c r="O7" s="333">
        <v>1</v>
      </c>
      <c r="P7" s="334" t="str">
        <f t="shared" ref="P7:P18" si="7">IFERROR(VLOOKUP($O7,$AU$7:$AV$36,2,0),"")</f>
        <v/>
      </c>
      <c r="Q7" s="334" t="str">
        <f t="shared" ref="Q7:Q18" si="8">IFERROR(VLOOKUP($P7,$I$6:$L$35,4,0),"")</f>
        <v/>
      </c>
      <c r="R7" s="334" t="str">
        <f t="shared" ref="R7:R18" si="9">IFERROR(VLOOKUP($P7,$I$6:$L$35,3,0),"")</f>
        <v/>
      </c>
      <c r="S7" s="326">
        <f t="shared" ref="S7:S18" si="10">IF(P7&lt;&gt;"",T7,0)</f>
        <v>0</v>
      </c>
      <c r="T7" s="327" t="str">
        <f>IFERROR(VLOOKUP($P7,$I$6:$M$35,5,0),"")</f>
        <v/>
      </c>
      <c r="W7" s="335" t="str">
        <f>+Liste_J!O8</f>
        <v>Chevannes</v>
      </c>
      <c r="X7" s="336">
        <f>AC121</f>
        <v>0</v>
      </c>
      <c r="AB7" s="337" t="str">
        <f t="shared" ref="AB7:AF35" si="11">IF($D7=AB$5,$F7,"")</f>
        <v/>
      </c>
      <c r="AC7" s="338" t="str">
        <f t="shared" si="4"/>
        <v/>
      </c>
      <c r="AD7" s="338" t="str">
        <f t="shared" si="4"/>
        <v/>
      </c>
      <c r="AE7" s="338" t="str">
        <f t="shared" si="4"/>
        <v/>
      </c>
      <c r="AF7" s="339" t="str">
        <f t="shared" si="4"/>
        <v/>
      </c>
      <c r="AH7" s="337" t="str">
        <f t="shared" ref="AH7:AL35" si="12">IF($K7=AH$5,$M7,"")</f>
        <v/>
      </c>
      <c r="AI7" s="338" t="str">
        <f t="shared" si="5"/>
        <v/>
      </c>
      <c r="AJ7" s="338" t="str">
        <f t="shared" si="5"/>
        <v/>
      </c>
      <c r="AK7" s="338" t="str">
        <f t="shared" si="5"/>
        <v/>
      </c>
      <c r="AL7" s="339" t="str">
        <f t="shared" si="5"/>
        <v/>
      </c>
      <c r="AN7" s="337" t="str">
        <f t="shared" si="6"/>
        <v/>
      </c>
      <c r="AO7" s="338" t="str">
        <f t="shared" si="6"/>
        <v/>
      </c>
      <c r="AP7" s="338" t="str">
        <f t="shared" si="6"/>
        <v/>
      </c>
      <c r="AQ7" s="338" t="str">
        <f t="shared" si="6"/>
        <v/>
      </c>
      <c r="AR7" s="339" t="str">
        <f t="shared" si="6"/>
        <v/>
      </c>
      <c r="AT7" s="340">
        <f t="shared" ref="AT7:AT31" si="13">IF(L6&gt;36,M6,0)</f>
        <v>0</v>
      </c>
      <c r="AU7" s="341">
        <f t="shared" ref="AU7:AU36" si="14">IF(AT7&lt;&gt;0,RANK(AT7,AT$7:AT$36),0)</f>
        <v>0</v>
      </c>
      <c r="AV7" s="341" t="str">
        <f t="shared" ref="AV7:AV36" si="15">IF(AU7&lt;&gt;0,$I6,"")</f>
        <v/>
      </c>
      <c r="AW7" s="341">
        <f t="shared" ref="AW7:AW36" si="16">IF((L6&gt;36),0,IF(J6="F",M6,0))</f>
        <v>0</v>
      </c>
      <c r="AX7" s="341">
        <f t="shared" ref="AX7:AX36" si="17">IF(AW7&lt;&gt;0,RANK(AW7,AW$7:AW$36),0)</f>
        <v>0</v>
      </c>
      <c r="AY7" s="341" t="str">
        <f t="shared" ref="AY7:AY36" si="18">IF(AX7&lt;&gt;0,$I6,"")</f>
        <v/>
      </c>
      <c r="AZ7" s="341">
        <f t="shared" ref="AZ7:AZ36" si="19">IF((L6&gt;36),0,IF(J6="F",0,M6))</f>
        <v>30</v>
      </c>
      <c r="BA7" s="341">
        <f t="shared" ref="BA7:BA36" si="20">IF(AZ7&lt;&gt;0,RANK(AZ7,AZ$7:AZ$36),0)</f>
        <v>1</v>
      </c>
      <c r="BB7" s="342">
        <f t="shared" ref="BB7:BB36" si="21">IF(BA7&lt;&gt;0,$I6,"")</f>
        <v>0</v>
      </c>
    </row>
    <row r="8" spans="1:54" ht="16.5" customHeight="1" x14ac:dyDescent="0.25">
      <c r="A8" s="328">
        <v>3</v>
      </c>
      <c r="B8" s="329">
        <f t="shared" si="0"/>
        <v>0</v>
      </c>
      <c r="C8" s="330">
        <f t="shared" si="0"/>
        <v>0</v>
      </c>
      <c r="D8" s="331" t="str">
        <f t="shared" si="1"/>
        <v>???</v>
      </c>
      <c r="E8" s="315">
        <f t="shared" si="1"/>
        <v>0</v>
      </c>
      <c r="F8" s="332">
        <v>28</v>
      </c>
      <c r="H8" s="328">
        <v>3</v>
      </c>
      <c r="I8" s="329">
        <f t="shared" si="2"/>
        <v>0</v>
      </c>
      <c r="J8" s="330">
        <f t="shared" si="2"/>
        <v>0</v>
      </c>
      <c r="K8" s="330" t="str">
        <f t="shared" si="2"/>
        <v>???</v>
      </c>
      <c r="L8" s="315">
        <f t="shared" si="3"/>
        <v>0</v>
      </c>
      <c r="M8" s="332">
        <v>28</v>
      </c>
      <c r="O8" s="343">
        <v>2</v>
      </c>
      <c r="P8" s="344" t="str">
        <f t="shared" si="7"/>
        <v/>
      </c>
      <c r="Q8" s="344" t="str">
        <f t="shared" si="8"/>
        <v/>
      </c>
      <c r="R8" s="344" t="str">
        <f t="shared" si="9"/>
        <v/>
      </c>
      <c r="S8" s="326">
        <f t="shared" si="10"/>
        <v>0</v>
      </c>
      <c r="T8" s="327" t="str">
        <f>IFERROR(VLOOKUP($P8,$I$6:$M$35,5,0),"")</f>
        <v/>
      </c>
      <c r="W8" s="335" t="s">
        <v>11</v>
      </c>
      <c r="X8" s="336">
        <f>AD121</f>
        <v>0</v>
      </c>
      <c r="AB8" s="337" t="str">
        <f t="shared" si="11"/>
        <v/>
      </c>
      <c r="AC8" s="338" t="str">
        <f t="shared" si="4"/>
        <v/>
      </c>
      <c r="AD8" s="338" t="str">
        <f t="shared" si="4"/>
        <v/>
      </c>
      <c r="AE8" s="338" t="str">
        <f t="shared" si="4"/>
        <v/>
      </c>
      <c r="AF8" s="339" t="str">
        <f t="shared" si="4"/>
        <v/>
      </c>
      <c r="AH8" s="337" t="str">
        <f t="shared" si="12"/>
        <v/>
      </c>
      <c r="AI8" s="338" t="str">
        <f t="shared" si="5"/>
        <v/>
      </c>
      <c r="AJ8" s="338" t="str">
        <f t="shared" si="5"/>
        <v/>
      </c>
      <c r="AK8" s="338" t="str">
        <f t="shared" si="5"/>
        <v/>
      </c>
      <c r="AL8" s="339" t="str">
        <f t="shared" si="5"/>
        <v/>
      </c>
      <c r="AN8" s="337" t="str">
        <f t="shared" si="6"/>
        <v/>
      </c>
      <c r="AO8" s="338" t="str">
        <f t="shared" si="6"/>
        <v/>
      </c>
      <c r="AP8" s="338" t="str">
        <f t="shared" si="6"/>
        <v/>
      </c>
      <c r="AQ8" s="338" t="str">
        <f t="shared" si="6"/>
        <v/>
      </c>
      <c r="AR8" s="339" t="str">
        <f t="shared" si="6"/>
        <v/>
      </c>
      <c r="AT8" s="345">
        <f t="shared" si="13"/>
        <v>0</v>
      </c>
      <c r="AU8" s="346">
        <f t="shared" si="14"/>
        <v>0</v>
      </c>
      <c r="AV8" s="346" t="str">
        <f t="shared" si="15"/>
        <v/>
      </c>
      <c r="AW8" s="346">
        <f t="shared" si="16"/>
        <v>0</v>
      </c>
      <c r="AX8" s="346">
        <f t="shared" si="17"/>
        <v>0</v>
      </c>
      <c r="AY8" s="346" t="str">
        <f t="shared" si="18"/>
        <v/>
      </c>
      <c r="AZ8" s="346">
        <f t="shared" si="19"/>
        <v>29</v>
      </c>
      <c r="BA8" s="346">
        <f t="shared" si="20"/>
        <v>2</v>
      </c>
      <c r="BB8" s="347">
        <f t="shared" si="21"/>
        <v>0</v>
      </c>
    </row>
    <row r="9" spans="1:54" ht="16.5" customHeight="1" x14ac:dyDescent="0.25">
      <c r="A9" s="328">
        <v>4</v>
      </c>
      <c r="B9" s="329">
        <f t="shared" si="0"/>
        <v>0</v>
      </c>
      <c r="C9" s="330">
        <f t="shared" si="0"/>
        <v>0</v>
      </c>
      <c r="D9" s="331" t="str">
        <f t="shared" si="1"/>
        <v>???</v>
      </c>
      <c r="E9" s="315">
        <f t="shared" si="1"/>
        <v>0</v>
      </c>
      <c r="F9" s="332">
        <v>27</v>
      </c>
      <c r="H9" s="328">
        <v>4</v>
      </c>
      <c r="I9" s="329">
        <f t="shared" si="2"/>
        <v>0</v>
      </c>
      <c r="J9" s="330">
        <f t="shared" si="2"/>
        <v>0</v>
      </c>
      <c r="K9" s="330" t="str">
        <f t="shared" si="2"/>
        <v>???</v>
      </c>
      <c r="L9" s="315">
        <f t="shared" si="3"/>
        <v>0</v>
      </c>
      <c r="M9" s="332">
        <v>27</v>
      </c>
      <c r="O9" s="343">
        <v>3</v>
      </c>
      <c r="P9" s="344" t="str">
        <f t="shared" si="7"/>
        <v/>
      </c>
      <c r="Q9" s="344" t="str">
        <f t="shared" si="8"/>
        <v/>
      </c>
      <c r="R9" s="344" t="str">
        <f t="shared" si="9"/>
        <v/>
      </c>
      <c r="S9" s="326">
        <f t="shared" si="10"/>
        <v>0</v>
      </c>
      <c r="T9" s="327" t="str">
        <f t="shared" ref="T9:T18" si="22">IFERROR(VLOOKUP($P9,$I$6:$M$35,5,0),"")</f>
        <v/>
      </c>
      <c r="W9" s="335" t="s">
        <v>12</v>
      </c>
      <c r="X9" s="336">
        <f>AE121</f>
        <v>0</v>
      </c>
      <c r="AB9" s="337" t="str">
        <f t="shared" si="11"/>
        <v/>
      </c>
      <c r="AC9" s="338" t="str">
        <f t="shared" si="4"/>
        <v/>
      </c>
      <c r="AD9" s="338" t="str">
        <f t="shared" si="4"/>
        <v/>
      </c>
      <c r="AE9" s="338" t="str">
        <f t="shared" si="4"/>
        <v/>
      </c>
      <c r="AF9" s="339" t="str">
        <f t="shared" si="4"/>
        <v/>
      </c>
      <c r="AH9" s="337" t="str">
        <f t="shared" si="12"/>
        <v/>
      </c>
      <c r="AI9" s="338" t="str">
        <f t="shared" si="5"/>
        <v/>
      </c>
      <c r="AJ9" s="338" t="str">
        <f t="shared" si="5"/>
        <v/>
      </c>
      <c r="AK9" s="338" t="str">
        <f t="shared" si="5"/>
        <v/>
      </c>
      <c r="AL9" s="339" t="str">
        <f t="shared" si="5"/>
        <v/>
      </c>
      <c r="AN9" s="337" t="str">
        <f t="shared" si="6"/>
        <v/>
      </c>
      <c r="AO9" s="338" t="str">
        <f t="shared" si="6"/>
        <v/>
      </c>
      <c r="AP9" s="338" t="str">
        <f t="shared" si="6"/>
        <v/>
      </c>
      <c r="AQ9" s="338" t="str">
        <f t="shared" si="6"/>
        <v/>
      </c>
      <c r="AR9" s="339" t="str">
        <f t="shared" si="6"/>
        <v/>
      </c>
      <c r="AT9" s="345">
        <f t="shared" si="13"/>
        <v>0</v>
      </c>
      <c r="AU9" s="346">
        <f t="shared" si="14"/>
        <v>0</v>
      </c>
      <c r="AV9" s="346" t="str">
        <f t="shared" si="15"/>
        <v/>
      </c>
      <c r="AW9" s="346">
        <f t="shared" si="16"/>
        <v>0</v>
      </c>
      <c r="AX9" s="346">
        <f t="shared" si="17"/>
        <v>0</v>
      </c>
      <c r="AY9" s="346" t="str">
        <f t="shared" si="18"/>
        <v/>
      </c>
      <c r="AZ9" s="346">
        <f t="shared" si="19"/>
        <v>28</v>
      </c>
      <c r="BA9" s="346">
        <f t="shared" si="20"/>
        <v>3</v>
      </c>
      <c r="BB9" s="347">
        <f t="shared" si="21"/>
        <v>0</v>
      </c>
    </row>
    <row r="10" spans="1:54" ht="16.5" customHeight="1" thickBot="1" x14ac:dyDescent="0.3">
      <c r="A10" s="328">
        <v>5</v>
      </c>
      <c r="B10" s="329">
        <f t="shared" si="0"/>
        <v>0</v>
      </c>
      <c r="C10" s="330">
        <f t="shared" si="0"/>
        <v>0</v>
      </c>
      <c r="D10" s="331" t="str">
        <f t="shared" si="1"/>
        <v>???</v>
      </c>
      <c r="E10" s="315">
        <f t="shared" si="1"/>
        <v>0</v>
      </c>
      <c r="F10" s="332">
        <v>26</v>
      </c>
      <c r="H10" s="328">
        <v>5</v>
      </c>
      <c r="I10" s="329">
        <f t="shared" si="2"/>
        <v>0</v>
      </c>
      <c r="J10" s="330">
        <f t="shared" si="2"/>
        <v>0</v>
      </c>
      <c r="K10" s="330" t="str">
        <f t="shared" si="2"/>
        <v>???</v>
      </c>
      <c r="L10" s="315">
        <f t="shared" si="3"/>
        <v>0</v>
      </c>
      <c r="M10" s="332">
        <v>26</v>
      </c>
      <c r="O10" s="343">
        <v>4</v>
      </c>
      <c r="P10" s="344" t="str">
        <f t="shared" si="7"/>
        <v/>
      </c>
      <c r="Q10" s="344" t="str">
        <f t="shared" si="8"/>
        <v/>
      </c>
      <c r="R10" s="344" t="str">
        <f t="shared" si="9"/>
        <v/>
      </c>
      <c r="S10" s="326">
        <f t="shared" si="10"/>
        <v>0</v>
      </c>
      <c r="T10" s="327" t="str">
        <f t="shared" si="22"/>
        <v/>
      </c>
      <c r="W10" s="335" t="s">
        <v>13</v>
      </c>
      <c r="X10" s="336">
        <f>AF121</f>
        <v>0</v>
      </c>
      <c r="AB10" s="337" t="str">
        <f t="shared" si="11"/>
        <v/>
      </c>
      <c r="AC10" s="338" t="str">
        <f t="shared" si="4"/>
        <v/>
      </c>
      <c r="AD10" s="338" t="str">
        <f t="shared" si="4"/>
        <v/>
      </c>
      <c r="AE10" s="338" t="str">
        <f t="shared" si="4"/>
        <v/>
      </c>
      <c r="AF10" s="339" t="str">
        <f t="shared" si="4"/>
        <v/>
      </c>
      <c r="AH10" s="337" t="str">
        <f t="shared" si="12"/>
        <v/>
      </c>
      <c r="AI10" s="338" t="str">
        <f t="shared" si="5"/>
        <v/>
      </c>
      <c r="AJ10" s="338" t="str">
        <f t="shared" si="5"/>
        <v/>
      </c>
      <c r="AK10" s="338" t="str">
        <f t="shared" si="5"/>
        <v/>
      </c>
      <c r="AL10" s="339" t="str">
        <f t="shared" si="5"/>
        <v/>
      </c>
      <c r="AN10" s="337" t="str">
        <f t="shared" si="6"/>
        <v/>
      </c>
      <c r="AO10" s="338" t="str">
        <f t="shared" si="6"/>
        <v/>
      </c>
      <c r="AP10" s="338" t="str">
        <f t="shared" si="6"/>
        <v/>
      </c>
      <c r="AQ10" s="338" t="str">
        <f t="shared" si="6"/>
        <v/>
      </c>
      <c r="AR10" s="339" t="str">
        <f t="shared" si="6"/>
        <v/>
      </c>
      <c r="AT10" s="345">
        <f t="shared" si="13"/>
        <v>0</v>
      </c>
      <c r="AU10" s="346">
        <f t="shared" si="14"/>
        <v>0</v>
      </c>
      <c r="AV10" s="346" t="str">
        <f t="shared" si="15"/>
        <v/>
      </c>
      <c r="AW10" s="346">
        <f t="shared" si="16"/>
        <v>0</v>
      </c>
      <c r="AX10" s="346">
        <f t="shared" si="17"/>
        <v>0</v>
      </c>
      <c r="AY10" s="346" t="str">
        <f t="shared" si="18"/>
        <v/>
      </c>
      <c r="AZ10" s="346">
        <f t="shared" si="19"/>
        <v>27</v>
      </c>
      <c r="BA10" s="346">
        <f t="shared" si="20"/>
        <v>4</v>
      </c>
      <c r="BB10" s="347">
        <f t="shared" si="21"/>
        <v>0</v>
      </c>
    </row>
    <row r="11" spans="1:54" ht="16.5" customHeight="1" thickBot="1" x14ac:dyDescent="0.3">
      <c r="A11" s="328">
        <v>6</v>
      </c>
      <c r="B11" s="329">
        <f t="shared" si="0"/>
        <v>0</v>
      </c>
      <c r="C11" s="330">
        <f t="shared" si="0"/>
        <v>0</v>
      </c>
      <c r="D11" s="331" t="str">
        <f t="shared" si="1"/>
        <v>???</v>
      </c>
      <c r="E11" s="315">
        <f t="shared" si="1"/>
        <v>0</v>
      </c>
      <c r="F11" s="332">
        <v>25</v>
      </c>
      <c r="H11" s="328">
        <v>6</v>
      </c>
      <c r="I11" s="329">
        <f t="shared" si="2"/>
        <v>0</v>
      </c>
      <c r="J11" s="330">
        <f t="shared" si="2"/>
        <v>0</v>
      </c>
      <c r="K11" s="330" t="str">
        <f t="shared" si="2"/>
        <v>???</v>
      </c>
      <c r="L11" s="315">
        <f t="shared" si="3"/>
        <v>0</v>
      </c>
      <c r="M11" s="332">
        <v>25</v>
      </c>
      <c r="O11" s="343">
        <v>5</v>
      </c>
      <c r="P11" s="344" t="str">
        <f t="shared" si="7"/>
        <v/>
      </c>
      <c r="Q11" s="344" t="str">
        <f t="shared" si="8"/>
        <v/>
      </c>
      <c r="R11" s="344" t="str">
        <f t="shared" si="9"/>
        <v/>
      </c>
      <c r="S11" s="326">
        <f t="shared" si="10"/>
        <v>0</v>
      </c>
      <c r="T11" s="327" t="str">
        <f t="shared" si="22"/>
        <v/>
      </c>
      <c r="W11" s="348" t="s">
        <v>8</v>
      </c>
      <c r="X11" s="349">
        <f>SUM(X6:X10)</f>
        <v>0</v>
      </c>
      <c r="AB11" s="337" t="str">
        <f t="shared" si="11"/>
        <v/>
      </c>
      <c r="AC11" s="338" t="str">
        <f t="shared" si="4"/>
        <v/>
      </c>
      <c r="AD11" s="338" t="str">
        <f t="shared" si="4"/>
        <v/>
      </c>
      <c r="AE11" s="338" t="str">
        <f t="shared" si="4"/>
        <v/>
      </c>
      <c r="AF11" s="339" t="str">
        <f t="shared" si="4"/>
        <v/>
      </c>
      <c r="AH11" s="337" t="str">
        <f t="shared" si="12"/>
        <v/>
      </c>
      <c r="AI11" s="338" t="str">
        <f t="shared" si="5"/>
        <v/>
      </c>
      <c r="AJ11" s="338" t="str">
        <f t="shared" si="5"/>
        <v/>
      </c>
      <c r="AK11" s="338" t="str">
        <f t="shared" si="5"/>
        <v/>
      </c>
      <c r="AL11" s="339" t="str">
        <f t="shared" si="5"/>
        <v/>
      </c>
      <c r="AN11" s="337" t="str">
        <f t="shared" si="6"/>
        <v/>
      </c>
      <c r="AO11" s="338" t="str">
        <f t="shared" si="6"/>
        <v/>
      </c>
      <c r="AP11" s="338" t="str">
        <f t="shared" si="6"/>
        <v/>
      </c>
      <c r="AQ11" s="338" t="str">
        <f t="shared" si="6"/>
        <v/>
      </c>
      <c r="AR11" s="339" t="str">
        <f t="shared" si="6"/>
        <v/>
      </c>
      <c r="AT11" s="345">
        <f t="shared" si="13"/>
        <v>0</v>
      </c>
      <c r="AU11" s="346">
        <f t="shared" si="14"/>
        <v>0</v>
      </c>
      <c r="AV11" s="346" t="str">
        <f t="shared" si="15"/>
        <v/>
      </c>
      <c r="AW11" s="346">
        <f t="shared" si="16"/>
        <v>0</v>
      </c>
      <c r="AX11" s="346">
        <f t="shared" si="17"/>
        <v>0</v>
      </c>
      <c r="AY11" s="346" t="str">
        <f t="shared" si="18"/>
        <v/>
      </c>
      <c r="AZ11" s="346">
        <f t="shared" si="19"/>
        <v>26</v>
      </c>
      <c r="BA11" s="346">
        <f t="shared" si="20"/>
        <v>5</v>
      </c>
      <c r="BB11" s="347">
        <f t="shared" si="21"/>
        <v>0</v>
      </c>
    </row>
    <row r="12" spans="1:54" ht="16.5" customHeight="1" thickBot="1" x14ac:dyDescent="0.3">
      <c r="A12" s="328">
        <v>7</v>
      </c>
      <c r="B12" s="329">
        <f t="shared" si="0"/>
        <v>0</v>
      </c>
      <c r="C12" s="330">
        <f t="shared" si="0"/>
        <v>0</v>
      </c>
      <c r="D12" s="331" t="str">
        <f t="shared" si="1"/>
        <v>???</v>
      </c>
      <c r="E12" s="315">
        <f t="shared" si="1"/>
        <v>0</v>
      </c>
      <c r="F12" s="332">
        <v>24</v>
      </c>
      <c r="H12" s="328">
        <v>7</v>
      </c>
      <c r="I12" s="329">
        <f t="shared" si="2"/>
        <v>0</v>
      </c>
      <c r="J12" s="330">
        <f t="shared" si="2"/>
        <v>0</v>
      </c>
      <c r="K12" s="330" t="str">
        <f t="shared" si="2"/>
        <v>???</v>
      </c>
      <c r="L12" s="315">
        <f t="shared" si="3"/>
        <v>0</v>
      </c>
      <c r="M12" s="332">
        <v>24</v>
      </c>
      <c r="O12" s="343">
        <v>6</v>
      </c>
      <c r="P12" s="344" t="str">
        <f t="shared" si="7"/>
        <v/>
      </c>
      <c r="Q12" s="344" t="str">
        <f t="shared" si="8"/>
        <v/>
      </c>
      <c r="R12" s="344" t="str">
        <f t="shared" si="9"/>
        <v/>
      </c>
      <c r="S12" s="326">
        <f t="shared" si="10"/>
        <v>0</v>
      </c>
      <c r="T12" s="327" t="str">
        <f t="shared" si="22"/>
        <v/>
      </c>
      <c r="AB12" s="337" t="str">
        <f t="shared" si="11"/>
        <v/>
      </c>
      <c r="AC12" s="338" t="str">
        <f t="shared" si="4"/>
        <v/>
      </c>
      <c r="AD12" s="338" t="str">
        <f t="shared" si="4"/>
        <v/>
      </c>
      <c r="AE12" s="338" t="str">
        <f t="shared" si="4"/>
        <v/>
      </c>
      <c r="AF12" s="339" t="str">
        <f t="shared" si="4"/>
        <v/>
      </c>
      <c r="AH12" s="337" t="str">
        <f t="shared" si="12"/>
        <v/>
      </c>
      <c r="AI12" s="338" t="str">
        <f t="shared" si="5"/>
        <v/>
      </c>
      <c r="AJ12" s="338" t="str">
        <f t="shared" si="5"/>
        <v/>
      </c>
      <c r="AK12" s="338" t="str">
        <f t="shared" si="5"/>
        <v/>
      </c>
      <c r="AL12" s="339" t="str">
        <f t="shared" si="5"/>
        <v/>
      </c>
      <c r="AN12" s="337" t="str">
        <f t="shared" si="6"/>
        <v/>
      </c>
      <c r="AO12" s="338" t="str">
        <f t="shared" si="6"/>
        <v/>
      </c>
      <c r="AP12" s="338" t="str">
        <f t="shared" si="6"/>
        <v/>
      </c>
      <c r="AQ12" s="338" t="str">
        <f t="shared" si="6"/>
        <v/>
      </c>
      <c r="AR12" s="339" t="str">
        <f t="shared" si="6"/>
        <v/>
      </c>
      <c r="AT12" s="345">
        <f t="shared" si="13"/>
        <v>0</v>
      </c>
      <c r="AU12" s="346">
        <f t="shared" si="14"/>
        <v>0</v>
      </c>
      <c r="AV12" s="346" t="str">
        <f t="shared" si="15"/>
        <v/>
      </c>
      <c r="AW12" s="346">
        <f t="shared" si="16"/>
        <v>0</v>
      </c>
      <c r="AX12" s="346">
        <f t="shared" si="17"/>
        <v>0</v>
      </c>
      <c r="AY12" s="346" t="str">
        <f t="shared" si="18"/>
        <v/>
      </c>
      <c r="AZ12" s="346">
        <f t="shared" si="19"/>
        <v>25</v>
      </c>
      <c r="BA12" s="346">
        <f t="shared" si="20"/>
        <v>6</v>
      </c>
      <c r="BB12" s="347">
        <f t="shared" si="21"/>
        <v>0</v>
      </c>
    </row>
    <row r="13" spans="1:54" ht="16.5" customHeight="1" thickBot="1" x14ac:dyDescent="0.3">
      <c r="A13" s="328">
        <v>8</v>
      </c>
      <c r="B13" s="329">
        <f t="shared" si="0"/>
        <v>0</v>
      </c>
      <c r="C13" s="330">
        <f t="shared" si="0"/>
        <v>0</v>
      </c>
      <c r="D13" s="331" t="str">
        <f t="shared" si="1"/>
        <v>???</v>
      </c>
      <c r="E13" s="315">
        <f t="shared" si="1"/>
        <v>0</v>
      </c>
      <c r="F13" s="332">
        <v>23</v>
      </c>
      <c r="H13" s="328">
        <v>8</v>
      </c>
      <c r="I13" s="329">
        <f t="shared" si="2"/>
        <v>0</v>
      </c>
      <c r="J13" s="330">
        <f t="shared" si="2"/>
        <v>0</v>
      </c>
      <c r="K13" s="330" t="str">
        <f t="shared" si="2"/>
        <v>???</v>
      </c>
      <c r="L13" s="315">
        <f t="shared" si="3"/>
        <v>0</v>
      </c>
      <c r="M13" s="332">
        <v>23</v>
      </c>
      <c r="O13" s="343">
        <v>7</v>
      </c>
      <c r="P13" s="344" t="str">
        <f t="shared" si="7"/>
        <v/>
      </c>
      <c r="Q13" s="344" t="str">
        <f t="shared" si="8"/>
        <v/>
      </c>
      <c r="R13" s="344" t="str">
        <f t="shared" si="9"/>
        <v/>
      </c>
      <c r="S13" s="326">
        <f t="shared" si="10"/>
        <v>0</v>
      </c>
      <c r="T13" s="327" t="str">
        <f t="shared" si="22"/>
        <v/>
      </c>
      <c r="W13" s="944" t="s">
        <v>4</v>
      </c>
      <c r="X13" s="945"/>
      <c r="Y13" s="945"/>
      <c r="Z13" s="946"/>
      <c r="AB13" s="337" t="str">
        <f t="shared" si="11"/>
        <v/>
      </c>
      <c r="AC13" s="338" t="str">
        <f t="shared" si="4"/>
        <v/>
      </c>
      <c r="AD13" s="338" t="str">
        <f t="shared" si="4"/>
        <v/>
      </c>
      <c r="AE13" s="338" t="str">
        <f t="shared" si="4"/>
        <v/>
      </c>
      <c r="AF13" s="339" t="str">
        <f t="shared" si="4"/>
        <v/>
      </c>
      <c r="AH13" s="337" t="str">
        <f t="shared" si="12"/>
        <v/>
      </c>
      <c r="AI13" s="338" t="str">
        <f t="shared" si="5"/>
        <v/>
      </c>
      <c r="AJ13" s="338" t="str">
        <f t="shared" si="5"/>
        <v/>
      </c>
      <c r="AK13" s="338" t="str">
        <f t="shared" si="5"/>
        <v/>
      </c>
      <c r="AL13" s="339" t="str">
        <f t="shared" si="5"/>
        <v/>
      </c>
      <c r="AN13" s="337" t="str">
        <f t="shared" si="6"/>
        <v/>
      </c>
      <c r="AO13" s="338" t="str">
        <f t="shared" si="6"/>
        <v/>
      </c>
      <c r="AP13" s="338" t="str">
        <f t="shared" si="6"/>
        <v/>
      </c>
      <c r="AQ13" s="338" t="str">
        <f t="shared" si="6"/>
        <v/>
      </c>
      <c r="AR13" s="339" t="str">
        <f t="shared" si="6"/>
        <v/>
      </c>
      <c r="AT13" s="345">
        <f t="shared" si="13"/>
        <v>0</v>
      </c>
      <c r="AU13" s="346">
        <f t="shared" si="14"/>
        <v>0</v>
      </c>
      <c r="AV13" s="346" t="str">
        <f t="shared" si="15"/>
        <v/>
      </c>
      <c r="AW13" s="346">
        <f t="shared" si="16"/>
        <v>0</v>
      </c>
      <c r="AX13" s="346">
        <f t="shared" si="17"/>
        <v>0</v>
      </c>
      <c r="AY13" s="346" t="str">
        <f t="shared" si="18"/>
        <v/>
      </c>
      <c r="AZ13" s="346">
        <f t="shared" si="19"/>
        <v>24</v>
      </c>
      <c r="BA13" s="346">
        <f t="shared" si="20"/>
        <v>7</v>
      </c>
      <c r="BB13" s="347">
        <f t="shared" si="21"/>
        <v>0</v>
      </c>
    </row>
    <row r="14" spans="1:54" ht="16.5" customHeight="1" thickBot="1" x14ac:dyDescent="0.3">
      <c r="A14" s="328">
        <v>9</v>
      </c>
      <c r="B14" s="329">
        <f t="shared" si="0"/>
        <v>0</v>
      </c>
      <c r="C14" s="330">
        <f t="shared" si="0"/>
        <v>0</v>
      </c>
      <c r="D14" s="331" t="str">
        <f t="shared" si="1"/>
        <v>???</v>
      </c>
      <c r="E14" s="315">
        <f t="shared" si="1"/>
        <v>0</v>
      </c>
      <c r="F14" s="332">
        <v>22</v>
      </c>
      <c r="H14" s="328">
        <v>9</v>
      </c>
      <c r="I14" s="329">
        <f t="shared" si="2"/>
        <v>0</v>
      </c>
      <c r="J14" s="330">
        <f t="shared" si="2"/>
        <v>0</v>
      </c>
      <c r="K14" s="330" t="str">
        <f t="shared" si="2"/>
        <v>???</v>
      </c>
      <c r="L14" s="315">
        <f t="shared" si="3"/>
        <v>0</v>
      </c>
      <c r="M14" s="332">
        <v>22</v>
      </c>
      <c r="O14" s="343">
        <v>8</v>
      </c>
      <c r="P14" s="344" t="str">
        <f t="shared" si="7"/>
        <v/>
      </c>
      <c r="Q14" s="344" t="str">
        <f t="shared" si="8"/>
        <v/>
      </c>
      <c r="R14" s="344" t="str">
        <f t="shared" si="9"/>
        <v/>
      </c>
      <c r="S14" s="326">
        <f t="shared" si="10"/>
        <v>0</v>
      </c>
      <c r="T14" s="327" t="str">
        <f t="shared" si="22"/>
        <v/>
      </c>
      <c r="W14" s="308" t="s">
        <v>5</v>
      </c>
      <c r="X14" s="309" t="s">
        <v>6</v>
      </c>
      <c r="Y14" s="350" t="s">
        <v>7</v>
      </c>
      <c r="Z14" s="305" t="s">
        <v>8</v>
      </c>
      <c r="AB14" s="337" t="str">
        <f t="shared" si="11"/>
        <v/>
      </c>
      <c r="AC14" s="338" t="str">
        <f t="shared" si="4"/>
        <v/>
      </c>
      <c r="AD14" s="338" t="str">
        <f t="shared" si="4"/>
        <v/>
      </c>
      <c r="AE14" s="338" t="str">
        <f t="shared" si="4"/>
        <v/>
      </c>
      <c r="AF14" s="339" t="str">
        <f t="shared" si="4"/>
        <v/>
      </c>
      <c r="AH14" s="337" t="str">
        <f t="shared" si="12"/>
        <v/>
      </c>
      <c r="AI14" s="338" t="str">
        <f t="shared" si="5"/>
        <v/>
      </c>
      <c r="AJ14" s="338" t="str">
        <f t="shared" si="5"/>
        <v/>
      </c>
      <c r="AK14" s="338" t="str">
        <f t="shared" si="5"/>
        <v/>
      </c>
      <c r="AL14" s="339" t="str">
        <f t="shared" si="5"/>
        <v/>
      </c>
      <c r="AN14" s="337" t="str">
        <f t="shared" si="6"/>
        <v/>
      </c>
      <c r="AO14" s="338" t="str">
        <f t="shared" si="6"/>
        <v/>
      </c>
      <c r="AP14" s="338" t="str">
        <f t="shared" si="6"/>
        <v/>
      </c>
      <c r="AQ14" s="338" t="str">
        <f t="shared" si="6"/>
        <v/>
      </c>
      <c r="AR14" s="339" t="str">
        <f t="shared" si="6"/>
        <v/>
      </c>
      <c r="AT14" s="345">
        <f t="shared" si="13"/>
        <v>0</v>
      </c>
      <c r="AU14" s="346">
        <f t="shared" si="14"/>
        <v>0</v>
      </c>
      <c r="AV14" s="346" t="str">
        <f t="shared" si="15"/>
        <v/>
      </c>
      <c r="AW14" s="346">
        <f t="shared" si="16"/>
        <v>0</v>
      </c>
      <c r="AX14" s="346">
        <f t="shared" si="17"/>
        <v>0</v>
      </c>
      <c r="AY14" s="346" t="str">
        <f t="shared" si="18"/>
        <v/>
      </c>
      <c r="AZ14" s="346">
        <f t="shared" si="19"/>
        <v>23</v>
      </c>
      <c r="BA14" s="346">
        <f t="shared" si="20"/>
        <v>8</v>
      </c>
      <c r="BB14" s="347">
        <f t="shared" si="21"/>
        <v>0</v>
      </c>
    </row>
    <row r="15" spans="1:54" ht="16.5" customHeight="1" x14ac:dyDescent="0.25">
      <c r="A15" s="328">
        <v>10</v>
      </c>
      <c r="B15" s="329">
        <f t="shared" si="0"/>
        <v>0</v>
      </c>
      <c r="C15" s="330">
        <f t="shared" si="0"/>
        <v>0</v>
      </c>
      <c r="D15" s="331" t="str">
        <f t="shared" si="0"/>
        <v>???</v>
      </c>
      <c r="E15" s="315">
        <f t="shared" si="0"/>
        <v>0</v>
      </c>
      <c r="F15" s="332">
        <v>21</v>
      </c>
      <c r="H15" s="328">
        <v>10</v>
      </c>
      <c r="I15" s="329">
        <f t="shared" si="2"/>
        <v>0</v>
      </c>
      <c r="J15" s="330">
        <f t="shared" si="2"/>
        <v>0</v>
      </c>
      <c r="K15" s="330" t="str">
        <f t="shared" si="2"/>
        <v>???</v>
      </c>
      <c r="L15" s="315">
        <f t="shared" si="3"/>
        <v>0</v>
      </c>
      <c r="M15" s="332">
        <v>21</v>
      </c>
      <c r="O15" s="343">
        <v>9</v>
      </c>
      <c r="P15" s="344" t="str">
        <f t="shared" si="7"/>
        <v/>
      </c>
      <c r="Q15" s="344" t="str">
        <f t="shared" si="8"/>
        <v/>
      </c>
      <c r="R15" s="344" t="str">
        <f t="shared" si="9"/>
        <v/>
      </c>
      <c r="S15" s="326">
        <f t="shared" si="10"/>
        <v>0</v>
      </c>
      <c r="T15" s="327" t="str">
        <f t="shared" si="22"/>
        <v/>
      </c>
      <c r="W15" s="320" t="str">
        <f>+W6</f>
        <v>ASGAF</v>
      </c>
      <c r="X15" s="323">
        <f>AB36</f>
        <v>0</v>
      </c>
      <c r="Y15" s="351">
        <f>AH36+AN18</f>
        <v>0</v>
      </c>
      <c r="Z15" s="352">
        <f>SUM(X15:Y15)</f>
        <v>0</v>
      </c>
      <c r="AB15" s="337" t="str">
        <f t="shared" si="11"/>
        <v/>
      </c>
      <c r="AC15" s="338" t="str">
        <f t="shared" si="4"/>
        <v/>
      </c>
      <c r="AD15" s="338" t="str">
        <f t="shared" si="4"/>
        <v/>
      </c>
      <c r="AE15" s="338" t="str">
        <f t="shared" si="4"/>
        <v/>
      </c>
      <c r="AF15" s="339" t="str">
        <f t="shared" si="4"/>
        <v/>
      </c>
      <c r="AH15" s="337" t="str">
        <f t="shared" si="12"/>
        <v/>
      </c>
      <c r="AI15" s="338" t="str">
        <f t="shared" si="5"/>
        <v/>
      </c>
      <c r="AJ15" s="338" t="str">
        <f t="shared" si="5"/>
        <v/>
      </c>
      <c r="AK15" s="338" t="str">
        <f t="shared" si="5"/>
        <v/>
      </c>
      <c r="AL15" s="339" t="str">
        <f t="shared" si="5"/>
        <v/>
      </c>
      <c r="AN15" s="337" t="str">
        <f t="shared" si="6"/>
        <v/>
      </c>
      <c r="AO15" s="338" t="str">
        <f t="shared" si="6"/>
        <v/>
      </c>
      <c r="AP15" s="338" t="str">
        <f t="shared" si="6"/>
        <v/>
      </c>
      <c r="AQ15" s="338" t="str">
        <f t="shared" si="6"/>
        <v/>
      </c>
      <c r="AR15" s="339" t="str">
        <f t="shared" si="6"/>
        <v/>
      </c>
      <c r="AT15" s="345">
        <f t="shared" si="13"/>
        <v>0</v>
      </c>
      <c r="AU15" s="346">
        <f t="shared" si="14"/>
        <v>0</v>
      </c>
      <c r="AV15" s="346" t="str">
        <f t="shared" si="15"/>
        <v/>
      </c>
      <c r="AW15" s="346">
        <f t="shared" si="16"/>
        <v>0</v>
      </c>
      <c r="AX15" s="346">
        <f t="shared" si="17"/>
        <v>0</v>
      </c>
      <c r="AY15" s="346" t="str">
        <f t="shared" si="18"/>
        <v/>
      </c>
      <c r="AZ15" s="346">
        <f t="shared" si="19"/>
        <v>22</v>
      </c>
      <c r="BA15" s="346">
        <f t="shared" si="20"/>
        <v>9</v>
      </c>
      <c r="BB15" s="347">
        <f t="shared" si="21"/>
        <v>0</v>
      </c>
    </row>
    <row r="16" spans="1:54" ht="16.5" customHeight="1" x14ac:dyDescent="0.25">
      <c r="A16" s="328">
        <v>11</v>
      </c>
      <c r="B16" s="329">
        <f t="shared" si="0"/>
        <v>0</v>
      </c>
      <c r="C16" s="330">
        <f t="shared" si="0"/>
        <v>0</v>
      </c>
      <c r="D16" s="331" t="str">
        <f t="shared" si="0"/>
        <v>???</v>
      </c>
      <c r="E16" s="315">
        <f t="shared" si="0"/>
        <v>0</v>
      </c>
      <c r="F16" s="332">
        <v>20</v>
      </c>
      <c r="H16" s="328">
        <v>11</v>
      </c>
      <c r="I16" s="329">
        <f t="shared" si="2"/>
        <v>0</v>
      </c>
      <c r="J16" s="330">
        <f t="shared" si="2"/>
        <v>0</v>
      </c>
      <c r="K16" s="330" t="str">
        <f t="shared" si="2"/>
        <v>???</v>
      </c>
      <c r="L16" s="315">
        <f t="shared" si="3"/>
        <v>0</v>
      </c>
      <c r="M16" s="332">
        <v>20</v>
      </c>
      <c r="O16" s="343">
        <v>10</v>
      </c>
      <c r="P16" s="344" t="str">
        <f t="shared" si="7"/>
        <v/>
      </c>
      <c r="Q16" s="344" t="str">
        <f t="shared" si="8"/>
        <v/>
      </c>
      <c r="R16" s="344" t="str">
        <f t="shared" si="9"/>
        <v/>
      </c>
      <c r="S16" s="326">
        <f t="shared" si="10"/>
        <v>0</v>
      </c>
      <c r="T16" s="327" t="str">
        <f t="shared" si="22"/>
        <v/>
      </c>
      <c r="W16" s="335" t="str">
        <f t="shared" ref="W16:W20" si="23">+W7</f>
        <v>Chevannes</v>
      </c>
      <c r="X16" s="338">
        <f>AC36</f>
        <v>0</v>
      </c>
      <c r="Y16" s="353">
        <f>AI36+AO18</f>
        <v>0</v>
      </c>
      <c r="Z16" s="354">
        <f>SUM(X16:Y16)</f>
        <v>0</v>
      </c>
      <c r="AB16" s="337" t="str">
        <f t="shared" si="11"/>
        <v/>
      </c>
      <c r="AC16" s="338" t="str">
        <f t="shared" si="4"/>
        <v/>
      </c>
      <c r="AD16" s="338" t="str">
        <f t="shared" si="4"/>
        <v/>
      </c>
      <c r="AE16" s="338" t="str">
        <f t="shared" si="4"/>
        <v/>
      </c>
      <c r="AF16" s="339" t="str">
        <f t="shared" si="4"/>
        <v/>
      </c>
      <c r="AH16" s="337" t="str">
        <f t="shared" si="12"/>
        <v/>
      </c>
      <c r="AI16" s="338" t="str">
        <f t="shared" si="5"/>
        <v/>
      </c>
      <c r="AJ16" s="338" t="str">
        <f t="shared" si="5"/>
        <v/>
      </c>
      <c r="AK16" s="338" t="str">
        <f t="shared" si="5"/>
        <v/>
      </c>
      <c r="AL16" s="339" t="str">
        <f t="shared" si="5"/>
        <v/>
      </c>
      <c r="AN16" s="337" t="str">
        <f t="shared" si="6"/>
        <v/>
      </c>
      <c r="AO16" s="338" t="str">
        <f t="shared" si="6"/>
        <v/>
      </c>
      <c r="AP16" s="338" t="str">
        <f t="shared" si="6"/>
        <v/>
      </c>
      <c r="AQ16" s="338" t="str">
        <f t="shared" si="6"/>
        <v/>
      </c>
      <c r="AR16" s="339" t="str">
        <f t="shared" si="6"/>
        <v/>
      </c>
      <c r="AT16" s="345">
        <f t="shared" si="13"/>
        <v>0</v>
      </c>
      <c r="AU16" s="346">
        <f t="shared" si="14"/>
        <v>0</v>
      </c>
      <c r="AV16" s="346" t="str">
        <f t="shared" si="15"/>
        <v/>
      </c>
      <c r="AW16" s="346">
        <f t="shared" si="16"/>
        <v>0</v>
      </c>
      <c r="AX16" s="346">
        <f t="shared" si="17"/>
        <v>0</v>
      </c>
      <c r="AY16" s="346" t="str">
        <f t="shared" si="18"/>
        <v/>
      </c>
      <c r="AZ16" s="346">
        <f t="shared" si="19"/>
        <v>21</v>
      </c>
      <c r="BA16" s="346">
        <f t="shared" si="20"/>
        <v>10</v>
      </c>
      <c r="BB16" s="347">
        <f t="shared" si="21"/>
        <v>0</v>
      </c>
    </row>
    <row r="17" spans="1:54" ht="16.5" customHeight="1" x14ac:dyDescent="0.25">
      <c r="A17" s="328">
        <v>12</v>
      </c>
      <c r="B17" s="329">
        <f t="shared" si="0"/>
        <v>0</v>
      </c>
      <c r="C17" s="330">
        <f t="shared" si="0"/>
        <v>0</v>
      </c>
      <c r="D17" s="331" t="str">
        <f t="shared" si="0"/>
        <v>???</v>
      </c>
      <c r="E17" s="315">
        <f t="shared" si="0"/>
        <v>0</v>
      </c>
      <c r="F17" s="332">
        <v>19</v>
      </c>
      <c r="H17" s="328">
        <v>12</v>
      </c>
      <c r="I17" s="329">
        <f t="shared" si="2"/>
        <v>0</v>
      </c>
      <c r="J17" s="330">
        <f t="shared" si="2"/>
        <v>0</v>
      </c>
      <c r="K17" s="330" t="str">
        <f t="shared" si="2"/>
        <v>???</v>
      </c>
      <c r="L17" s="315">
        <f t="shared" si="3"/>
        <v>0</v>
      </c>
      <c r="M17" s="332">
        <v>19</v>
      </c>
      <c r="O17" s="343">
        <v>11</v>
      </c>
      <c r="P17" s="344" t="str">
        <f t="shared" si="7"/>
        <v/>
      </c>
      <c r="Q17" s="344" t="str">
        <f t="shared" si="8"/>
        <v/>
      </c>
      <c r="R17" s="344" t="str">
        <f t="shared" si="9"/>
        <v/>
      </c>
      <c r="S17" s="326">
        <f t="shared" si="10"/>
        <v>0</v>
      </c>
      <c r="T17" s="327" t="str">
        <f t="shared" si="22"/>
        <v/>
      </c>
      <c r="W17" s="335" t="str">
        <f t="shared" si="23"/>
        <v>Chevry</v>
      </c>
      <c r="X17" s="338">
        <f>AD36</f>
        <v>0</v>
      </c>
      <c r="Y17" s="353">
        <f>AJ36+AP18</f>
        <v>0</v>
      </c>
      <c r="Z17" s="354">
        <f>SUM(X17:Y17)</f>
        <v>0</v>
      </c>
      <c r="AB17" s="337" t="str">
        <f t="shared" si="11"/>
        <v/>
      </c>
      <c r="AC17" s="338" t="str">
        <f t="shared" si="4"/>
        <v/>
      </c>
      <c r="AD17" s="338" t="str">
        <f t="shared" si="4"/>
        <v/>
      </c>
      <c r="AE17" s="338" t="str">
        <f t="shared" si="4"/>
        <v/>
      </c>
      <c r="AF17" s="339" t="str">
        <f t="shared" si="4"/>
        <v/>
      </c>
      <c r="AH17" s="337" t="str">
        <f t="shared" si="12"/>
        <v/>
      </c>
      <c r="AI17" s="338" t="str">
        <f t="shared" si="5"/>
        <v/>
      </c>
      <c r="AJ17" s="338" t="str">
        <f t="shared" si="5"/>
        <v/>
      </c>
      <c r="AK17" s="338" t="str">
        <f t="shared" si="5"/>
        <v/>
      </c>
      <c r="AL17" s="339" t="str">
        <f t="shared" si="5"/>
        <v/>
      </c>
      <c r="AN17" s="337" t="str">
        <f t="shared" si="6"/>
        <v/>
      </c>
      <c r="AO17" s="338" t="str">
        <f t="shared" si="6"/>
        <v/>
      </c>
      <c r="AP17" s="338" t="str">
        <f t="shared" si="6"/>
        <v/>
      </c>
      <c r="AQ17" s="338" t="str">
        <f t="shared" si="6"/>
        <v/>
      </c>
      <c r="AR17" s="339" t="str">
        <f t="shared" si="6"/>
        <v/>
      </c>
      <c r="AT17" s="345">
        <f t="shared" si="13"/>
        <v>0</v>
      </c>
      <c r="AU17" s="346">
        <f t="shared" si="14"/>
        <v>0</v>
      </c>
      <c r="AV17" s="346" t="str">
        <f t="shared" si="15"/>
        <v/>
      </c>
      <c r="AW17" s="346">
        <f t="shared" si="16"/>
        <v>0</v>
      </c>
      <c r="AX17" s="346">
        <f t="shared" si="17"/>
        <v>0</v>
      </c>
      <c r="AY17" s="346" t="str">
        <f t="shared" si="18"/>
        <v/>
      </c>
      <c r="AZ17" s="346">
        <f t="shared" si="19"/>
        <v>20</v>
      </c>
      <c r="BA17" s="346">
        <f t="shared" si="20"/>
        <v>11</v>
      </c>
      <c r="BB17" s="347">
        <f t="shared" si="21"/>
        <v>0</v>
      </c>
    </row>
    <row r="18" spans="1:54" ht="16.5" customHeight="1" thickBot="1" x14ac:dyDescent="0.3">
      <c r="A18" s="328">
        <v>13</v>
      </c>
      <c r="B18" s="329">
        <f t="shared" si="0"/>
        <v>0</v>
      </c>
      <c r="C18" s="330">
        <f t="shared" si="0"/>
        <v>0</v>
      </c>
      <c r="D18" s="331" t="str">
        <f t="shared" si="0"/>
        <v>???</v>
      </c>
      <c r="E18" s="315">
        <f t="shared" si="0"/>
        <v>0</v>
      </c>
      <c r="F18" s="332">
        <v>18</v>
      </c>
      <c r="H18" s="355">
        <v>13</v>
      </c>
      <c r="I18" s="329">
        <f t="shared" si="2"/>
        <v>0</v>
      </c>
      <c r="J18" s="330">
        <f t="shared" si="2"/>
        <v>0</v>
      </c>
      <c r="K18" s="330" t="str">
        <f t="shared" si="2"/>
        <v>???</v>
      </c>
      <c r="L18" s="315">
        <f t="shared" si="3"/>
        <v>0</v>
      </c>
      <c r="M18" s="332">
        <v>18</v>
      </c>
      <c r="O18" s="356">
        <v>12</v>
      </c>
      <c r="P18" s="357" t="str">
        <f t="shared" si="7"/>
        <v/>
      </c>
      <c r="Q18" s="357" t="str">
        <f t="shared" si="8"/>
        <v/>
      </c>
      <c r="R18" s="357" t="str">
        <f t="shared" si="9"/>
        <v/>
      </c>
      <c r="S18" s="358">
        <f t="shared" si="10"/>
        <v>0</v>
      </c>
      <c r="T18" s="359" t="str">
        <f t="shared" si="22"/>
        <v/>
      </c>
      <c r="W18" s="335" t="str">
        <f t="shared" si="23"/>
        <v>Corbuches</v>
      </c>
      <c r="X18" s="338">
        <f>AE36</f>
        <v>0</v>
      </c>
      <c r="Y18" s="353">
        <f>AK36+AQ18</f>
        <v>0</v>
      </c>
      <c r="Z18" s="354">
        <f>SUM(X18:Y18)</f>
        <v>0</v>
      </c>
      <c r="AB18" s="337" t="str">
        <f t="shared" si="11"/>
        <v/>
      </c>
      <c r="AC18" s="338" t="str">
        <f t="shared" si="4"/>
        <v/>
      </c>
      <c r="AD18" s="338" t="str">
        <f t="shared" si="4"/>
        <v/>
      </c>
      <c r="AE18" s="338" t="str">
        <f t="shared" si="4"/>
        <v/>
      </c>
      <c r="AF18" s="339" t="str">
        <f t="shared" si="4"/>
        <v/>
      </c>
      <c r="AH18" s="337" t="str">
        <f t="shared" si="12"/>
        <v/>
      </c>
      <c r="AI18" s="338" t="str">
        <f t="shared" si="5"/>
        <v/>
      </c>
      <c r="AJ18" s="338" t="str">
        <f t="shared" si="5"/>
        <v/>
      </c>
      <c r="AK18" s="338" t="str">
        <f t="shared" si="5"/>
        <v/>
      </c>
      <c r="AL18" s="339" t="str">
        <f t="shared" si="5"/>
        <v/>
      </c>
      <c r="AN18" s="360">
        <f t="shared" ref="AN18:AR18" si="24">SUM(AN6:AN17)</f>
        <v>0</v>
      </c>
      <c r="AO18" s="358">
        <f t="shared" si="24"/>
        <v>0</v>
      </c>
      <c r="AP18" s="358">
        <f t="shared" si="24"/>
        <v>0</v>
      </c>
      <c r="AQ18" s="358">
        <f t="shared" si="24"/>
        <v>0</v>
      </c>
      <c r="AR18" s="359">
        <f t="shared" si="24"/>
        <v>0</v>
      </c>
      <c r="AT18" s="345">
        <f t="shared" si="13"/>
        <v>0</v>
      </c>
      <c r="AU18" s="346">
        <f t="shared" si="14"/>
        <v>0</v>
      </c>
      <c r="AV18" s="346" t="str">
        <f t="shared" si="15"/>
        <v/>
      </c>
      <c r="AW18" s="346">
        <f t="shared" si="16"/>
        <v>0</v>
      </c>
      <c r="AX18" s="346">
        <f t="shared" si="17"/>
        <v>0</v>
      </c>
      <c r="AY18" s="346" t="str">
        <f t="shared" si="18"/>
        <v/>
      </c>
      <c r="AZ18" s="346">
        <f t="shared" si="19"/>
        <v>19</v>
      </c>
      <c r="BA18" s="346">
        <f t="shared" si="20"/>
        <v>12</v>
      </c>
      <c r="BB18" s="347">
        <f t="shared" si="21"/>
        <v>0</v>
      </c>
    </row>
    <row r="19" spans="1:54" ht="16.5" customHeight="1" thickBot="1" x14ac:dyDescent="0.35">
      <c r="A19" s="328">
        <v>14</v>
      </c>
      <c r="B19" s="329">
        <f t="shared" si="0"/>
        <v>0</v>
      </c>
      <c r="C19" s="330">
        <f t="shared" si="0"/>
        <v>0</v>
      </c>
      <c r="D19" s="331" t="str">
        <f t="shared" si="0"/>
        <v>???</v>
      </c>
      <c r="E19" s="315">
        <f t="shared" si="0"/>
        <v>0</v>
      </c>
      <c r="F19" s="332">
        <v>17</v>
      </c>
      <c r="H19" s="355">
        <v>14</v>
      </c>
      <c r="I19" s="329">
        <f t="shared" si="2"/>
        <v>0</v>
      </c>
      <c r="J19" s="330">
        <f t="shared" si="2"/>
        <v>0</v>
      </c>
      <c r="K19" s="330" t="str">
        <f t="shared" si="2"/>
        <v>???</v>
      </c>
      <c r="L19" s="315">
        <f t="shared" si="3"/>
        <v>0</v>
      </c>
      <c r="M19" s="332">
        <v>17</v>
      </c>
      <c r="Q19" s="300"/>
      <c r="R19" s="361" t="s">
        <v>64</v>
      </c>
      <c r="S19" s="362">
        <f>SUM(S7:S18)</f>
        <v>0</v>
      </c>
      <c r="T19" s="363"/>
      <c r="W19" s="364" t="str">
        <f t="shared" si="23"/>
        <v>Réveillon</v>
      </c>
      <c r="X19" s="358">
        <f>AF36</f>
        <v>0</v>
      </c>
      <c r="Y19" s="365">
        <f>AL36+AR18</f>
        <v>0</v>
      </c>
      <c r="Z19" s="366">
        <f>SUM(X19:Y19)</f>
        <v>0</v>
      </c>
      <c r="AB19" s="337" t="str">
        <f t="shared" si="11"/>
        <v/>
      </c>
      <c r="AC19" s="338" t="str">
        <f t="shared" si="4"/>
        <v/>
      </c>
      <c r="AD19" s="338" t="str">
        <f t="shared" si="4"/>
        <v/>
      </c>
      <c r="AE19" s="338" t="str">
        <f t="shared" si="4"/>
        <v/>
      </c>
      <c r="AF19" s="339" t="str">
        <f t="shared" si="4"/>
        <v/>
      </c>
      <c r="AH19" s="337" t="str">
        <f t="shared" si="12"/>
        <v/>
      </c>
      <c r="AI19" s="338" t="str">
        <f t="shared" si="5"/>
        <v/>
      </c>
      <c r="AJ19" s="338" t="str">
        <f t="shared" si="5"/>
        <v/>
      </c>
      <c r="AK19" s="338" t="str">
        <f t="shared" si="5"/>
        <v/>
      </c>
      <c r="AL19" s="339" t="str">
        <f t="shared" si="5"/>
        <v/>
      </c>
      <c r="AN19" s="938" t="s">
        <v>29</v>
      </c>
      <c r="AO19" s="939"/>
      <c r="AP19" s="939"/>
      <c r="AQ19" s="939"/>
      <c r="AR19" s="940"/>
      <c r="AT19" s="345">
        <f t="shared" si="13"/>
        <v>0</v>
      </c>
      <c r="AU19" s="346">
        <f t="shared" si="14"/>
        <v>0</v>
      </c>
      <c r="AV19" s="346" t="str">
        <f t="shared" si="15"/>
        <v/>
      </c>
      <c r="AW19" s="346">
        <f t="shared" si="16"/>
        <v>0</v>
      </c>
      <c r="AX19" s="346">
        <f t="shared" si="17"/>
        <v>0</v>
      </c>
      <c r="AY19" s="346" t="str">
        <f t="shared" si="18"/>
        <v/>
      </c>
      <c r="AZ19" s="346">
        <f t="shared" si="19"/>
        <v>18</v>
      </c>
      <c r="BA19" s="346">
        <f t="shared" si="20"/>
        <v>13</v>
      </c>
      <c r="BB19" s="347">
        <f t="shared" si="21"/>
        <v>0</v>
      </c>
    </row>
    <row r="20" spans="1:54" ht="16.5" customHeight="1" thickBot="1" x14ac:dyDescent="0.3">
      <c r="A20" s="367">
        <v>15</v>
      </c>
      <c r="B20" s="329">
        <f t="shared" si="0"/>
        <v>0</v>
      </c>
      <c r="C20" s="330">
        <f t="shared" si="0"/>
        <v>0</v>
      </c>
      <c r="D20" s="331" t="str">
        <f t="shared" si="0"/>
        <v>???</v>
      </c>
      <c r="E20" s="315">
        <f t="shared" si="0"/>
        <v>0</v>
      </c>
      <c r="F20" s="332">
        <v>16</v>
      </c>
      <c r="H20" s="355">
        <v>15</v>
      </c>
      <c r="I20" s="329">
        <f t="shared" si="2"/>
        <v>0</v>
      </c>
      <c r="J20" s="330">
        <f t="shared" si="2"/>
        <v>0</v>
      </c>
      <c r="K20" s="330" t="str">
        <f t="shared" si="2"/>
        <v>???</v>
      </c>
      <c r="L20" s="315">
        <f t="shared" si="3"/>
        <v>0</v>
      </c>
      <c r="M20" s="332">
        <v>16</v>
      </c>
      <c r="W20" s="348" t="str">
        <f t="shared" si="23"/>
        <v>Total</v>
      </c>
      <c r="X20" s="368">
        <f>SUM(X15:X19)</f>
        <v>0</v>
      </c>
      <c r="Y20" s="369">
        <f t="shared" ref="Y20:Z20" si="25">SUM(Y15:Y19)</f>
        <v>0</v>
      </c>
      <c r="Z20" s="370">
        <f t="shared" si="25"/>
        <v>0</v>
      </c>
      <c r="AB20" s="337" t="str">
        <f t="shared" si="11"/>
        <v/>
      </c>
      <c r="AC20" s="338" t="str">
        <f t="shared" si="4"/>
        <v/>
      </c>
      <c r="AD20" s="338" t="str">
        <f t="shared" si="4"/>
        <v/>
      </c>
      <c r="AE20" s="338" t="str">
        <f t="shared" si="4"/>
        <v/>
      </c>
      <c r="AF20" s="339" t="str">
        <f t="shared" si="4"/>
        <v/>
      </c>
      <c r="AH20" s="337" t="str">
        <f t="shared" si="12"/>
        <v/>
      </c>
      <c r="AI20" s="338" t="str">
        <f t="shared" si="5"/>
        <v/>
      </c>
      <c r="AJ20" s="338" t="str">
        <f t="shared" si="5"/>
        <v/>
      </c>
      <c r="AK20" s="338" t="str">
        <f t="shared" si="5"/>
        <v/>
      </c>
      <c r="AL20" s="339" t="str">
        <f t="shared" si="5"/>
        <v/>
      </c>
      <c r="AN20" s="371"/>
      <c r="AO20" s="371"/>
      <c r="AP20" s="371"/>
      <c r="AQ20" s="371"/>
      <c r="AR20" s="371"/>
      <c r="AT20" s="345">
        <f t="shared" si="13"/>
        <v>0</v>
      </c>
      <c r="AU20" s="346">
        <f t="shared" si="14"/>
        <v>0</v>
      </c>
      <c r="AV20" s="346" t="str">
        <f t="shared" si="15"/>
        <v/>
      </c>
      <c r="AW20" s="346">
        <f t="shared" si="16"/>
        <v>0</v>
      </c>
      <c r="AX20" s="346">
        <f t="shared" si="17"/>
        <v>0</v>
      </c>
      <c r="AY20" s="346" t="str">
        <f t="shared" si="18"/>
        <v/>
      </c>
      <c r="AZ20" s="346">
        <f t="shared" si="19"/>
        <v>17</v>
      </c>
      <c r="BA20" s="346">
        <f t="shared" si="20"/>
        <v>14</v>
      </c>
      <c r="BB20" s="347">
        <f t="shared" si="21"/>
        <v>0</v>
      </c>
    </row>
    <row r="21" spans="1:54" ht="16.5" customHeight="1" x14ac:dyDescent="0.3">
      <c r="A21" s="328">
        <v>16</v>
      </c>
      <c r="B21" s="329">
        <f t="shared" si="0"/>
        <v>0</v>
      </c>
      <c r="C21" s="330">
        <f t="shared" si="0"/>
        <v>0</v>
      </c>
      <c r="D21" s="331" t="str">
        <f t="shared" si="0"/>
        <v>???</v>
      </c>
      <c r="E21" s="315">
        <f t="shared" si="0"/>
        <v>0</v>
      </c>
      <c r="F21" s="332">
        <v>15</v>
      </c>
      <c r="H21" s="355">
        <v>16</v>
      </c>
      <c r="I21" s="329">
        <f t="shared" si="2"/>
        <v>0</v>
      </c>
      <c r="J21" s="330">
        <f t="shared" si="2"/>
        <v>0</v>
      </c>
      <c r="K21" s="330" t="str">
        <f t="shared" si="2"/>
        <v>???</v>
      </c>
      <c r="L21" s="315">
        <f t="shared" si="3"/>
        <v>0</v>
      </c>
      <c r="M21" s="332">
        <v>15</v>
      </c>
      <c r="O21" s="960" t="s">
        <v>51</v>
      </c>
      <c r="P21" s="961"/>
      <c r="Q21" s="961"/>
      <c r="R21" s="961"/>
      <c r="S21" s="372"/>
      <c r="AB21" s="337" t="str">
        <f t="shared" si="11"/>
        <v/>
      </c>
      <c r="AC21" s="338" t="str">
        <f t="shared" si="4"/>
        <v/>
      </c>
      <c r="AD21" s="338" t="str">
        <f t="shared" si="4"/>
        <v/>
      </c>
      <c r="AE21" s="338" t="str">
        <f t="shared" si="4"/>
        <v/>
      </c>
      <c r="AF21" s="339" t="str">
        <f t="shared" si="4"/>
        <v/>
      </c>
      <c r="AH21" s="337" t="str">
        <f t="shared" si="12"/>
        <v/>
      </c>
      <c r="AI21" s="338" t="str">
        <f t="shared" si="5"/>
        <v/>
      </c>
      <c r="AJ21" s="338" t="str">
        <f t="shared" si="5"/>
        <v/>
      </c>
      <c r="AK21" s="338" t="str">
        <f t="shared" si="5"/>
        <v/>
      </c>
      <c r="AL21" s="339" t="str">
        <f t="shared" si="5"/>
        <v/>
      </c>
      <c r="AN21" s="371"/>
      <c r="AO21" s="371"/>
      <c r="AP21" s="371"/>
      <c r="AQ21" s="371"/>
      <c r="AR21" s="371"/>
      <c r="AT21" s="345">
        <f t="shared" si="13"/>
        <v>0</v>
      </c>
      <c r="AU21" s="346">
        <f t="shared" si="14"/>
        <v>0</v>
      </c>
      <c r="AV21" s="346" t="str">
        <f t="shared" si="15"/>
        <v/>
      </c>
      <c r="AW21" s="346">
        <f t="shared" si="16"/>
        <v>0</v>
      </c>
      <c r="AX21" s="346">
        <f t="shared" si="17"/>
        <v>0</v>
      </c>
      <c r="AY21" s="346" t="str">
        <f t="shared" si="18"/>
        <v/>
      </c>
      <c r="AZ21" s="346">
        <f t="shared" si="19"/>
        <v>16</v>
      </c>
      <c r="BA21" s="346">
        <f t="shared" si="20"/>
        <v>15</v>
      </c>
      <c r="BB21" s="347">
        <f t="shared" si="21"/>
        <v>0</v>
      </c>
    </row>
    <row r="22" spans="1:54" ht="16.5" customHeight="1" thickBot="1" x14ac:dyDescent="0.3">
      <c r="A22" s="328">
        <v>17</v>
      </c>
      <c r="B22" s="329">
        <f t="shared" ref="B22:E35" si="26">+B58</f>
        <v>0</v>
      </c>
      <c r="C22" s="330">
        <f t="shared" si="26"/>
        <v>0</v>
      </c>
      <c r="D22" s="331" t="str">
        <f t="shared" si="26"/>
        <v>???</v>
      </c>
      <c r="E22" s="315">
        <f t="shared" si="26"/>
        <v>0</v>
      </c>
      <c r="F22" s="332">
        <v>14</v>
      </c>
      <c r="H22" s="355">
        <v>17</v>
      </c>
      <c r="I22" s="329">
        <f t="shared" ref="I22:K35" si="27">+I58</f>
        <v>0</v>
      </c>
      <c r="J22" s="330">
        <f t="shared" si="27"/>
        <v>0</v>
      </c>
      <c r="K22" s="330" t="str">
        <f t="shared" si="27"/>
        <v>???</v>
      </c>
      <c r="L22" s="315">
        <f t="shared" si="3"/>
        <v>0</v>
      </c>
      <c r="M22" s="332">
        <v>14</v>
      </c>
      <c r="O22" s="373" t="s">
        <v>30</v>
      </c>
      <c r="P22" s="374" t="s">
        <v>31</v>
      </c>
      <c r="Q22" s="374" t="s">
        <v>26</v>
      </c>
      <c r="R22" s="374" t="s">
        <v>32</v>
      </c>
      <c r="S22" s="375" t="s">
        <v>8</v>
      </c>
      <c r="AB22" s="337" t="str">
        <f t="shared" si="11"/>
        <v/>
      </c>
      <c r="AC22" s="338" t="str">
        <f t="shared" si="11"/>
        <v/>
      </c>
      <c r="AD22" s="338" t="str">
        <f t="shared" si="11"/>
        <v/>
      </c>
      <c r="AE22" s="338" t="str">
        <f t="shared" si="11"/>
        <v/>
      </c>
      <c r="AF22" s="339" t="str">
        <f t="shared" si="11"/>
        <v/>
      </c>
      <c r="AH22" s="337" t="str">
        <f t="shared" si="12"/>
        <v/>
      </c>
      <c r="AI22" s="338" t="str">
        <f t="shared" si="12"/>
        <v/>
      </c>
      <c r="AJ22" s="338" t="str">
        <f t="shared" si="12"/>
        <v/>
      </c>
      <c r="AK22" s="338" t="str">
        <f t="shared" si="12"/>
        <v/>
      </c>
      <c r="AL22" s="339" t="str">
        <f t="shared" si="12"/>
        <v/>
      </c>
      <c r="AN22" s="371"/>
      <c r="AO22" s="371"/>
      <c r="AP22" s="371"/>
      <c r="AQ22" s="371"/>
      <c r="AR22" s="371"/>
      <c r="AT22" s="345">
        <f t="shared" si="13"/>
        <v>0</v>
      </c>
      <c r="AU22" s="346">
        <f t="shared" si="14"/>
        <v>0</v>
      </c>
      <c r="AV22" s="346" t="str">
        <f t="shared" si="15"/>
        <v/>
      </c>
      <c r="AW22" s="346">
        <f t="shared" si="16"/>
        <v>0</v>
      </c>
      <c r="AX22" s="346">
        <f t="shared" si="17"/>
        <v>0</v>
      </c>
      <c r="AY22" s="346" t="str">
        <f t="shared" si="18"/>
        <v/>
      </c>
      <c r="AZ22" s="346">
        <f t="shared" si="19"/>
        <v>15</v>
      </c>
      <c r="BA22" s="346">
        <f t="shared" si="20"/>
        <v>16</v>
      </c>
      <c r="BB22" s="347">
        <f t="shared" si="21"/>
        <v>0</v>
      </c>
    </row>
    <row r="23" spans="1:54" ht="16.5" customHeight="1" x14ac:dyDescent="0.3">
      <c r="A23" s="328">
        <v>18</v>
      </c>
      <c r="B23" s="329">
        <f t="shared" si="26"/>
        <v>0</v>
      </c>
      <c r="C23" s="330">
        <f t="shared" si="26"/>
        <v>0</v>
      </c>
      <c r="D23" s="331" t="str">
        <f t="shared" si="26"/>
        <v>???</v>
      </c>
      <c r="E23" s="315">
        <f t="shared" si="26"/>
        <v>0</v>
      </c>
      <c r="F23" s="332">
        <v>13</v>
      </c>
      <c r="H23" s="355">
        <v>18</v>
      </c>
      <c r="I23" s="329">
        <f t="shared" si="27"/>
        <v>0</v>
      </c>
      <c r="J23" s="330">
        <f t="shared" si="27"/>
        <v>0</v>
      </c>
      <c r="K23" s="330" t="str">
        <f t="shared" si="27"/>
        <v>???</v>
      </c>
      <c r="L23" s="315">
        <f t="shared" si="3"/>
        <v>0</v>
      </c>
      <c r="M23" s="332">
        <v>13</v>
      </c>
      <c r="O23" s="376">
        <v>1</v>
      </c>
      <c r="P23" s="377" t="str">
        <f t="shared" ref="P23:P34" si="28">IFERROR(VLOOKUP($O23,$AX$7:$AY$36,2,0),"")</f>
        <v/>
      </c>
      <c r="Q23" s="334" t="str">
        <f t="shared" ref="Q23:Q34" si="29">IFERROR(VLOOKUP($P23,$I$6:$L$35,4,0),"")</f>
        <v/>
      </c>
      <c r="R23" s="334" t="str">
        <f t="shared" ref="R23:R34" si="30">IFERROR(VLOOKUP($P23,$I$6:$L$35,3,0),"")</f>
        <v/>
      </c>
      <c r="S23" s="327" t="str">
        <f t="shared" ref="S23:S34" si="31">IFERROR(VLOOKUP($P23,$I$6:$M$35,5,0),"")</f>
        <v/>
      </c>
      <c r="AB23" s="337" t="str">
        <f t="shared" si="11"/>
        <v/>
      </c>
      <c r="AC23" s="338" t="str">
        <f t="shared" si="11"/>
        <v/>
      </c>
      <c r="AD23" s="338" t="str">
        <f t="shared" si="11"/>
        <v/>
      </c>
      <c r="AE23" s="338" t="str">
        <f t="shared" si="11"/>
        <v/>
      </c>
      <c r="AF23" s="339" t="str">
        <f t="shared" si="11"/>
        <v/>
      </c>
      <c r="AH23" s="337" t="str">
        <f t="shared" si="12"/>
        <v/>
      </c>
      <c r="AI23" s="338" t="str">
        <f t="shared" si="12"/>
        <v/>
      </c>
      <c r="AJ23" s="338" t="str">
        <f t="shared" si="12"/>
        <v/>
      </c>
      <c r="AK23" s="338" t="str">
        <f t="shared" si="12"/>
        <v/>
      </c>
      <c r="AL23" s="339" t="str">
        <f t="shared" si="12"/>
        <v/>
      </c>
      <c r="AN23" s="371"/>
      <c r="AO23" s="371"/>
      <c r="AP23" s="371"/>
      <c r="AQ23" s="371"/>
      <c r="AR23" s="371"/>
      <c r="AT23" s="345">
        <f t="shared" si="13"/>
        <v>0</v>
      </c>
      <c r="AU23" s="346">
        <f t="shared" si="14"/>
        <v>0</v>
      </c>
      <c r="AV23" s="346" t="str">
        <f t="shared" si="15"/>
        <v/>
      </c>
      <c r="AW23" s="346">
        <f t="shared" si="16"/>
        <v>0</v>
      </c>
      <c r="AX23" s="346">
        <f t="shared" si="17"/>
        <v>0</v>
      </c>
      <c r="AY23" s="346" t="str">
        <f t="shared" si="18"/>
        <v/>
      </c>
      <c r="AZ23" s="346">
        <f t="shared" si="19"/>
        <v>14</v>
      </c>
      <c r="BA23" s="346">
        <f t="shared" si="20"/>
        <v>17</v>
      </c>
      <c r="BB23" s="347">
        <f t="shared" si="21"/>
        <v>0</v>
      </c>
    </row>
    <row r="24" spans="1:54" ht="16.5" customHeight="1" x14ac:dyDescent="0.25">
      <c r="A24" s="328">
        <v>19</v>
      </c>
      <c r="B24" s="329">
        <f t="shared" si="26"/>
        <v>0</v>
      </c>
      <c r="C24" s="330">
        <f t="shared" si="26"/>
        <v>0</v>
      </c>
      <c r="D24" s="331" t="str">
        <f t="shared" si="26"/>
        <v>???</v>
      </c>
      <c r="E24" s="315">
        <f t="shared" si="26"/>
        <v>0</v>
      </c>
      <c r="F24" s="332">
        <v>12</v>
      </c>
      <c r="H24" s="355">
        <v>19</v>
      </c>
      <c r="I24" s="329">
        <f t="shared" si="27"/>
        <v>0</v>
      </c>
      <c r="J24" s="330">
        <f t="shared" si="27"/>
        <v>0</v>
      </c>
      <c r="K24" s="330" t="str">
        <f t="shared" si="27"/>
        <v>???</v>
      </c>
      <c r="L24" s="315">
        <f t="shared" si="3"/>
        <v>0</v>
      </c>
      <c r="M24" s="332">
        <v>12</v>
      </c>
      <c r="O24" s="378">
        <v>2</v>
      </c>
      <c r="P24" s="379" t="str">
        <f t="shared" si="28"/>
        <v/>
      </c>
      <c r="Q24" s="344" t="str">
        <f t="shared" si="29"/>
        <v/>
      </c>
      <c r="R24" s="344" t="str">
        <f t="shared" si="30"/>
        <v/>
      </c>
      <c r="S24" s="339" t="str">
        <f t="shared" si="31"/>
        <v/>
      </c>
      <c r="AB24" s="337" t="str">
        <f t="shared" si="11"/>
        <v/>
      </c>
      <c r="AC24" s="338" t="str">
        <f t="shared" si="11"/>
        <v/>
      </c>
      <c r="AD24" s="338" t="str">
        <f t="shared" si="11"/>
        <v/>
      </c>
      <c r="AE24" s="338" t="str">
        <f t="shared" si="11"/>
        <v/>
      </c>
      <c r="AF24" s="339" t="str">
        <f t="shared" si="11"/>
        <v/>
      </c>
      <c r="AH24" s="337" t="str">
        <f t="shared" si="12"/>
        <v/>
      </c>
      <c r="AI24" s="338" t="str">
        <f t="shared" si="12"/>
        <v/>
      </c>
      <c r="AJ24" s="338" t="str">
        <f t="shared" si="12"/>
        <v/>
      </c>
      <c r="AK24" s="338" t="str">
        <f t="shared" si="12"/>
        <v/>
      </c>
      <c r="AL24" s="339" t="str">
        <f t="shared" si="12"/>
        <v/>
      </c>
      <c r="AN24" s="371"/>
      <c r="AO24" s="371"/>
      <c r="AP24" s="371"/>
      <c r="AQ24" s="371"/>
      <c r="AR24" s="371"/>
      <c r="AT24" s="345">
        <f t="shared" si="13"/>
        <v>0</v>
      </c>
      <c r="AU24" s="346">
        <f t="shared" si="14"/>
        <v>0</v>
      </c>
      <c r="AV24" s="346" t="str">
        <f t="shared" si="15"/>
        <v/>
      </c>
      <c r="AW24" s="346">
        <f t="shared" si="16"/>
        <v>0</v>
      </c>
      <c r="AX24" s="346">
        <f t="shared" si="17"/>
        <v>0</v>
      </c>
      <c r="AY24" s="346" t="str">
        <f t="shared" si="18"/>
        <v/>
      </c>
      <c r="AZ24" s="346">
        <f t="shared" si="19"/>
        <v>13</v>
      </c>
      <c r="BA24" s="346">
        <f t="shared" si="20"/>
        <v>18</v>
      </c>
      <c r="BB24" s="347">
        <f t="shared" si="21"/>
        <v>0</v>
      </c>
    </row>
    <row r="25" spans="1:54" ht="16.5" customHeight="1" x14ac:dyDescent="0.3">
      <c r="A25" s="328">
        <v>20</v>
      </c>
      <c r="B25" s="329">
        <f t="shared" si="26"/>
        <v>0</v>
      </c>
      <c r="C25" s="330">
        <f t="shared" si="26"/>
        <v>0</v>
      </c>
      <c r="D25" s="331" t="str">
        <f t="shared" si="26"/>
        <v>???</v>
      </c>
      <c r="E25" s="315">
        <f t="shared" si="26"/>
        <v>0</v>
      </c>
      <c r="F25" s="332">
        <v>11</v>
      </c>
      <c r="H25" s="355">
        <v>20</v>
      </c>
      <c r="I25" s="329">
        <f t="shared" si="27"/>
        <v>0</v>
      </c>
      <c r="J25" s="330">
        <f t="shared" si="27"/>
        <v>0</v>
      </c>
      <c r="K25" s="330" t="str">
        <f t="shared" si="27"/>
        <v>???</v>
      </c>
      <c r="L25" s="315">
        <f t="shared" si="3"/>
        <v>0</v>
      </c>
      <c r="M25" s="332">
        <v>11</v>
      </c>
      <c r="O25" s="380">
        <v>3</v>
      </c>
      <c r="P25" s="379" t="str">
        <f t="shared" si="28"/>
        <v/>
      </c>
      <c r="Q25" s="344" t="str">
        <f t="shared" si="29"/>
        <v/>
      </c>
      <c r="R25" s="344" t="str">
        <f t="shared" si="30"/>
        <v/>
      </c>
      <c r="S25" s="339" t="str">
        <f t="shared" si="31"/>
        <v/>
      </c>
      <c r="AB25" s="337" t="str">
        <f t="shared" si="11"/>
        <v/>
      </c>
      <c r="AC25" s="338" t="str">
        <f t="shared" si="11"/>
        <v/>
      </c>
      <c r="AD25" s="338" t="str">
        <f t="shared" si="11"/>
        <v/>
      </c>
      <c r="AE25" s="338" t="str">
        <f t="shared" si="11"/>
        <v/>
      </c>
      <c r="AF25" s="339" t="str">
        <f t="shared" si="11"/>
        <v/>
      </c>
      <c r="AH25" s="337" t="str">
        <f t="shared" si="12"/>
        <v/>
      </c>
      <c r="AI25" s="338" t="str">
        <f t="shared" si="12"/>
        <v/>
      </c>
      <c r="AJ25" s="338" t="str">
        <f t="shared" si="12"/>
        <v/>
      </c>
      <c r="AK25" s="338" t="str">
        <f t="shared" si="12"/>
        <v/>
      </c>
      <c r="AL25" s="339" t="str">
        <f t="shared" si="12"/>
        <v/>
      </c>
      <c r="AN25" s="371"/>
      <c r="AO25" s="371"/>
      <c r="AP25" s="371"/>
      <c r="AQ25" s="371"/>
      <c r="AR25" s="371"/>
      <c r="AT25" s="345">
        <f t="shared" si="13"/>
        <v>0</v>
      </c>
      <c r="AU25" s="346">
        <f t="shared" si="14"/>
        <v>0</v>
      </c>
      <c r="AV25" s="346" t="str">
        <f t="shared" si="15"/>
        <v/>
      </c>
      <c r="AW25" s="346">
        <f t="shared" si="16"/>
        <v>0</v>
      </c>
      <c r="AX25" s="346">
        <f t="shared" si="17"/>
        <v>0</v>
      </c>
      <c r="AY25" s="346" t="str">
        <f t="shared" si="18"/>
        <v/>
      </c>
      <c r="AZ25" s="346">
        <f t="shared" si="19"/>
        <v>12</v>
      </c>
      <c r="BA25" s="346">
        <f t="shared" si="20"/>
        <v>19</v>
      </c>
      <c r="BB25" s="347">
        <f t="shared" si="21"/>
        <v>0</v>
      </c>
    </row>
    <row r="26" spans="1:54" ht="16.5" customHeight="1" x14ac:dyDescent="0.25">
      <c r="A26" s="328">
        <v>21</v>
      </c>
      <c r="B26" s="329">
        <f t="shared" si="26"/>
        <v>0</v>
      </c>
      <c r="C26" s="330">
        <f t="shared" si="26"/>
        <v>0</v>
      </c>
      <c r="D26" s="331" t="str">
        <f t="shared" si="26"/>
        <v>???</v>
      </c>
      <c r="E26" s="315">
        <f t="shared" si="26"/>
        <v>0</v>
      </c>
      <c r="F26" s="332">
        <v>10</v>
      </c>
      <c r="H26" s="355">
        <v>21</v>
      </c>
      <c r="I26" s="329">
        <f t="shared" si="27"/>
        <v>0</v>
      </c>
      <c r="J26" s="330">
        <f t="shared" si="27"/>
        <v>0</v>
      </c>
      <c r="K26" s="330" t="str">
        <f t="shared" si="27"/>
        <v>???</v>
      </c>
      <c r="L26" s="315">
        <f t="shared" si="3"/>
        <v>0</v>
      </c>
      <c r="M26" s="332">
        <v>10</v>
      </c>
      <c r="O26" s="378">
        <v>4</v>
      </c>
      <c r="P26" s="379" t="str">
        <f t="shared" si="28"/>
        <v/>
      </c>
      <c r="Q26" s="344" t="str">
        <f t="shared" si="29"/>
        <v/>
      </c>
      <c r="R26" s="344" t="str">
        <f t="shared" si="30"/>
        <v/>
      </c>
      <c r="S26" s="339" t="str">
        <f t="shared" si="31"/>
        <v/>
      </c>
      <c r="AB26" s="337" t="str">
        <f t="shared" si="11"/>
        <v/>
      </c>
      <c r="AC26" s="338" t="str">
        <f t="shared" si="11"/>
        <v/>
      </c>
      <c r="AD26" s="338" t="str">
        <f t="shared" si="11"/>
        <v/>
      </c>
      <c r="AE26" s="338" t="str">
        <f t="shared" si="11"/>
        <v/>
      </c>
      <c r="AF26" s="339" t="str">
        <f t="shared" si="11"/>
        <v/>
      </c>
      <c r="AH26" s="337" t="str">
        <f t="shared" si="12"/>
        <v/>
      </c>
      <c r="AI26" s="338" t="str">
        <f t="shared" si="12"/>
        <v/>
      </c>
      <c r="AJ26" s="338" t="str">
        <f t="shared" si="12"/>
        <v/>
      </c>
      <c r="AK26" s="338" t="str">
        <f t="shared" si="12"/>
        <v/>
      </c>
      <c r="AL26" s="339" t="str">
        <f t="shared" si="12"/>
        <v/>
      </c>
      <c r="AN26" s="371"/>
      <c r="AO26" s="371"/>
      <c r="AP26" s="371"/>
      <c r="AQ26" s="371"/>
      <c r="AR26" s="371"/>
      <c r="AT26" s="345">
        <f t="shared" si="13"/>
        <v>0</v>
      </c>
      <c r="AU26" s="346">
        <f t="shared" si="14"/>
        <v>0</v>
      </c>
      <c r="AV26" s="346" t="str">
        <f t="shared" si="15"/>
        <v/>
      </c>
      <c r="AW26" s="346">
        <f t="shared" si="16"/>
        <v>0</v>
      </c>
      <c r="AX26" s="346">
        <f t="shared" si="17"/>
        <v>0</v>
      </c>
      <c r="AY26" s="346" t="str">
        <f t="shared" si="18"/>
        <v/>
      </c>
      <c r="AZ26" s="346">
        <f t="shared" si="19"/>
        <v>11</v>
      </c>
      <c r="BA26" s="346">
        <f t="shared" si="20"/>
        <v>20</v>
      </c>
      <c r="BB26" s="347">
        <f t="shared" si="21"/>
        <v>0</v>
      </c>
    </row>
    <row r="27" spans="1:54" ht="16.5" customHeight="1" x14ac:dyDescent="0.3">
      <c r="A27" s="328">
        <v>22</v>
      </c>
      <c r="B27" s="329">
        <f t="shared" si="26"/>
        <v>0</v>
      </c>
      <c r="C27" s="330">
        <f t="shared" si="26"/>
        <v>0</v>
      </c>
      <c r="D27" s="331" t="str">
        <f t="shared" si="26"/>
        <v>???</v>
      </c>
      <c r="E27" s="315">
        <f t="shared" si="26"/>
        <v>0</v>
      </c>
      <c r="F27" s="332">
        <v>9</v>
      </c>
      <c r="H27" s="355">
        <v>22</v>
      </c>
      <c r="I27" s="329">
        <f t="shared" si="27"/>
        <v>0</v>
      </c>
      <c r="J27" s="330">
        <f t="shared" si="27"/>
        <v>0</v>
      </c>
      <c r="K27" s="330" t="str">
        <f t="shared" si="27"/>
        <v>???</v>
      </c>
      <c r="L27" s="315">
        <f t="shared" si="3"/>
        <v>0</v>
      </c>
      <c r="M27" s="332">
        <v>9</v>
      </c>
      <c r="O27" s="380">
        <v>5</v>
      </c>
      <c r="P27" s="379" t="str">
        <f t="shared" si="28"/>
        <v/>
      </c>
      <c r="Q27" s="344" t="str">
        <f t="shared" si="29"/>
        <v/>
      </c>
      <c r="R27" s="344" t="str">
        <f t="shared" si="30"/>
        <v/>
      </c>
      <c r="S27" s="339" t="str">
        <f t="shared" si="31"/>
        <v/>
      </c>
      <c r="AB27" s="337" t="str">
        <f t="shared" si="11"/>
        <v/>
      </c>
      <c r="AC27" s="338" t="str">
        <f t="shared" si="11"/>
        <v/>
      </c>
      <c r="AD27" s="338" t="str">
        <f t="shared" si="11"/>
        <v/>
      </c>
      <c r="AE27" s="338" t="str">
        <f t="shared" si="11"/>
        <v/>
      </c>
      <c r="AF27" s="339" t="str">
        <f t="shared" si="11"/>
        <v/>
      </c>
      <c r="AH27" s="337" t="str">
        <f t="shared" si="12"/>
        <v/>
      </c>
      <c r="AI27" s="338" t="str">
        <f t="shared" si="12"/>
        <v/>
      </c>
      <c r="AJ27" s="338" t="str">
        <f t="shared" si="12"/>
        <v/>
      </c>
      <c r="AK27" s="338" t="str">
        <f t="shared" si="12"/>
        <v/>
      </c>
      <c r="AL27" s="339" t="str">
        <f t="shared" si="12"/>
        <v/>
      </c>
      <c r="AN27" s="371"/>
      <c r="AO27" s="371"/>
      <c r="AP27" s="371"/>
      <c r="AQ27" s="371"/>
      <c r="AR27" s="371"/>
      <c r="AT27" s="345">
        <f t="shared" si="13"/>
        <v>0</v>
      </c>
      <c r="AU27" s="346">
        <f t="shared" si="14"/>
        <v>0</v>
      </c>
      <c r="AV27" s="346" t="str">
        <f t="shared" si="15"/>
        <v/>
      </c>
      <c r="AW27" s="346">
        <f t="shared" si="16"/>
        <v>0</v>
      </c>
      <c r="AX27" s="346">
        <f t="shared" si="17"/>
        <v>0</v>
      </c>
      <c r="AY27" s="346" t="str">
        <f t="shared" si="18"/>
        <v/>
      </c>
      <c r="AZ27" s="346">
        <f t="shared" si="19"/>
        <v>10</v>
      </c>
      <c r="BA27" s="346">
        <f t="shared" si="20"/>
        <v>21</v>
      </c>
      <c r="BB27" s="347">
        <f t="shared" si="21"/>
        <v>0</v>
      </c>
    </row>
    <row r="28" spans="1:54" ht="16.5" customHeight="1" x14ac:dyDescent="0.25">
      <c r="A28" s="328">
        <v>23</v>
      </c>
      <c r="B28" s="329">
        <f t="shared" si="26"/>
        <v>0</v>
      </c>
      <c r="C28" s="330">
        <f t="shared" si="26"/>
        <v>0</v>
      </c>
      <c r="D28" s="331" t="str">
        <f t="shared" si="26"/>
        <v>???</v>
      </c>
      <c r="E28" s="315">
        <f t="shared" si="26"/>
        <v>0</v>
      </c>
      <c r="F28" s="332">
        <v>8</v>
      </c>
      <c r="H28" s="355">
        <v>23</v>
      </c>
      <c r="I28" s="329">
        <f t="shared" si="27"/>
        <v>0</v>
      </c>
      <c r="J28" s="330">
        <f t="shared" si="27"/>
        <v>0</v>
      </c>
      <c r="K28" s="330" t="str">
        <f t="shared" si="27"/>
        <v>???</v>
      </c>
      <c r="L28" s="315">
        <f t="shared" si="3"/>
        <v>0</v>
      </c>
      <c r="M28" s="332">
        <v>8</v>
      </c>
      <c r="O28" s="378">
        <v>6</v>
      </c>
      <c r="P28" s="379" t="str">
        <f t="shared" si="28"/>
        <v/>
      </c>
      <c r="Q28" s="344" t="str">
        <f t="shared" si="29"/>
        <v/>
      </c>
      <c r="R28" s="344" t="str">
        <f t="shared" si="30"/>
        <v/>
      </c>
      <c r="S28" s="339" t="str">
        <f t="shared" si="31"/>
        <v/>
      </c>
      <c r="AB28" s="337" t="str">
        <f t="shared" si="11"/>
        <v/>
      </c>
      <c r="AC28" s="338" t="str">
        <f t="shared" si="11"/>
        <v/>
      </c>
      <c r="AD28" s="338" t="str">
        <f t="shared" si="11"/>
        <v/>
      </c>
      <c r="AE28" s="338" t="str">
        <f t="shared" si="11"/>
        <v/>
      </c>
      <c r="AF28" s="339" t="str">
        <f t="shared" si="11"/>
        <v/>
      </c>
      <c r="AH28" s="337" t="str">
        <f t="shared" si="12"/>
        <v/>
      </c>
      <c r="AI28" s="338" t="str">
        <f t="shared" si="12"/>
        <v/>
      </c>
      <c r="AJ28" s="338" t="str">
        <f t="shared" si="12"/>
        <v/>
      </c>
      <c r="AK28" s="338" t="str">
        <f t="shared" si="12"/>
        <v/>
      </c>
      <c r="AL28" s="339" t="str">
        <f t="shared" si="12"/>
        <v/>
      </c>
      <c r="AN28" s="371"/>
      <c r="AO28" s="371"/>
      <c r="AP28" s="371"/>
      <c r="AQ28" s="371"/>
      <c r="AR28" s="371"/>
      <c r="AT28" s="345">
        <f t="shared" si="13"/>
        <v>0</v>
      </c>
      <c r="AU28" s="346">
        <f t="shared" si="14"/>
        <v>0</v>
      </c>
      <c r="AV28" s="346" t="str">
        <f t="shared" si="15"/>
        <v/>
      </c>
      <c r="AW28" s="346">
        <f t="shared" si="16"/>
        <v>0</v>
      </c>
      <c r="AX28" s="346">
        <f t="shared" si="17"/>
        <v>0</v>
      </c>
      <c r="AY28" s="346" t="str">
        <f t="shared" si="18"/>
        <v/>
      </c>
      <c r="AZ28" s="346">
        <f t="shared" si="19"/>
        <v>9</v>
      </c>
      <c r="BA28" s="346">
        <f t="shared" si="20"/>
        <v>22</v>
      </c>
      <c r="BB28" s="347">
        <f t="shared" si="21"/>
        <v>0</v>
      </c>
    </row>
    <row r="29" spans="1:54" ht="16.5" customHeight="1" x14ac:dyDescent="0.3">
      <c r="A29" s="328">
        <v>24</v>
      </c>
      <c r="B29" s="329">
        <f t="shared" si="26"/>
        <v>0</v>
      </c>
      <c r="C29" s="330">
        <f t="shared" si="26"/>
        <v>0</v>
      </c>
      <c r="D29" s="331" t="str">
        <f t="shared" si="26"/>
        <v>???</v>
      </c>
      <c r="E29" s="315">
        <f t="shared" si="26"/>
        <v>0</v>
      </c>
      <c r="F29" s="332">
        <v>7</v>
      </c>
      <c r="H29" s="355">
        <v>24</v>
      </c>
      <c r="I29" s="329">
        <f t="shared" si="27"/>
        <v>0</v>
      </c>
      <c r="J29" s="330">
        <f t="shared" si="27"/>
        <v>0</v>
      </c>
      <c r="K29" s="330" t="str">
        <f t="shared" si="27"/>
        <v>???</v>
      </c>
      <c r="L29" s="315">
        <f t="shared" si="3"/>
        <v>0</v>
      </c>
      <c r="M29" s="332">
        <v>7</v>
      </c>
      <c r="O29" s="380">
        <v>7</v>
      </c>
      <c r="P29" s="379" t="str">
        <f t="shared" si="28"/>
        <v/>
      </c>
      <c r="Q29" s="344" t="str">
        <f t="shared" si="29"/>
        <v/>
      </c>
      <c r="R29" s="344" t="str">
        <f t="shared" si="30"/>
        <v/>
      </c>
      <c r="S29" s="339" t="str">
        <f t="shared" si="31"/>
        <v/>
      </c>
      <c r="AB29" s="337" t="str">
        <f t="shared" si="11"/>
        <v/>
      </c>
      <c r="AC29" s="338" t="str">
        <f t="shared" si="11"/>
        <v/>
      </c>
      <c r="AD29" s="338" t="str">
        <f t="shared" si="11"/>
        <v/>
      </c>
      <c r="AE29" s="338" t="str">
        <f t="shared" si="11"/>
        <v/>
      </c>
      <c r="AF29" s="339" t="str">
        <f t="shared" si="11"/>
        <v/>
      </c>
      <c r="AH29" s="337" t="str">
        <f t="shared" si="12"/>
        <v/>
      </c>
      <c r="AI29" s="338" t="str">
        <f t="shared" si="12"/>
        <v/>
      </c>
      <c r="AJ29" s="338" t="str">
        <f t="shared" si="12"/>
        <v/>
      </c>
      <c r="AK29" s="338" t="str">
        <f t="shared" si="12"/>
        <v/>
      </c>
      <c r="AL29" s="339" t="str">
        <f t="shared" si="12"/>
        <v/>
      </c>
      <c r="AN29" s="371"/>
      <c r="AO29" s="371"/>
      <c r="AP29" s="371"/>
      <c r="AQ29" s="371"/>
      <c r="AR29" s="371"/>
      <c r="AT29" s="345">
        <f t="shared" si="13"/>
        <v>0</v>
      </c>
      <c r="AU29" s="346">
        <f t="shared" si="14"/>
        <v>0</v>
      </c>
      <c r="AV29" s="346" t="str">
        <f t="shared" si="15"/>
        <v/>
      </c>
      <c r="AW29" s="346">
        <f t="shared" si="16"/>
        <v>0</v>
      </c>
      <c r="AX29" s="346">
        <f t="shared" si="17"/>
        <v>0</v>
      </c>
      <c r="AY29" s="346" t="str">
        <f t="shared" si="18"/>
        <v/>
      </c>
      <c r="AZ29" s="346">
        <f t="shared" si="19"/>
        <v>8</v>
      </c>
      <c r="BA29" s="346">
        <f t="shared" si="20"/>
        <v>23</v>
      </c>
      <c r="BB29" s="347">
        <f t="shared" si="21"/>
        <v>0</v>
      </c>
    </row>
    <row r="30" spans="1:54" ht="16.5" customHeight="1" x14ac:dyDescent="0.25">
      <c r="A30" s="328">
        <v>25</v>
      </c>
      <c r="B30" s="329">
        <f t="shared" si="26"/>
        <v>0</v>
      </c>
      <c r="C30" s="330">
        <f t="shared" si="26"/>
        <v>0</v>
      </c>
      <c r="D30" s="331" t="str">
        <f t="shared" si="26"/>
        <v>???</v>
      </c>
      <c r="E30" s="315">
        <f t="shared" si="26"/>
        <v>0</v>
      </c>
      <c r="F30" s="332">
        <v>6</v>
      </c>
      <c r="H30" s="355">
        <v>25</v>
      </c>
      <c r="I30" s="329">
        <f t="shared" si="27"/>
        <v>0</v>
      </c>
      <c r="J30" s="330">
        <f t="shared" si="27"/>
        <v>0</v>
      </c>
      <c r="K30" s="330" t="str">
        <f t="shared" si="27"/>
        <v>???</v>
      </c>
      <c r="L30" s="315">
        <f t="shared" si="3"/>
        <v>0</v>
      </c>
      <c r="M30" s="332">
        <v>6</v>
      </c>
      <c r="O30" s="378">
        <v>8</v>
      </c>
      <c r="P30" s="379" t="str">
        <f t="shared" si="28"/>
        <v/>
      </c>
      <c r="Q30" s="344" t="str">
        <f t="shared" si="29"/>
        <v/>
      </c>
      <c r="R30" s="344" t="str">
        <f t="shared" si="30"/>
        <v/>
      </c>
      <c r="S30" s="339" t="str">
        <f t="shared" si="31"/>
        <v/>
      </c>
      <c r="AB30" s="337" t="str">
        <f t="shared" si="11"/>
        <v/>
      </c>
      <c r="AC30" s="338" t="str">
        <f t="shared" si="11"/>
        <v/>
      </c>
      <c r="AD30" s="338" t="str">
        <f t="shared" si="11"/>
        <v/>
      </c>
      <c r="AE30" s="338" t="str">
        <f t="shared" si="11"/>
        <v/>
      </c>
      <c r="AF30" s="339" t="str">
        <f t="shared" si="11"/>
        <v/>
      </c>
      <c r="AH30" s="337" t="str">
        <f t="shared" si="12"/>
        <v/>
      </c>
      <c r="AI30" s="338" t="str">
        <f t="shared" si="12"/>
        <v/>
      </c>
      <c r="AJ30" s="338" t="str">
        <f t="shared" si="12"/>
        <v/>
      </c>
      <c r="AK30" s="338" t="str">
        <f t="shared" si="12"/>
        <v/>
      </c>
      <c r="AL30" s="339" t="str">
        <f t="shared" si="12"/>
        <v/>
      </c>
      <c r="AN30" s="371"/>
      <c r="AO30" s="371"/>
      <c r="AP30" s="371"/>
      <c r="AQ30" s="371"/>
      <c r="AR30" s="371"/>
      <c r="AT30" s="345">
        <f t="shared" si="13"/>
        <v>0</v>
      </c>
      <c r="AU30" s="346">
        <f t="shared" si="14"/>
        <v>0</v>
      </c>
      <c r="AV30" s="346" t="str">
        <f t="shared" si="15"/>
        <v/>
      </c>
      <c r="AW30" s="346">
        <f t="shared" si="16"/>
        <v>0</v>
      </c>
      <c r="AX30" s="346">
        <f t="shared" si="17"/>
        <v>0</v>
      </c>
      <c r="AY30" s="346" t="str">
        <f t="shared" si="18"/>
        <v/>
      </c>
      <c r="AZ30" s="346">
        <f t="shared" si="19"/>
        <v>7</v>
      </c>
      <c r="BA30" s="346">
        <f t="shared" si="20"/>
        <v>24</v>
      </c>
      <c r="BB30" s="347">
        <f t="shared" si="21"/>
        <v>0</v>
      </c>
    </row>
    <row r="31" spans="1:54" ht="16.5" customHeight="1" x14ac:dyDescent="0.3">
      <c r="A31" s="328">
        <v>26</v>
      </c>
      <c r="B31" s="329">
        <f t="shared" si="26"/>
        <v>0</v>
      </c>
      <c r="C31" s="330">
        <f t="shared" si="26"/>
        <v>0</v>
      </c>
      <c r="D31" s="331" t="str">
        <f t="shared" si="26"/>
        <v>???</v>
      </c>
      <c r="E31" s="315">
        <f t="shared" si="26"/>
        <v>0</v>
      </c>
      <c r="F31" s="332">
        <v>5</v>
      </c>
      <c r="H31" s="355">
        <v>26</v>
      </c>
      <c r="I31" s="329">
        <f t="shared" si="27"/>
        <v>0</v>
      </c>
      <c r="J31" s="330">
        <f t="shared" si="27"/>
        <v>0</v>
      </c>
      <c r="K31" s="330" t="str">
        <f t="shared" si="27"/>
        <v>???</v>
      </c>
      <c r="L31" s="315">
        <f t="shared" si="3"/>
        <v>0</v>
      </c>
      <c r="M31" s="332">
        <v>5</v>
      </c>
      <c r="O31" s="380">
        <v>9</v>
      </c>
      <c r="P31" s="379" t="str">
        <f t="shared" si="28"/>
        <v/>
      </c>
      <c r="Q31" s="344" t="str">
        <f t="shared" si="29"/>
        <v/>
      </c>
      <c r="R31" s="344" t="str">
        <f t="shared" si="30"/>
        <v/>
      </c>
      <c r="S31" s="339" t="str">
        <f t="shared" si="31"/>
        <v/>
      </c>
      <c r="AB31" s="337" t="str">
        <f t="shared" si="11"/>
        <v/>
      </c>
      <c r="AC31" s="338" t="str">
        <f t="shared" si="11"/>
        <v/>
      </c>
      <c r="AD31" s="338" t="str">
        <f t="shared" si="11"/>
        <v/>
      </c>
      <c r="AE31" s="338" t="str">
        <f t="shared" si="11"/>
        <v/>
      </c>
      <c r="AF31" s="339" t="str">
        <f t="shared" si="11"/>
        <v/>
      </c>
      <c r="AH31" s="337" t="str">
        <f t="shared" si="12"/>
        <v/>
      </c>
      <c r="AI31" s="338" t="str">
        <f t="shared" si="12"/>
        <v/>
      </c>
      <c r="AJ31" s="338" t="str">
        <f t="shared" si="12"/>
        <v/>
      </c>
      <c r="AK31" s="338" t="str">
        <f t="shared" si="12"/>
        <v/>
      </c>
      <c r="AL31" s="339" t="str">
        <f t="shared" si="12"/>
        <v/>
      </c>
      <c r="AN31" s="371"/>
      <c r="AO31" s="371"/>
      <c r="AP31" s="371"/>
      <c r="AQ31" s="371"/>
      <c r="AR31" s="371"/>
      <c r="AT31" s="345">
        <f t="shared" si="13"/>
        <v>0</v>
      </c>
      <c r="AU31" s="346">
        <f t="shared" si="14"/>
        <v>0</v>
      </c>
      <c r="AV31" s="346" t="str">
        <f t="shared" si="15"/>
        <v/>
      </c>
      <c r="AW31" s="346">
        <f t="shared" si="16"/>
        <v>0</v>
      </c>
      <c r="AX31" s="346">
        <f t="shared" si="17"/>
        <v>0</v>
      </c>
      <c r="AY31" s="346" t="str">
        <f t="shared" si="18"/>
        <v/>
      </c>
      <c r="AZ31" s="346">
        <f t="shared" si="19"/>
        <v>6</v>
      </c>
      <c r="BA31" s="346">
        <f t="shared" si="20"/>
        <v>25</v>
      </c>
      <c r="BB31" s="347">
        <f t="shared" si="21"/>
        <v>0</v>
      </c>
    </row>
    <row r="32" spans="1:54" ht="16.5" customHeight="1" x14ac:dyDescent="0.25">
      <c r="A32" s="328">
        <v>27</v>
      </c>
      <c r="B32" s="329">
        <f t="shared" si="26"/>
        <v>0</v>
      </c>
      <c r="C32" s="330">
        <f t="shared" si="26"/>
        <v>0</v>
      </c>
      <c r="D32" s="331" t="str">
        <f t="shared" si="26"/>
        <v>???</v>
      </c>
      <c r="E32" s="315">
        <f t="shared" si="26"/>
        <v>0</v>
      </c>
      <c r="F32" s="332">
        <v>4</v>
      </c>
      <c r="H32" s="355">
        <v>27</v>
      </c>
      <c r="I32" s="329">
        <f t="shared" si="27"/>
        <v>0</v>
      </c>
      <c r="J32" s="330">
        <f t="shared" si="27"/>
        <v>0</v>
      </c>
      <c r="K32" s="330" t="str">
        <f t="shared" si="27"/>
        <v>???</v>
      </c>
      <c r="L32" s="315">
        <f t="shared" si="3"/>
        <v>0</v>
      </c>
      <c r="M32" s="332">
        <v>4</v>
      </c>
      <c r="O32" s="378">
        <v>10</v>
      </c>
      <c r="P32" s="379" t="str">
        <f t="shared" si="28"/>
        <v/>
      </c>
      <c r="Q32" s="344" t="str">
        <f t="shared" si="29"/>
        <v/>
      </c>
      <c r="R32" s="344" t="str">
        <f t="shared" si="30"/>
        <v/>
      </c>
      <c r="S32" s="339" t="str">
        <f t="shared" si="31"/>
        <v/>
      </c>
      <c r="AB32" s="337" t="str">
        <f t="shared" si="11"/>
        <v/>
      </c>
      <c r="AC32" s="338" t="str">
        <f t="shared" si="11"/>
        <v/>
      </c>
      <c r="AD32" s="338" t="str">
        <f t="shared" si="11"/>
        <v/>
      </c>
      <c r="AE32" s="338" t="str">
        <f t="shared" si="11"/>
        <v/>
      </c>
      <c r="AF32" s="339" t="str">
        <f t="shared" si="11"/>
        <v/>
      </c>
      <c r="AH32" s="337" t="str">
        <f t="shared" si="12"/>
        <v/>
      </c>
      <c r="AI32" s="338" t="str">
        <f t="shared" si="12"/>
        <v/>
      </c>
      <c r="AJ32" s="338" t="str">
        <f t="shared" si="12"/>
        <v/>
      </c>
      <c r="AK32" s="338" t="str">
        <f t="shared" si="12"/>
        <v/>
      </c>
      <c r="AL32" s="339" t="str">
        <f t="shared" si="12"/>
        <v/>
      </c>
      <c r="AN32" s="371"/>
      <c r="AO32" s="371"/>
      <c r="AP32" s="371"/>
      <c r="AQ32" s="371"/>
      <c r="AR32" s="371"/>
      <c r="AT32" s="381">
        <v>0</v>
      </c>
      <c r="AU32" s="382">
        <v>0</v>
      </c>
      <c r="AV32" s="346" t="str">
        <f t="shared" si="15"/>
        <v/>
      </c>
      <c r="AW32" s="346">
        <f t="shared" si="16"/>
        <v>0</v>
      </c>
      <c r="AX32" s="346">
        <f t="shared" si="17"/>
        <v>0</v>
      </c>
      <c r="AY32" s="346" t="str">
        <f t="shared" si="18"/>
        <v/>
      </c>
      <c r="AZ32" s="346">
        <f t="shared" si="19"/>
        <v>5</v>
      </c>
      <c r="BA32" s="346">
        <f t="shared" si="20"/>
        <v>26</v>
      </c>
      <c r="BB32" s="347">
        <f t="shared" si="21"/>
        <v>0</v>
      </c>
    </row>
    <row r="33" spans="1:54" ht="16.5" customHeight="1" x14ac:dyDescent="0.3">
      <c r="A33" s="328">
        <v>28</v>
      </c>
      <c r="B33" s="329">
        <f t="shared" si="26"/>
        <v>0</v>
      </c>
      <c r="C33" s="330">
        <f t="shared" si="26"/>
        <v>0</v>
      </c>
      <c r="D33" s="331" t="str">
        <f t="shared" si="26"/>
        <v>???</v>
      </c>
      <c r="E33" s="315">
        <f t="shared" si="26"/>
        <v>0</v>
      </c>
      <c r="F33" s="332">
        <v>3</v>
      </c>
      <c r="H33" s="355">
        <v>28</v>
      </c>
      <c r="I33" s="329">
        <f t="shared" si="27"/>
        <v>0</v>
      </c>
      <c r="J33" s="330">
        <f t="shared" si="27"/>
        <v>0</v>
      </c>
      <c r="K33" s="330" t="str">
        <f t="shared" si="27"/>
        <v>???</v>
      </c>
      <c r="L33" s="315">
        <f t="shared" si="3"/>
        <v>0</v>
      </c>
      <c r="M33" s="332">
        <v>3</v>
      </c>
      <c r="O33" s="380">
        <v>11</v>
      </c>
      <c r="P33" s="379" t="str">
        <f t="shared" si="28"/>
        <v/>
      </c>
      <c r="Q33" s="344" t="str">
        <f t="shared" si="29"/>
        <v/>
      </c>
      <c r="R33" s="344" t="str">
        <f t="shared" si="30"/>
        <v/>
      </c>
      <c r="S33" s="339" t="str">
        <f t="shared" si="31"/>
        <v/>
      </c>
      <c r="AB33" s="337" t="str">
        <f t="shared" si="11"/>
        <v/>
      </c>
      <c r="AC33" s="338" t="str">
        <f t="shared" si="11"/>
        <v/>
      </c>
      <c r="AD33" s="338" t="str">
        <f t="shared" si="11"/>
        <v/>
      </c>
      <c r="AE33" s="338" t="str">
        <f t="shared" si="11"/>
        <v/>
      </c>
      <c r="AF33" s="339" t="str">
        <f t="shared" si="11"/>
        <v/>
      </c>
      <c r="AH33" s="337" t="str">
        <f t="shared" si="12"/>
        <v/>
      </c>
      <c r="AI33" s="338" t="str">
        <f t="shared" si="12"/>
        <v/>
      </c>
      <c r="AJ33" s="338" t="str">
        <f t="shared" si="12"/>
        <v/>
      </c>
      <c r="AK33" s="338" t="str">
        <f t="shared" si="12"/>
        <v/>
      </c>
      <c r="AL33" s="339" t="str">
        <f t="shared" si="12"/>
        <v/>
      </c>
      <c r="AN33" s="371"/>
      <c r="AO33" s="371"/>
      <c r="AP33" s="371"/>
      <c r="AQ33" s="371"/>
      <c r="AR33" s="371"/>
      <c r="AT33" s="345">
        <f>IF(L32&gt;36,M32,0)</f>
        <v>0</v>
      </c>
      <c r="AU33" s="346">
        <f t="shared" si="14"/>
        <v>0</v>
      </c>
      <c r="AV33" s="346" t="str">
        <f t="shared" si="15"/>
        <v/>
      </c>
      <c r="AW33" s="346">
        <f t="shared" si="16"/>
        <v>0</v>
      </c>
      <c r="AX33" s="346">
        <f t="shared" si="17"/>
        <v>0</v>
      </c>
      <c r="AY33" s="346" t="str">
        <f t="shared" si="18"/>
        <v/>
      </c>
      <c r="AZ33" s="346">
        <f t="shared" si="19"/>
        <v>4</v>
      </c>
      <c r="BA33" s="346">
        <f t="shared" si="20"/>
        <v>27</v>
      </c>
      <c r="BB33" s="347">
        <f t="shared" si="21"/>
        <v>0</v>
      </c>
    </row>
    <row r="34" spans="1:54" ht="16.5" customHeight="1" thickBot="1" x14ac:dyDescent="0.3">
      <c r="A34" s="328">
        <v>29</v>
      </c>
      <c r="B34" s="329">
        <f t="shared" si="26"/>
        <v>0</v>
      </c>
      <c r="C34" s="330">
        <f t="shared" si="26"/>
        <v>0</v>
      </c>
      <c r="D34" s="331" t="str">
        <f t="shared" si="26"/>
        <v>???</v>
      </c>
      <c r="E34" s="315">
        <f t="shared" si="26"/>
        <v>0</v>
      </c>
      <c r="F34" s="332">
        <v>2</v>
      </c>
      <c r="H34" s="355">
        <v>29</v>
      </c>
      <c r="I34" s="329">
        <f t="shared" si="27"/>
        <v>0</v>
      </c>
      <c r="J34" s="330">
        <f t="shared" si="27"/>
        <v>0</v>
      </c>
      <c r="K34" s="330" t="str">
        <f t="shared" si="27"/>
        <v>???</v>
      </c>
      <c r="L34" s="315">
        <f t="shared" si="3"/>
        <v>0</v>
      </c>
      <c r="M34" s="332">
        <v>2</v>
      </c>
      <c r="O34" s="383">
        <v>12</v>
      </c>
      <c r="P34" s="384" t="str">
        <f t="shared" si="28"/>
        <v/>
      </c>
      <c r="Q34" s="357" t="str">
        <f t="shared" si="29"/>
        <v/>
      </c>
      <c r="R34" s="357" t="str">
        <f t="shared" si="30"/>
        <v/>
      </c>
      <c r="S34" s="359" t="str">
        <f t="shared" si="31"/>
        <v/>
      </c>
      <c r="AB34" s="337" t="str">
        <f t="shared" si="11"/>
        <v/>
      </c>
      <c r="AC34" s="338" t="str">
        <f t="shared" si="11"/>
        <v/>
      </c>
      <c r="AD34" s="338" t="str">
        <f t="shared" si="11"/>
        <v/>
      </c>
      <c r="AE34" s="338" t="str">
        <f t="shared" si="11"/>
        <v/>
      </c>
      <c r="AF34" s="339" t="str">
        <f t="shared" si="11"/>
        <v/>
      </c>
      <c r="AH34" s="337" t="str">
        <f t="shared" si="12"/>
        <v/>
      </c>
      <c r="AI34" s="338" t="str">
        <f t="shared" si="12"/>
        <v/>
      </c>
      <c r="AJ34" s="338" t="str">
        <f t="shared" si="12"/>
        <v/>
      </c>
      <c r="AK34" s="338" t="str">
        <f t="shared" si="12"/>
        <v/>
      </c>
      <c r="AL34" s="339" t="str">
        <f t="shared" si="12"/>
        <v/>
      </c>
      <c r="AN34" s="371"/>
      <c r="AO34" s="371"/>
      <c r="AP34" s="371"/>
      <c r="AQ34" s="371"/>
      <c r="AR34" s="371"/>
      <c r="AT34" s="345">
        <f>IF(L33&gt;36,M33,0)</f>
        <v>0</v>
      </c>
      <c r="AU34" s="346">
        <f t="shared" si="14"/>
        <v>0</v>
      </c>
      <c r="AV34" s="346" t="str">
        <f t="shared" si="15"/>
        <v/>
      </c>
      <c r="AW34" s="346">
        <f t="shared" si="16"/>
        <v>0</v>
      </c>
      <c r="AX34" s="346">
        <f t="shared" si="17"/>
        <v>0</v>
      </c>
      <c r="AY34" s="346" t="str">
        <f t="shared" si="18"/>
        <v/>
      </c>
      <c r="AZ34" s="346">
        <f t="shared" si="19"/>
        <v>3</v>
      </c>
      <c r="BA34" s="346">
        <f t="shared" si="20"/>
        <v>28</v>
      </c>
      <c r="BB34" s="347">
        <f t="shared" si="21"/>
        <v>0</v>
      </c>
    </row>
    <row r="35" spans="1:54" ht="16.5" customHeight="1" thickBot="1" x14ac:dyDescent="0.3">
      <c r="A35" s="385">
        <v>30</v>
      </c>
      <c r="B35" s="386">
        <f t="shared" si="26"/>
        <v>0</v>
      </c>
      <c r="C35" s="387">
        <f t="shared" si="26"/>
        <v>0</v>
      </c>
      <c r="D35" s="388" t="str">
        <f t="shared" si="26"/>
        <v>???</v>
      </c>
      <c r="E35" s="389">
        <f t="shared" si="26"/>
        <v>0</v>
      </c>
      <c r="F35" s="390">
        <v>1</v>
      </c>
      <c r="H35" s="355">
        <v>30</v>
      </c>
      <c r="I35" s="386">
        <f t="shared" si="27"/>
        <v>0</v>
      </c>
      <c r="J35" s="387">
        <f t="shared" si="27"/>
        <v>0</v>
      </c>
      <c r="K35" s="387" t="str">
        <f t="shared" si="27"/>
        <v>???</v>
      </c>
      <c r="L35" s="389">
        <f t="shared" si="3"/>
        <v>0</v>
      </c>
      <c r="M35" s="390">
        <v>1</v>
      </c>
      <c r="Q35" s="300"/>
      <c r="R35" s="361" t="s">
        <v>64</v>
      </c>
      <c r="S35" s="362">
        <f>SUM(S23:S34)</f>
        <v>0</v>
      </c>
      <c r="AB35" s="337" t="str">
        <f t="shared" si="11"/>
        <v/>
      </c>
      <c r="AC35" s="338" t="str">
        <f t="shared" si="11"/>
        <v/>
      </c>
      <c r="AD35" s="338" t="str">
        <f t="shared" si="11"/>
        <v/>
      </c>
      <c r="AE35" s="338" t="str">
        <f t="shared" si="11"/>
        <v/>
      </c>
      <c r="AF35" s="339" t="str">
        <f t="shared" si="11"/>
        <v/>
      </c>
      <c r="AH35" s="337" t="str">
        <f t="shared" si="12"/>
        <v/>
      </c>
      <c r="AI35" s="338" t="str">
        <f t="shared" si="12"/>
        <v/>
      </c>
      <c r="AJ35" s="338" t="str">
        <f t="shared" si="12"/>
        <v/>
      </c>
      <c r="AK35" s="338" t="str">
        <f t="shared" si="12"/>
        <v/>
      </c>
      <c r="AL35" s="339" t="str">
        <f t="shared" si="12"/>
        <v/>
      </c>
      <c r="AN35" s="371"/>
      <c r="AO35" s="371"/>
      <c r="AP35" s="371"/>
      <c r="AQ35" s="371"/>
      <c r="AR35" s="371"/>
      <c r="AT35" s="345">
        <f>IF(L34&gt;36,M34,0)</f>
        <v>0</v>
      </c>
      <c r="AU35" s="346">
        <f t="shared" si="14"/>
        <v>0</v>
      </c>
      <c r="AV35" s="346" t="str">
        <f t="shared" si="15"/>
        <v/>
      </c>
      <c r="AW35" s="346">
        <f t="shared" si="16"/>
        <v>0</v>
      </c>
      <c r="AX35" s="346">
        <f t="shared" si="17"/>
        <v>0</v>
      </c>
      <c r="AY35" s="346" t="str">
        <f t="shared" si="18"/>
        <v/>
      </c>
      <c r="AZ35" s="346">
        <f t="shared" si="19"/>
        <v>2</v>
      </c>
      <c r="BA35" s="346">
        <f t="shared" si="20"/>
        <v>29</v>
      </c>
      <c r="BB35" s="347">
        <f t="shared" si="21"/>
        <v>0</v>
      </c>
    </row>
    <row r="36" spans="1:54" ht="13.8" thickBot="1" x14ac:dyDescent="0.3">
      <c r="A36" s="391"/>
      <c r="B36" s="297"/>
      <c r="F36" s="289">
        <f>SUM(F6:F35)</f>
        <v>465</v>
      </c>
      <c r="M36" s="392">
        <f>SUM(M6:M35)-M37</f>
        <v>465</v>
      </c>
      <c r="AB36" s="360">
        <f t="shared" ref="AB36:AF36" si="32">SUM(AB6:AB35)</f>
        <v>0</v>
      </c>
      <c r="AC36" s="358">
        <f t="shared" si="32"/>
        <v>0</v>
      </c>
      <c r="AD36" s="358">
        <f t="shared" si="32"/>
        <v>0</v>
      </c>
      <c r="AE36" s="358">
        <f t="shared" si="32"/>
        <v>0</v>
      </c>
      <c r="AF36" s="359">
        <f t="shared" si="32"/>
        <v>0</v>
      </c>
      <c r="AH36" s="360">
        <f t="shared" ref="AH36:AL36" si="33">SUM(AH6:AH35)</f>
        <v>0</v>
      </c>
      <c r="AI36" s="358">
        <f t="shared" si="33"/>
        <v>0</v>
      </c>
      <c r="AJ36" s="358">
        <f t="shared" si="33"/>
        <v>0</v>
      </c>
      <c r="AK36" s="358">
        <f t="shared" si="33"/>
        <v>0</v>
      </c>
      <c r="AL36" s="359">
        <f t="shared" si="33"/>
        <v>0</v>
      </c>
      <c r="AT36" s="393">
        <f>IF(L35&gt;36,M35,0)</f>
        <v>0</v>
      </c>
      <c r="AU36" s="394">
        <f t="shared" si="14"/>
        <v>0</v>
      </c>
      <c r="AV36" s="394" t="str">
        <f t="shared" si="15"/>
        <v/>
      </c>
      <c r="AW36" s="394">
        <f t="shared" si="16"/>
        <v>0</v>
      </c>
      <c r="AX36" s="394">
        <f t="shared" si="17"/>
        <v>0</v>
      </c>
      <c r="AY36" s="394" t="str">
        <f t="shared" si="18"/>
        <v/>
      </c>
      <c r="AZ36" s="394">
        <f t="shared" si="19"/>
        <v>1</v>
      </c>
      <c r="BA36" s="394">
        <f t="shared" si="20"/>
        <v>30</v>
      </c>
      <c r="BB36" s="395">
        <f t="shared" si="21"/>
        <v>0</v>
      </c>
    </row>
    <row r="37" spans="1:54" ht="13.8" thickBot="1" x14ac:dyDescent="0.3">
      <c r="B37" s="297"/>
      <c r="F37" s="396"/>
      <c r="M37" s="397">
        <f>SUM(AT37:AW37)</f>
        <v>0</v>
      </c>
      <c r="Q37" s="392"/>
      <c r="R37" s="392"/>
      <c r="S37" s="392"/>
      <c r="T37" s="392"/>
      <c r="AB37" s="938" t="s">
        <v>27</v>
      </c>
      <c r="AC37" s="939"/>
      <c r="AD37" s="939"/>
      <c r="AE37" s="939"/>
      <c r="AF37" s="940"/>
      <c r="AH37" s="938" t="s">
        <v>28</v>
      </c>
      <c r="AI37" s="939"/>
      <c r="AJ37" s="939"/>
      <c r="AK37" s="939"/>
      <c r="AL37" s="940"/>
      <c r="AT37" s="392">
        <f>SUM(AT7:AT36)</f>
        <v>0</v>
      </c>
      <c r="AU37" s="392"/>
      <c r="AV37" s="392"/>
      <c r="AW37" s="392">
        <f t="shared" ref="AW37:AZ37" si="34">SUM(AW7:AW36)</f>
        <v>0</v>
      </c>
      <c r="AX37" s="392"/>
      <c r="AY37" s="392"/>
      <c r="AZ37" s="392">
        <f t="shared" si="34"/>
        <v>465</v>
      </c>
      <c r="BA37" s="392"/>
      <c r="BB37" s="392"/>
    </row>
    <row r="38" spans="1:54" ht="13.8" thickBot="1" x14ac:dyDescent="0.3">
      <c r="B38" s="297"/>
      <c r="Q38" s="392"/>
      <c r="R38" s="392"/>
      <c r="S38" s="392"/>
      <c r="T38" s="392"/>
    </row>
    <row r="39" spans="1:54" ht="13.8" thickBot="1" x14ac:dyDescent="0.3">
      <c r="A39" s="948" t="s">
        <v>49</v>
      </c>
      <c r="B39" s="949"/>
      <c r="C39" s="949"/>
      <c r="D39" s="949"/>
      <c r="E39" s="949"/>
      <c r="F39" s="950"/>
      <c r="H39" s="948" t="s">
        <v>50</v>
      </c>
      <c r="I39" s="949"/>
      <c r="J39" s="949"/>
      <c r="K39" s="949"/>
      <c r="L39" s="949"/>
      <c r="M39" s="950"/>
      <c r="Q39" s="392"/>
      <c r="R39" s="392"/>
      <c r="S39" s="392"/>
      <c r="T39" s="392"/>
      <c r="AB39" s="957" t="s">
        <v>35</v>
      </c>
      <c r="AC39" s="958"/>
      <c r="AD39" s="958"/>
      <c r="AE39" s="958"/>
      <c r="AF39" s="959"/>
    </row>
    <row r="40" spans="1:54" s="391" customFormat="1" ht="13.8" thickBot="1" x14ac:dyDescent="0.3">
      <c r="A40" s="951" t="s">
        <v>34</v>
      </c>
      <c r="B40" s="952"/>
      <c r="C40" s="952"/>
      <c r="D40" s="952"/>
      <c r="E40" s="952"/>
      <c r="F40" s="953"/>
      <c r="H40" s="951" t="s">
        <v>33</v>
      </c>
      <c r="I40" s="952"/>
      <c r="J40" s="952"/>
      <c r="K40" s="952"/>
      <c r="L40" s="952"/>
      <c r="M40" s="953"/>
      <c r="N40" s="289"/>
      <c r="O40" s="289"/>
      <c r="P40" s="289"/>
      <c r="Q40" s="392"/>
      <c r="R40" s="392"/>
      <c r="S40" s="392"/>
      <c r="T40" s="392"/>
      <c r="V40" s="289"/>
      <c r="W40" s="289"/>
      <c r="X40" s="300"/>
      <c r="Y40" s="289"/>
      <c r="Z40" s="289"/>
      <c r="AB40" s="954" t="s">
        <v>22</v>
      </c>
      <c r="AC40" s="955"/>
      <c r="AD40" s="955"/>
      <c r="AE40" s="955"/>
      <c r="AF40" s="956"/>
      <c r="AH40" s="289"/>
      <c r="AI40" s="289"/>
      <c r="AJ40" s="289"/>
      <c r="AK40" s="289"/>
      <c r="AL40" s="289"/>
    </row>
    <row r="41" spans="1:54" ht="15" thickBot="1" x14ac:dyDescent="0.3">
      <c r="A41" s="398" t="s">
        <v>30</v>
      </c>
      <c r="B41" s="399" t="s">
        <v>31</v>
      </c>
      <c r="C41" s="400"/>
      <c r="D41" s="399" t="s">
        <v>32</v>
      </c>
      <c r="E41" s="400" t="s">
        <v>48</v>
      </c>
      <c r="F41" s="401" t="s">
        <v>8</v>
      </c>
      <c r="H41" s="398" t="s">
        <v>30</v>
      </c>
      <c r="I41" s="400" t="s">
        <v>31</v>
      </c>
      <c r="J41" s="400"/>
      <c r="K41" s="400" t="s">
        <v>32</v>
      </c>
      <c r="L41" s="400"/>
      <c r="M41" s="401" t="s">
        <v>8</v>
      </c>
      <c r="Q41" s="392"/>
      <c r="R41" s="392"/>
      <c r="S41" s="392"/>
      <c r="T41" s="392"/>
      <c r="AB41" s="308" t="str">
        <f t="shared" ref="AB41:AF41" si="35">+AB5</f>
        <v>ASGAF</v>
      </c>
      <c r="AC41" s="309" t="str">
        <f t="shared" si="35"/>
        <v>Chevannes</v>
      </c>
      <c r="AD41" s="309" t="str">
        <f t="shared" si="35"/>
        <v>Chevry</v>
      </c>
      <c r="AE41" s="309" t="str">
        <f t="shared" si="35"/>
        <v>Corbuches</v>
      </c>
      <c r="AF41" s="310" t="str">
        <f t="shared" si="35"/>
        <v>Réveillon</v>
      </c>
    </row>
    <row r="42" spans="1:54" ht="14.4" x14ac:dyDescent="0.3">
      <c r="A42" s="402">
        <f>+A125</f>
        <v>1</v>
      </c>
      <c r="B42" s="403">
        <f>+C324</f>
        <v>0</v>
      </c>
      <c r="C42" s="363">
        <f>+H324</f>
        <v>0</v>
      </c>
      <c r="D42" s="404" t="str">
        <f>IFERROR(VLOOKUP(B42,Liste_J!$C$7:$F$261,4,0),"???")</f>
        <v>???</v>
      </c>
      <c r="E42" s="363">
        <f>+D324</f>
        <v>0</v>
      </c>
      <c r="F42" s="405">
        <f>+F324</f>
        <v>0</v>
      </c>
      <c r="G42" s="363"/>
      <c r="H42" s="402">
        <v>1</v>
      </c>
      <c r="I42" s="363">
        <f>+C423</f>
        <v>0</v>
      </c>
      <c r="J42" s="363">
        <f>+H423</f>
        <v>0</v>
      </c>
      <c r="K42" s="363" t="str">
        <f>IFERROR(VLOOKUP(I42,Liste_J!$C$7:$F$261,4,0),"???")</f>
        <v>???</v>
      </c>
      <c r="L42" s="363">
        <f>+D423</f>
        <v>0</v>
      </c>
      <c r="M42" s="405">
        <f>+F423</f>
        <v>0</v>
      </c>
      <c r="Q42" s="392"/>
      <c r="R42" s="392"/>
      <c r="S42" s="392"/>
      <c r="T42" s="392"/>
      <c r="U42" s="363" t="e">
        <f>#REF!</f>
        <v>#REF!</v>
      </c>
      <c r="AB42" s="322">
        <f>IF($K42=AB$41,1,0)</f>
        <v>0</v>
      </c>
      <c r="AC42" s="323">
        <f t="shared" ref="AC42:AF61" si="36">IF($K42=AC$41,1,0)</f>
        <v>0</v>
      </c>
      <c r="AD42" s="323">
        <f t="shared" si="36"/>
        <v>0</v>
      </c>
      <c r="AE42" s="323">
        <f t="shared" si="36"/>
        <v>0</v>
      </c>
      <c r="AF42" s="324">
        <f t="shared" si="36"/>
        <v>0</v>
      </c>
      <c r="AG42" s="392">
        <f t="shared" ref="AG42:AG105" si="37">SUM(AB42:AF42)</f>
        <v>0</v>
      </c>
    </row>
    <row r="43" spans="1:54" ht="14.4" x14ac:dyDescent="0.3">
      <c r="A43" s="402">
        <f t="shared" ref="A43:A105" si="38">+A126</f>
        <v>2</v>
      </c>
      <c r="B43" s="403">
        <f t="shared" ref="B43:B105" si="39">+C325</f>
        <v>0</v>
      </c>
      <c r="C43" s="363">
        <f>+H325</f>
        <v>0</v>
      </c>
      <c r="D43" s="404" t="str">
        <f>IFERROR(VLOOKUP(B43,Liste_J!$C$7:$F$261,4,0),"???")</f>
        <v>???</v>
      </c>
      <c r="E43" s="363">
        <f t="shared" ref="E43:E105" si="40">+D325</f>
        <v>0</v>
      </c>
      <c r="F43" s="405">
        <f t="shared" ref="F43:F105" si="41">+F325</f>
        <v>0</v>
      </c>
      <c r="H43" s="402">
        <v>2</v>
      </c>
      <c r="I43" s="363">
        <f t="shared" ref="I43:I104" si="42">+C424</f>
        <v>0</v>
      </c>
      <c r="J43" s="363">
        <f>+H424</f>
        <v>0</v>
      </c>
      <c r="K43" s="363" t="str">
        <f>IFERROR(VLOOKUP(I43,Liste_J!$C$7:$F$261,4,0),"???")</f>
        <v>???</v>
      </c>
      <c r="L43" s="363">
        <f t="shared" ref="L43:L104" si="43">+D424</f>
        <v>0</v>
      </c>
      <c r="M43" s="405">
        <f t="shared" ref="M43:M104" si="44">+F424</f>
        <v>0</v>
      </c>
      <c r="Q43" s="392"/>
      <c r="R43" s="392"/>
      <c r="S43" s="392"/>
      <c r="T43" s="392"/>
      <c r="AB43" s="337">
        <f t="shared" ref="AB43:AB58" si="45">IF($K43=AB$41,1,0)</f>
        <v>0</v>
      </c>
      <c r="AC43" s="338">
        <f t="shared" si="36"/>
        <v>0</v>
      </c>
      <c r="AD43" s="338">
        <f t="shared" si="36"/>
        <v>0</v>
      </c>
      <c r="AE43" s="338">
        <f t="shared" si="36"/>
        <v>0</v>
      </c>
      <c r="AF43" s="339">
        <f t="shared" si="36"/>
        <v>0</v>
      </c>
      <c r="AG43" s="392">
        <f t="shared" si="37"/>
        <v>0</v>
      </c>
    </row>
    <row r="44" spans="1:54" ht="14.4" x14ac:dyDescent="0.3">
      <c r="A44" s="402">
        <f t="shared" si="38"/>
        <v>3</v>
      </c>
      <c r="B44" s="403">
        <f t="shared" si="39"/>
        <v>0</v>
      </c>
      <c r="C44" s="363">
        <f t="shared" ref="C44:C105" si="46">+H326</f>
        <v>0</v>
      </c>
      <c r="D44" s="404" t="str">
        <f>IFERROR(VLOOKUP(B44,Liste_J!$C$7:$F$261,4,0),"???")</f>
        <v>???</v>
      </c>
      <c r="E44" s="363">
        <f t="shared" si="40"/>
        <v>0</v>
      </c>
      <c r="F44" s="405">
        <f t="shared" si="41"/>
        <v>0</v>
      </c>
      <c r="H44" s="402">
        <v>3</v>
      </c>
      <c r="I44" s="363">
        <f t="shared" si="42"/>
        <v>0</v>
      </c>
      <c r="J44" s="363">
        <f t="shared" ref="J44:J104" si="47">+H425</f>
        <v>0</v>
      </c>
      <c r="K44" s="363" t="str">
        <f>IFERROR(VLOOKUP(I44,Liste_J!$C$7:$F$261,4,0),"???")</f>
        <v>???</v>
      </c>
      <c r="L44" s="363">
        <f t="shared" si="43"/>
        <v>0</v>
      </c>
      <c r="M44" s="405">
        <f t="shared" si="44"/>
        <v>0</v>
      </c>
      <c r="Q44" s="392"/>
      <c r="R44" s="392"/>
      <c r="S44" s="392"/>
      <c r="T44" s="392"/>
      <c r="AB44" s="337">
        <f t="shared" si="45"/>
        <v>0</v>
      </c>
      <c r="AC44" s="338">
        <f t="shared" si="36"/>
        <v>0</v>
      </c>
      <c r="AD44" s="338">
        <f t="shared" si="36"/>
        <v>0</v>
      </c>
      <c r="AE44" s="338">
        <f t="shared" si="36"/>
        <v>0</v>
      </c>
      <c r="AF44" s="339">
        <f t="shared" si="36"/>
        <v>0</v>
      </c>
      <c r="AG44" s="392">
        <f t="shared" si="37"/>
        <v>0</v>
      </c>
    </row>
    <row r="45" spans="1:54" ht="14.4" x14ac:dyDescent="0.3">
      <c r="A45" s="402">
        <f t="shared" si="38"/>
        <v>4</v>
      </c>
      <c r="B45" s="403">
        <f>+C327</f>
        <v>0</v>
      </c>
      <c r="C45" s="363">
        <f t="shared" si="46"/>
        <v>0</v>
      </c>
      <c r="D45" s="404" t="str">
        <f>IFERROR(VLOOKUP(B45,Liste_J!$C$7:$F$261,4,0),"???")</f>
        <v>???</v>
      </c>
      <c r="E45" s="363">
        <f>+D327</f>
        <v>0</v>
      </c>
      <c r="F45" s="405">
        <f>+F327</f>
        <v>0</v>
      </c>
      <c r="H45" s="402">
        <v>4</v>
      </c>
      <c r="I45" s="363">
        <f t="shared" si="42"/>
        <v>0</v>
      </c>
      <c r="J45" s="363">
        <f t="shared" si="47"/>
        <v>0</v>
      </c>
      <c r="K45" s="363" t="str">
        <f>IFERROR(VLOOKUP(I45,Liste_J!$C$7:$F$261,4,0),"???")</f>
        <v>???</v>
      </c>
      <c r="L45" s="363">
        <f t="shared" si="43"/>
        <v>0</v>
      </c>
      <c r="M45" s="405">
        <f t="shared" si="44"/>
        <v>0</v>
      </c>
      <c r="Q45" s="392"/>
      <c r="R45" s="392"/>
      <c r="S45" s="392"/>
      <c r="T45" s="392"/>
      <c r="X45" s="289"/>
      <c r="AB45" s="337">
        <f t="shared" si="45"/>
        <v>0</v>
      </c>
      <c r="AC45" s="338">
        <f t="shared" si="36"/>
        <v>0</v>
      </c>
      <c r="AD45" s="338">
        <f t="shared" si="36"/>
        <v>0</v>
      </c>
      <c r="AE45" s="338">
        <f t="shared" si="36"/>
        <v>0</v>
      </c>
      <c r="AF45" s="339">
        <f t="shared" si="36"/>
        <v>0</v>
      </c>
      <c r="AG45" s="392">
        <f t="shared" si="37"/>
        <v>0</v>
      </c>
    </row>
    <row r="46" spans="1:54" ht="14.4" x14ac:dyDescent="0.3">
      <c r="A46" s="402">
        <f t="shared" si="38"/>
        <v>5</v>
      </c>
      <c r="B46" s="403">
        <f t="shared" si="39"/>
        <v>0</v>
      </c>
      <c r="C46" s="363">
        <f t="shared" si="46"/>
        <v>0</v>
      </c>
      <c r="D46" s="404" t="str">
        <f>IFERROR(VLOOKUP(B46,Liste_J!$C$7:$F$261,4,0),"???")</f>
        <v>???</v>
      </c>
      <c r="E46" s="363">
        <f t="shared" si="40"/>
        <v>0</v>
      </c>
      <c r="F46" s="405">
        <f t="shared" si="41"/>
        <v>0</v>
      </c>
      <c r="H46" s="402">
        <v>5</v>
      </c>
      <c r="I46" s="363">
        <f t="shared" si="42"/>
        <v>0</v>
      </c>
      <c r="J46" s="363">
        <f t="shared" si="47"/>
        <v>0</v>
      </c>
      <c r="K46" s="363" t="str">
        <f>IFERROR(VLOOKUP(I46,Liste_J!$C$7:$F$261,4,0),"???")</f>
        <v>???</v>
      </c>
      <c r="L46" s="363">
        <f t="shared" si="43"/>
        <v>0</v>
      </c>
      <c r="M46" s="405">
        <f t="shared" si="44"/>
        <v>0</v>
      </c>
      <c r="Q46" s="392"/>
      <c r="R46" s="392"/>
      <c r="S46" s="392"/>
      <c r="T46" s="392"/>
      <c r="V46" s="363"/>
      <c r="X46" s="289"/>
      <c r="AB46" s="337">
        <f t="shared" si="45"/>
        <v>0</v>
      </c>
      <c r="AC46" s="338">
        <f t="shared" si="36"/>
        <v>0</v>
      </c>
      <c r="AD46" s="338">
        <f t="shared" si="36"/>
        <v>0</v>
      </c>
      <c r="AE46" s="338">
        <f t="shared" si="36"/>
        <v>0</v>
      </c>
      <c r="AF46" s="339">
        <f t="shared" si="36"/>
        <v>0</v>
      </c>
      <c r="AG46" s="392">
        <f t="shared" si="37"/>
        <v>0</v>
      </c>
    </row>
    <row r="47" spans="1:54" ht="14.4" x14ac:dyDescent="0.3">
      <c r="A47" s="402">
        <f t="shared" si="38"/>
        <v>6</v>
      </c>
      <c r="B47" s="403">
        <f t="shared" si="39"/>
        <v>0</v>
      </c>
      <c r="C47" s="363">
        <f t="shared" si="46"/>
        <v>0</v>
      </c>
      <c r="D47" s="404" t="str">
        <f>IFERROR(VLOOKUP(B47,Liste_J!$C$7:$F$261,4,0),"???")</f>
        <v>???</v>
      </c>
      <c r="E47" s="363">
        <f t="shared" si="40"/>
        <v>0</v>
      </c>
      <c r="F47" s="405">
        <f t="shared" si="41"/>
        <v>0</v>
      </c>
      <c r="H47" s="402">
        <v>6</v>
      </c>
      <c r="I47" s="363">
        <f t="shared" si="42"/>
        <v>0</v>
      </c>
      <c r="J47" s="363">
        <f t="shared" si="47"/>
        <v>0</v>
      </c>
      <c r="K47" s="363" t="str">
        <f>IFERROR(VLOOKUP(I47,Liste_J!$C$7:$F$261,4,0),"???")</f>
        <v>???</v>
      </c>
      <c r="L47" s="363">
        <f t="shared" si="43"/>
        <v>0</v>
      </c>
      <c r="M47" s="405">
        <f t="shared" si="44"/>
        <v>0</v>
      </c>
      <c r="Q47" s="392"/>
      <c r="R47" s="392"/>
      <c r="S47" s="392"/>
      <c r="T47" s="392"/>
      <c r="X47" s="289"/>
      <c r="AB47" s="337">
        <f t="shared" si="45"/>
        <v>0</v>
      </c>
      <c r="AC47" s="338">
        <f t="shared" si="36"/>
        <v>0</v>
      </c>
      <c r="AD47" s="338">
        <f t="shared" si="36"/>
        <v>0</v>
      </c>
      <c r="AE47" s="338">
        <f t="shared" si="36"/>
        <v>0</v>
      </c>
      <c r="AF47" s="339">
        <f t="shared" si="36"/>
        <v>0</v>
      </c>
      <c r="AG47" s="392">
        <f t="shared" si="37"/>
        <v>0</v>
      </c>
    </row>
    <row r="48" spans="1:54" ht="14.4" x14ac:dyDescent="0.3">
      <c r="A48" s="402">
        <f t="shared" si="38"/>
        <v>7</v>
      </c>
      <c r="B48" s="403">
        <f t="shared" si="39"/>
        <v>0</v>
      </c>
      <c r="C48" s="363">
        <f t="shared" si="46"/>
        <v>0</v>
      </c>
      <c r="D48" s="404" t="str">
        <f>IFERROR(VLOOKUP(B48,Liste_J!$C$7:$F$261,4,0),"???")</f>
        <v>???</v>
      </c>
      <c r="E48" s="363">
        <f t="shared" si="40"/>
        <v>0</v>
      </c>
      <c r="F48" s="405">
        <f t="shared" si="41"/>
        <v>0</v>
      </c>
      <c r="H48" s="402">
        <v>7</v>
      </c>
      <c r="I48" s="363">
        <f t="shared" si="42"/>
        <v>0</v>
      </c>
      <c r="J48" s="363">
        <f t="shared" si="47"/>
        <v>0</v>
      </c>
      <c r="K48" s="363" t="str">
        <f>IFERROR(VLOOKUP(I48,Liste_J!$C$7:$F$261,4,0),"???")</f>
        <v>???</v>
      </c>
      <c r="L48" s="363">
        <f t="shared" si="43"/>
        <v>0</v>
      </c>
      <c r="M48" s="405">
        <f t="shared" si="44"/>
        <v>0</v>
      </c>
      <c r="Q48" s="392"/>
      <c r="R48" s="392"/>
      <c r="S48" s="392"/>
      <c r="T48" s="392"/>
      <c r="V48" s="363"/>
      <c r="X48" s="289"/>
      <c r="AB48" s="337">
        <f t="shared" si="45"/>
        <v>0</v>
      </c>
      <c r="AC48" s="338">
        <f t="shared" si="36"/>
        <v>0</v>
      </c>
      <c r="AD48" s="338">
        <f t="shared" si="36"/>
        <v>0</v>
      </c>
      <c r="AE48" s="338">
        <f t="shared" si="36"/>
        <v>0</v>
      </c>
      <c r="AF48" s="339">
        <f t="shared" si="36"/>
        <v>0</v>
      </c>
      <c r="AG48" s="392">
        <f t="shared" si="37"/>
        <v>0</v>
      </c>
    </row>
    <row r="49" spans="1:33" ht="14.4" x14ac:dyDescent="0.3">
      <c r="A49" s="402">
        <f t="shared" si="38"/>
        <v>8</v>
      </c>
      <c r="B49" s="403">
        <f t="shared" si="39"/>
        <v>0</v>
      </c>
      <c r="C49" s="363">
        <f t="shared" si="46"/>
        <v>0</v>
      </c>
      <c r="D49" s="404" t="str">
        <f>IFERROR(VLOOKUP(B49,Liste_J!$C$7:$F$261,4,0),"???")</f>
        <v>???</v>
      </c>
      <c r="E49" s="363">
        <f t="shared" si="40"/>
        <v>0</v>
      </c>
      <c r="F49" s="405">
        <f t="shared" si="41"/>
        <v>0</v>
      </c>
      <c r="H49" s="402">
        <v>8</v>
      </c>
      <c r="I49" s="363">
        <f t="shared" si="42"/>
        <v>0</v>
      </c>
      <c r="J49" s="363">
        <f t="shared" si="47"/>
        <v>0</v>
      </c>
      <c r="K49" s="363" t="str">
        <f>IFERROR(VLOOKUP(I49,Liste_J!$C$7:$F$261,4,0),"???")</f>
        <v>???</v>
      </c>
      <c r="L49" s="363">
        <f t="shared" si="43"/>
        <v>0</v>
      </c>
      <c r="M49" s="405">
        <f t="shared" si="44"/>
        <v>0</v>
      </c>
      <c r="N49" s="363"/>
      <c r="X49" s="289"/>
      <c r="AB49" s="337">
        <f t="shared" si="45"/>
        <v>0</v>
      </c>
      <c r="AC49" s="338">
        <f t="shared" si="36"/>
        <v>0</v>
      </c>
      <c r="AD49" s="338">
        <f t="shared" si="36"/>
        <v>0</v>
      </c>
      <c r="AE49" s="338">
        <f t="shared" si="36"/>
        <v>0</v>
      </c>
      <c r="AF49" s="339">
        <f t="shared" si="36"/>
        <v>0</v>
      </c>
      <c r="AG49" s="392">
        <f t="shared" si="37"/>
        <v>0</v>
      </c>
    </row>
    <row r="50" spans="1:33" ht="14.4" x14ac:dyDescent="0.3">
      <c r="A50" s="402">
        <f t="shared" si="38"/>
        <v>9</v>
      </c>
      <c r="B50" s="403">
        <f t="shared" si="39"/>
        <v>0</v>
      </c>
      <c r="C50" s="363">
        <f t="shared" si="46"/>
        <v>0</v>
      </c>
      <c r="D50" s="404" t="str">
        <f>IFERROR(VLOOKUP(B50,Liste_J!$C$7:$F$261,4,0),"???")</f>
        <v>???</v>
      </c>
      <c r="E50" s="363">
        <f t="shared" si="40"/>
        <v>0</v>
      </c>
      <c r="F50" s="405">
        <f t="shared" si="41"/>
        <v>0</v>
      </c>
      <c r="H50" s="402">
        <v>9</v>
      </c>
      <c r="I50" s="363">
        <f t="shared" si="42"/>
        <v>0</v>
      </c>
      <c r="J50" s="363">
        <f t="shared" si="47"/>
        <v>0</v>
      </c>
      <c r="K50" s="363" t="str">
        <f>IFERROR(VLOOKUP(I50,Liste_J!$C$7:$F$261,4,0),"???")</f>
        <v>???</v>
      </c>
      <c r="L50" s="363">
        <f t="shared" si="43"/>
        <v>0</v>
      </c>
      <c r="M50" s="405">
        <f t="shared" si="44"/>
        <v>0</v>
      </c>
      <c r="N50" s="363"/>
      <c r="V50" s="363"/>
      <c r="X50" s="289"/>
      <c r="AB50" s="337">
        <f t="shared" si="45"/>
        <v>0</v>
      </c>
      <c r="AC50" s="338">
        <f t="shared" si="36"/>
        <v>0</v>
      </c>
      <c r="AD50" s="338">
        <f t="shared" si="36"/>
        <v>0</v>
      </c>
      <c r="AE50" s="338">
        <f t="shared" si="36"/>
        <v>0</v>
      </c>
      <c r="AF50" s="339">
        <f t="shared" si="36"/>
        <v>0</v>
      </c>
      <c r="AG50" s="392">
        <f t="shared" si="37"/>
        <v>0</v>
      </c>
    </row>
    <row r="51" spans="1:33" ht="14.4" x14ac:dyDescent="0.3">
      <c r="A51" s="402">
        <f t="shared" si="38"/>
        <v>10</v>
      </c>
      <c r="B51" s="403">
        <f t="shared" si="39"/>
        <v>0</v>
      </c>
      <c r="C51" s="363">
        <f t="shared" si="46"/>
        <v>0</v>
      </c>
      <c r="D51" s="404" t="str">
        <f>IFERROR(VLOOKUP(B51,Liste_J!$C$7:$F$261,4,0),"???")</f>
        <v>???</v>
      </c>
      <c r="E51" s="363">
        <f t="shared" si="40"/>
        <v>0</v>
      </c>
      <c r="F51" s="405">
        <f t="shared" si="41"/>
        <v>0</v>
      </c>
      <c r="H51" s="402">
        <v>10</v>
      </c>
      <c r="I51" s="363">
        <f t="shared" si="42"/>
        <v>0</v>
      </c>
      <c r="J51" s="363">
        <f t="shared" si="47"/>
        <v>0</v>
      </c>
      <c r="K51" s="363" t="str">
        <f>IFERROR(VLOOKUP(I51,Liste_J!$C$7:$F$261,4,0),"???")</f>
        <v>???</v>
      </c>
      <c r="L51" s="363">
        <f t="shared" si="43"/>
        <v>0</v>
      </c>
      <c r="M51" s="405">
        <f t="shared" si="44"/>
        <v>0</v>
      </c>
      <c r="N51" s="363"/>
      <c r="X51" s="289"/>
      <c r="AB51" s="337">
        <f t="shared" si="45"/>
        <v>0</v>
      </c>
      <c r="AC51" s="338">
        <f t="shared" si="36"/>
        <v>0</v>
      </c>
      <c r="AD51" s="338">
        <f t="shared" si="36"/>
        <v>0</v>
      </c>
      <c r="AE51" s="338">
        <f t="shared" si="36"/>
        <v>0</v>
      </c>
      <c r="AF51" s="339">
        <f t="shared" si="36"/>
        <v>0</v>
      </c>
      <c r="AG51" s="392">
        <f t="shared" si="37"/>
        <v>0</v>
      </c>
    </row>
    <row r="52" spans="1:33" ht="14.4" x14ac:dyDescent="0.3">
      <c r="A52" s="402">
        <f t="shared" si="38"/>
        <v>11</v>
      </c>
      <c r="B52" s="403">
        <f t="shared" si="39"/>
        <v>0</v>
      </c>
      <c r="C52" s="363">
        <f t="shared" si="46"/>
        <v>0</v>
      </c>
      <c r="D52" s="404" t="str">
        <f>IFERROR(VLOOKUP(B52,Liste_J!$C$7:$F$261,4,0),"???")</f>
        <v>???</v>
      </c>
      <c r="E52" s="363">
        <f t="shared" si="40"/>
        <v>0</v>
      </c>
      <c r="F52" s="405">
        <f t="shared" si="41"/>
        <v>0</v>
      </c>
      <c r="H52" s="402">
        <v>11</v>
      </c>
      <c r="I52" s="363">
        <f t="shared" si="42"/>
        <v>0</v>
      </c>
      <c r="J52" s="363">
        <f t="shared" si="47"/>
        <v>0</v>
      </c>
      <c r="K52" s="363" t="str">
        <f>IFERROR(VLOOKUP(I52,Liste_J!$C$7:$F$261,4,0),"???")</f>
        <v>???</v>
      </c>
      <c r="L52" s="363">
        <f t="shared" si="43"/>
        <v>0</v>
      </c>
      <c r="M52" s="405">
        <f t="shared" si="44"/>
        <v>0</v>
      </c>
      <c r="N52" s="363"/>
      <c r="V52" s="363"/>
      <c r="X52" s="289"/>
      <c r="AB52" s="337">
        <f t="shared" si="45"/>
        <v>0</v>
      </c>
      <c r="AC52" s="338">
        <f t="shared" si="36"/>
        <v>0</v>
      </c>
      <c r="AD52" s="338">
        <f t="shared" si="36"/>
        <v>0</v>
      </c>
      <c r="AE52" s="338">
        <f t="shared" si="36"/>
        <v>0</v>
      </c>
      <c r="AF52" s="339">
        <f t="shared" si="36"/>
        <v>0</v>
      </c>
      <c r="AG52" s="392">
        <f t="shared" si="37"/>
        <v>0</v>
      </c>
    </row>
    <row r="53" spans="1:33" ht="14.4" x14ac:dyDescent="0.3">
      <c r="A53" s="402">
        <f t="shared" si="38"/>
        <v>12</v>
      </c>
      <c r="B53" s="403">
        <f t="shared" si="39"/>
        <v>0</v>
      </c>
      <c r="C53" s="363">
        <f t="shared" si="46"/>
        <v>0</v>
      </c>
      <c r="D53" s="404" t="str">
        <f>IFERROR(VLOOKUP(B53,Liste_J!$C$7:$F$261,4,0),"???")</f>
        <v>???</v>
      </c>
      <c r="E53" s="363">
        <f t="shared" si="40"/>
        <v>0</v>
      </c>
      <c r="F53" s="405">
        <f t="shared" si="41"/>
        <v>0</v>
      </c>
      <c r="H53" s="402">
        <v>12</v>
      </c>
      <c r="I53" s="363">
        <f t="shared" si="42"/>
        <v>0</v>
      </c>
      <c r="J53" s="363">
        <f t="shared" si="47"/>
        <v>0</v>
      </c>
      <c r="K53" s="363" t="str">
        <f>IFERROR(VLOOKUP(I53,Liste_J!$C$7:$F$261,4,0),"???")</f>
        <v>???</v>
      </c>
      <c r="L53" s="363">
        <f t="shared" si="43"/>
        <v>0</v>
      </c>
      <c r="M53" s="405">
        <f t="shared" si="44"/>
        <v>0</v>
      </c>
      <c r="N53" s="363"/>
      <c r="X53" s="289"/>
      <c r="AB53" s="337">
        <f t="shared" si="45"/>
        <v>0</v>
      </c>
      <c r="AC53" s="338">
        <f t="shared" si="36"/>
        <v>0</v>
      </c>
      <c r="AD53" s="338">
        <f t="shared" si="36"/>
        <v>0</v>
      </c>
      <c r="AE53" s="338">
        <f t="shared" si="36"/>
        <v>0</v>
      </c>
      <c r="AF53" s="339">
        <f t="shared" si="36"/>
        <v>0</v>
      </c>
      <c r="AG53" s="392">
        <f t="shared" si="37"/>
        <v>0</v>
      </c>
    </row>
    <row r="54" spans="1:33" ht="14.4" x14ac:dyDescent="0.3">
      <c r="A54" s="402">
        <f t="shared" si="38"/>
        <v>13</v>
      </c>
      <c r="B54" s="403">
        <f t="shared" si="39"/>
        <v>0</v>
      </c>
      <c r="C54" s="363">
        <f t="shared" si="46"/>
        <v>0</v>
      </c>
      <c r="D54" s="404" t="str">
        <f>IFERROR(VLOOKUP(B54,Liste_J!$C$7:$F$261,4,0),"???")</f>
        <v>???</v>
      </c>
      <c r="E54" s="363">
        <f t="shared" si="40"/>
        <v>0</v>
      </c>
      <c r="F54" s="405">
        <f t="shared" si="41"/>
        <v>0</v>
      </c>
      <c r="H54" s="402">
        <v>13</v>
      </c>
      <c r="I54" s="363">
        <f t="shared" si="42"/>
        <v>0</v>
      </c>
      <c r="J54" s="363">
        <f t="shared" si="47"/>
        <v>0</v>
      </c>
      <c r="K54" s="363" t="str">
        <f>IFERROR(VLOOKUP(I54,Liste_J!$C$7:$F$261,4,0),"???")</f>
        <v>???</v>
      </c>
      <c r="L54" s="363">
        <f t="shared" si="43"/>
        <v>0</v>
      </c>
      <c r="M54" s="405">
        <f t="shared" si="44"/>
        <v>0</v>
      </c>
      <c r="N54" s="363"/>
      <c r="V54" s="363"/>
      <c r="Y54" s="392"/>
      <c r="AB54" s="337">
        <f t="shared" si="45"/>
        <v>0</v>
      </c>
      <c r="AC54" s="338">
        <f t="shared" si="36"/>
        <v>0</v>
      </c>
      <c r="AD54" s="338">
        <f t="shared" si="36"/>
        <v>0</v>
      </c>
      <c r="AE54" s="338">
        <f t="shared" si="36"/>
        <v>0</v>
      </c>
      <c r="AF54" s="339">
        <f t="shared" si="36"/>
        <v>0</v>
      </c>
      <c r="AG54" s="392">
        <f t="shared" si="37"/>
        <v>0</v>
      </c>
    </row>
    <row r="55" spans="1:33" ht="14.4" x14ac:dyDescent="0.3">
      <c r="A55" s="402">
        <f t="shared" si="38"/>
        <v>14</v>
      </c>
      <c r="B55" s="403">
        <f t="shared" si="39"/>
        <v>0</v>
      </c>
      <c r="C55" s="363">
        <f t="shared" si="46"/>
        <v>0</v>
      </c>
      <c r="D55" s="404" t="str">
        <f>IFERROR(VLOOKUP(B55,Liste_J!$C$7:$F$261,4,0),"???")</f>
        <v>???</v>
      </c>
      <c r="E55" s="363">
        <f t="shared" si="40"/>
        <v>0</v>
      </c>
      <c r="F55" s="405">
        <f t="shared" si="41"/>
        <v>0</v>
      </c>
      <c r="H55" s="402">
        <v>14</v>
      </c>
      <c r="I55" s="363">
        <f t="shared" si="42"/>
        <v>0</v>
      </c>
      <c r="J55" s="363">
        <f t="shared" si="47"/>
        <v>0</v>
      </c>
      <c r="K55" s="363" t="str">
        <f>IFERROR(VLOOKUP(I55,Liste_J!$C$7:$F$261,4,0),"???")</f>
        <v>???</v>
      </c>
      <c r="L55" s="363">
        <f t="shared" si="43"/>
        <v>0</v>
      </c>
      <c r="M55" s="405">
        <f t="shared" si="44"/>
        <v>0</v>
      </c>
      <c r="N55" s="363"/>
      <c r="O55" s="363"/>
      <c r="P55" s="363"/>
      <c r="Q55" s="363"/>
      <c r="R55" s="363"/>
      <c r="S55" s="363"/>
      <c r="T55" s="363"/>
      <c r="AB55" s="337">
        <f t="shared" si="45"/>
        <v>0</v>
      </c>
      <c r="AC55" s="338">
        <f t="shared" si="36"/>
        <v>0</v>
      </c>
      <c r="AD55" s="338">
        <f t="shared" si="36"/>
        <v>0</v>
      </c>
      <c r="AE55" s="338">
        <f t="shared" si="36"/>
        <v>0</v>
      </c>
      <c r="AF55" s="339">
        <f t="shared" si="36"/>
        <v>0</v>
      </c>
      <c r="AG55" s="392">
        <f t="shared" si="37"/>
        <v>0</v>
      </c>
    </row>
    <row r="56" spans="1:33" ht="14.4" x14ac:dyDescent="0.3">
      <c r="A56" s="402">
        <f t="shared" si="38"/>
        <v>15</v>
      </c>
      <c r="B56" s="403">
        <f t="shared" si="39"/>
        <v>0</v>
      </c>
      <c r="C56" s="363">
        <f t="shared" si="46"/>
        <v>0</v>
      </c>
      <c r="D56" s="404" t="str">
        <f>IFERROR(VLOOKUP(B56,Liste_J!$C$7:$F$261,4,0),"???")</f>
        <v>???</v>
      </c>
      <c r="E56" s="363">
        <f t="shared" si="40"/>
        <v>0</v>
      </c>
      <c r="F56" s="405">
        <f t="shared" si="41"/>
        <v>0</v>
      </c>
      <c r="H56" s="402">
        <v>15</v>
      </c>
      <c r="I56" s="363">
        <f t="shared" si="42"/>
        <v>0</v>
      </c>
      <c r="J56" s="363">
        <f t="shared" si="47"/>
        <v>0</v>
      </c>
      <c r="K56" s="363" t="str">
        <f>IFERROR(VLOOKUP(I56,Liste_J!$C$7:$F$261,4,0),"???")</f>
        <v>???</v>
      </c>
      <c r="L56" s="363">
        <f t="shared" si="43"/>
        <v>0</v>
      </c>
      <c r="M56" s="405">
        <f t="shared" si="44"/>
        <v>0</v>
      </c>
      <c r="N56" s="363"/>
      <c r="O56" s="363"/>
      <c r="P56" s="363"/>
      <c r="Q56" s="363"/>
      <c r="R56" s="363"/>
      <c r="S56" s="363"/>
      <c r="T56" s="363"/>
      <c r="AB56" s="337">
        <f t="shared" si="45"/>
        <v>0</v>
      </c>
      <c r="AC56" s="338">
        <f t="shared" si="36"/>
        <v>0</v>
      </c>
      <c r="AD56" s="338">
        <f t="shared" si="36"/>
        <v>0</v>
      </c>
      <c r="AE56" s="338">
        <f t="shared" si="36"/>
        <v>0</v>
      </c>
      <c r="AF56" s="339">
        <f t="shared" si="36"/>
        <v>0</v>
      </c>
      <c r="AG56" s="392">
        <f t="shared" si="37"/>
        <v>0</v>
      </c>
    </row>
    <row r="57" spans="1:33" ht="14.4" x14ac:dyDescent="0.3">
      <c r="A57" s="402">
        <f t="shared" si="38"/>
        <v>16</v>
      </c>
      <c r="B57" s="403">
        <f t="shared" si="39"/>
        <v>0</v>
      </c>
      <c r="C57" s="363">
        <f t="shared" si="46"/>
        <v>0</v>
      </c>
      <c r="D57" s="404" t="str">
        <f>IFERROR(VLOOKUP(B57,Liste_J!$C$7:$F$261,4,0),"???")</f>
        <v>???</v>
      </c>
      <c r="E57" s="363">
        <f t="shared" si="40"/>
        <v>0</v>
      </c>
      <c r="F57" s="405">
        <f t="shared" si="41"/>
        <v>0</v>
      </c>
      <c r="H57" s="402">
        <v>16</v>
      </c>
      <c r="I57" s="363">
        <f t="shared" si="42"/>
        <v>0</v>
      </c>
      <c r="J57" s="363">
        <f t="shared" si="47"/>
        <v>0</v>
      </c>
      <c r="K57" s="363" t="str">
        <f>IFERROR(VLOOKUP(I57,Liste_J!$C$7:$F$261,4,0),"???")</f>
        <v>???</v>
      </c>
      <c r="L57" s="363">
        <f t="shared" si="43"/>
        <v>0</v>
      </c>
      <c r="M57" s="405">
        <f t="shared" si="44"/>
        <v>0</v>
      </c>
      <c r="N57" s="363"/>
      <c r="T57" s="363"/>
      <c r="AB57" s="337">
        <f t="shared" si="45"/>
        <v>0</v>
      </c>
      <c r="AC57" s="338">
        <f t="shared" si="36"/>
        <v>0</v>
      </c>
      <c r="AD57" s="338">
        <f t="shared" si="36"/>
        <v>0</v>
      </c>
      <c r="AE57" s="338">
        <f t="shared" si="36"/>
        <v>0</v>
      </c>
      <c r="AF57" s="339">
        <f t="shared" si="36"/>
        <v>0</v>
      </c>
      <c r="AG57" s="392">
        <f t="shared" si="37"/>
        <v>0</v>
      </c>
    </row>
    <row r="58" spans="1:33" ht="14.4" x14ac:dyDescent="0.3">
      <c r="A58" s="402">
        <f t="shared" si="38"/>
        <v>17</v>
      </c>
      <c r="B58" s="403">
        <f t="shared" si="39"/>
        <v>0</v>
      </c>
      <c r="C58" s="363">
        <f t="shared" si="46"/>
        <v>0</v>
      </c>
      <c r="D58" s="404" t="str">
        <f>IFERROR(VLOOKUP(B58,Liste_J!$C$7:$F$261,4,0),"???")</f>
        <v>???</v>
      </c>
      <c r="E58" s="363">
        <f t="shared" si="40"/>
        <v>0</v>
      </c>
      <c r="F58" s="405">
        <f t="shared" si="41"/>
        <v>0</v>
      </c>
      <c r="H58" s="402">
        <v>17</v>
      </c>
      <c r="I58" s="363">
        <f t="shared" si="42"/>
        <v>0</v>
      </c>
      <c r="J58" s="363">
        <f t="shared" si="47"/>
        <v>0</v>
      </c>
      <c r="K58" s="363" t="str">
        <f>IFERROR(VLOOKUP(I58,Liste_J!$C$7:$F$261,4,0),"???")</f>
        <v>???</v>
      </c>
      <c r="L58" s="363">
        <f t="shared" si="43"/>
        <v>0</v>
      </c>
      <c r="M58" s="405">
        <f t="shared" si="44"/>
        <v>0</v>
      </c>
      <c r="N58" s="363"/>
      <c r="T58" s="363"/>
      <c r="AB58" s="337">
        <f t="shared" si="45"/>
        <v>0</v>
      </c>
      <c r="AC58" s="338">
        <f t="shared" si="36"/>
        <v>0</v>
      </c>
      <c r="AD58" s="338">
        <f t="shared" si="36"/>
        <v>0</v>
      </c>
      <c r="AE58" s="338">
        <f t="shared" si="36"/>
        <v>0</v>
      </c>
      <c r="AF58" s="339">
        <f t="shared" si="36"/>
        <v>0</v>
      </c>
      <c r="AG58" s="392">
        <f t="shared" si="37"/>
        <v>0</v>
      </c>
    </row>
    <row r="59" spans="1:33" ht="14.4" x14ac:dyDescent="0.3">
      <c r="A59" s="402">
        <f t="shared" si="38"/>
        <v>18</v>
      </c>
      <c r="B59" s="403">
        <f t="shared" si="39"/>
        <v>0</v>
      </c>
      <c r="C59" s="363">
        <f t="shared" si="46"/>
        <v>0</v>
      </c>
      <c r="D59" s="404" t="str">
        <f>IFERROR(VLOOKUP(B59,Liste_J!$C$7:$F$261,4,0),"???")</f>
        <v>???</v>
      </c>
      <c r="E59" s="363">
        <f t="shared" si="40"/>
        <v>0</v>
      </c>
      <c r="F59" s="405">
        <f t="shared" si="41"/>
        <v>0</v>
      </c>
      <c r="H59" s="402">
        <v>18</v>
      </c>
      <c r="I59" s="363">
        <f t="shared" si="42"/>
        <v>0</v>
      </c>
      <c r="J59" s="363">
        <f t="shared" si="47"/>
        <v>0</v>
      </c>
      <c r="K59" s="363" t="str">
        <f>IFERROR(VLOOKUP(I59,Liste_J!$C$7:$F$261,4,0),"???")</f>
        <v>???</v>
      </c>
      <c r="L59" s="363">
        <f t="shared" si="43"/>
        <v>0</v>
      </c>
      <c r="M59" s="405">
        <f t="shared" si="44"/>
        <v>0</v>
      </c>
      <c r="N59" s="363"/>
      <c r="T59" s="363"/>
      <c r="AB59" s="337">
        <f t="shared" ref="AB59:AF74" si="48">IF($K59=AB$41,1,0)</f>
        <v>0</v>
      </c>
      <c r="AC59" s="338">
        <f t="shared" si="36"/>
        <v>0</v>
      </c>
      <c r="AD59" s="338">
        <f t="shared" si="36"/>
        <v>0</v>
      </c>
      <c r="AE59" s="338">
        <f t="shared" si="36"/>
        <v>0</v>
      </c>
      <c r="AF59" s="339">
        <f t="shared" si="36"/>
        <v>0</v>
      </c>
      <c r="AG59" s="392">
        <f t="shared" si="37"/>
        <v>0</v>
      </c>
    </row>
    <row r="60" spans="1:33" ht="14.4" x14ac:dyDescent="0.3">
      <c r="A60" s="402">
        <f t="shared" si="38"/>
        <v>19</v>
      </c>
      <c r="B60" s="403">
        <f t="shared" si="39"/>
        <v>0</v>
      </c>
      <c r="C60" s="363">
        <f t="shared" si="46"/>
        <v>0</v>
      </c>
      <c r="D60" s="404" t="str">
        <f>IFERROR(VLOOKUP(B60,Liste_J!$C$7:$F$261,4,0),"???")</f>
        <v>???</v>
      </c>
      <c r="E60" s="363">
        <f t="shared" si="40"/>
        <v>0</v>
      </c>
      <c r="F60" s="405">
        <f t="shared" si="41"/>
        <v>0</v>
      </c>
      <c r="H60" s="402">
        <v>19</v>
      </c>
      <c r="I60" s="363">
        <f t="shared" si="42"/>
        <v>0</v>
      </c>
      <c r="J60" s="363">
        <f t="shared" si="47"/>
        <v>0</v>
      </c>
      <c r="K60" s="363" t="str">
        <f>IFERROR(VLOOKUP(I60,Liste_J!$C$7:$F$261,4,0),"???")</f>
        <v>???</v>
      </c>
      <c r="L60" s="363">
        <f t="shared" si="43"/>
        <v>0</v>
      </c>
      <c r="M60" s="405">
        <f t="shared" si="44"/>
        <v>0</v>
      </c>
      <c r="N60" s="363"/>
      <c r="T60" s="363"/>
      <c r="AB60" s="337">
        <f t="shared" si="48"/>
        <v>0</v>
      </c>
      <c r="AC60" s="338">
        <f t="shared" si="36"/>
        <v>0</v>
      </c>
      <c r="AD60" s="338">
        <f t="shared" si="36"/>
        <v>0</v>
      </c>
      <c r="AE60" s="338">
        <f t="shared" si="36"/>
        <v>0</v>
      </c>
      <c r="AF60" s="339">
        <f t="shared" si="36"/>
        <v>0</v>
      </c>
      <c r="AG60" s="392">
        <f t="shared" si="37"/>
        <v>0</v>
      </c>
    </row>
    <row r="61" spans="1:33" ht="14.4" x14ac:dyDescent="0.3">
      <c r="A61" s="402">
        <f t="shared" si="38"/>
        <v>20</v>
      </c>
      <c r="B61" s="403">
        <f t="shared" si="39"/>
        <v>0</v>
      </c>
      <c r="C61" s="363">
        <f t="shared" si="46"/>
        <v>0</v>
      </c>
      <c r="D61" s="404" t="str">
        <f>IFERROR(VLOOKUP(B61,Liste_J!$C$7:$F$261,4,0),"???")</f>
        <v>???</v>
      </c>
      <c r="E61" s="363">
        <f t="shared" si="40"/>
        <v>0</v>
      </c>
      <c r="F61" s="405">
        <f t="shared" si="41"/>
        <v>0</v>
      </c>
      <c r="H61" s="402">
        <v>20</v>
      </c>
      <c r="I61" s="363">
        <f t="shared" si="42"/>
        <v>0</v>
      </c>
      <c r="J61" s="363">
        <f t="shared" si="47"/>
        <v>0</v>
      </c>
      <c r="K61" s="363" t="str">
        <f>IFERROR(VLOOKUP(I61,Liste_J!$C$7:$F$261,4,0),"???")</f>
        <v>???</v>
      </c>
      <c r="L61" s="363">
        <f t="shared" si="43"/>
        <v>0</v>
      </c>
      <c r="M61" s="405">
        <f t="shared" si="44"/>
        <v>0</v>
      </c>
      <c r="N61" s="363"/>
      <c r="T61" s="363"/>
      <c r="AB61" s="337">
        <f t="shared" si="48"/>
        <v>0</v>
      </c>
      <c r="AC61" s="338">
        <f t="shared" si="36"/>
        <v>0</v>
      </c>
      <c r="AD61" s="338">
        <f t="shared" si="36"/>
        <v>0</v>
      </c>
      <c r="AE61" s="338">
        <f t="shared" si="36"/>
        <v>0</v>
      </c>
      <c r="AF61" s="339">
        <f t="shared" si="36"/>
        <v>0</v>
      </c>
      <c r="AG61" s="392">
        <f t="shared" si="37"/>
        <v>0</v>
      </c>
    </row>
    <row r="62" spans="1:33" ht="14.4" x14ac:dyDescent="0.3">
      <c r="A62" s="402">
        <f t="shared" si="38"/>
        <v>21</v>
      </c>
      <c r="B62" s="403">
        <f t="shared" si="39"/>
        <v>0</v>
      </c>
      <c r="C62" s="363">
        <f t="shared" si="46"/>
        <v>0</v>
      </c>
      <c r="D62" s="404" t="str">
        <f>IFERROR(VLOOKUP(B62,Liste_J!$C$7:$F$261,4,0),"???")</f>
        <v>???</v>
      </c>
      <c r="E62" s="363">
        <f t="shared" si="40"/>
        <v>0</v>
      </c>
      <c r="F62" s="405">
        <f t="shared" si="41"/>
        <v>0</v>
      </c>
      <c r="H62" s="402">
        <v>21</v>
      </c>
      <c r="I62" s="363">
        <f t="shared" si="42"/>
        <v>0</v>
      </c>
      <c r="J62" s="363">
        <f t="shared" si="47"/>
        <v>0</v>
      </c>
      <c r="K62" s="363" t="str">
        <f>IFERROR(VLOOKUP(I62,Liste_J!$C$7:$F$261,4,0),"???")</f>
        <v>???</v>
      </c>
      <c r="L62" s="363">
        <f t="shared" si="43"/>
        <v>0</v>
      </c>
      <c r="M62" s="405">
        <f t="shared" si="44"/>
        <v>0</v>
      </c>
      <c r="N62" s="363"/>
      <c r="T62" s="363"/>
      <c r="AB62" s="337">
        <f t="shared" si="48"/>
        <v>0</v>
      </c>
      <c r="AC62" s="338">
        <f t="shared" si="48"/>
        <v>0</v>
      </c>
      <c r="AD62" s="338">
        <f t="shared" si="48"/>
        <v>0</v>
      </c>
      <c r="AE62" s="338">
        <f t="shared" si="48"/>
        <v>0</v>
      </c>
      <c r="AF62" s="339">
        <f t="shared" si="48"/>
        <v>0</v>
      </c>
      <c r="AG62" s="392">
        <f t="shared" si="37"/>
        <v>0</v>
      </c>
    </row>
    <row r="63" spans="1:33" ht="14.4" x14ac:dyDescent="0.3">
      <c r="A63" s="402">
        <f t="shared" si="38"/>
        <v>22</v>
      </c>
      <c r="B63" s="403">
        <f t="shared" si="39"/>
        <v>0</v>
      </c>
      <c r="C63" s="363">
        <f t="shared" si="46"/>
        <v>0</v>
      </c>
      <c r="D63" s="404" t="str">
        <f>IFERROR(VLOOKUP(B63,Liste_J!$C$7:$F$261,4,0),"???")</f>
        <v>???</v>
      </c>
      <c r="E63" s="363">
        <f t="shared" si="40"/>
        <v>0</v>
      </c>
      <c r="F63" s="405">
        <f t="shared" si="41"/>
        <v>0</v>
      </c>
      <c r="H63" s="402">
        <v>22</v>
      </c>
      <c r="I63" s="363">
        <f t="shared" si="42"/>
        <v>0</v>
      </c>
      <c r="J63" s="363">
        <f t="shared" si="47"/>
        <v>0</v>
      </c>
      <c r="K63" s="363" t="str">
        <f>IFERROR(VLOOKUP(I63,Liste_J!$C$7:$F$261,4,0),"???")</f>
        <v>???</v>
      </c>
      <c r="L63" s="363">
        <f t="shared" si="43"/>
        <v>0</v>
      </c>
      <c r="M63" s="405">
        <f t="shared" si="44"/>
        <v>0</v>
      </c>
      <c r="N63" s="363"/>
      <c r="T63" s="363"/>
      <c r="AB63" s="337">
        <f t="shared" si="48"/>
        <v>0</v>
      </c>
      <c r="AC63" s="338">
        <f t="shared" si="48"/>
        <v>0</v>
      </c>
      <c r="AD63" s="338">
        <f t="shared" si="48"/>
        <v>0</v>
      </c>
      <c r="AE63" s="338">
        <f t="shared" si="48"/>
        <v>0</v>
      </c>
      <c r="AF63" s="339">
        <f t="shared" si="48"/>
        <v>0</v>
      </c>
      <c r="AG63" s="392">
        <f t="shared" si="37"/>
        <v>0</v>
      </c>
    </row>
    <row r="64" spans="1:33" ht="14.4" x14ac:dyDescent="0.3">
      <c r="A64" s="402">
        <f t="shared" si="38"/>
        <v>23</v>
      </c>
      <c r="B64" s="403">
        <f t="shared" si="39"/>
        <v>0</v>
      </c>
      <c r="C64" s="363">
        <f t="shared" si="46"/>
        <v>0</v>
      </c>
      <c r="D64" s="404" t="str">
        <f>IFERROR(VLOOKUP(B64,Liste_J!$C$7:$F$261,4,0),"???")</f>
        <v>???</v>
      </c>
      <c r="E64" s="363">
        <f t="shared" si="40"/>
        <v>0</v>
      </c>
      <c r="F64" s="405">
        <f t="shared" si="41"/>
        <v>0</v>
      </c>
      <c r="H64" s="402">
        <v>23</v>
      </c>
      <c r="I64" s="363">
        <f t="shared" si="42"/>
        <v>0</v>
      </c>
      <c r="J64" s="363">
        <f t="shared" si="47"/>
        <v>0</v>
      </c>
      <c r="K64" s="363" t="str">
        <f>IFERROR(VLOOKUP(I64,Liste_J!$C$7:$F$261,4,0),"???")</f>
        <v>???</v>
      </c>
      <c r="L64" s="363">
        <f t="shared" si="43"/>
        <v>0</v>
      </c>
      <c r="M64" s="405">
        <f t="shared" si="44"/>
        <v>0</v>
      </c>
      <c r="N64" s="363"/>
      <c r="T64" s="363"/>
      <c r="AB64" s="337">
        <f t="shared" si="48"/>
        <v>0</v>
      </c>
      <c r="AC64" s="338">
        <f t="shared" si="48"/>
        <v>0</v>
      </c>
      <c r="AD64" s="338">
        <f t="shared" si="48"/>
        <v>0</v>
      </c>
      <c r="AE64" s="338">
        <f t="shared" si="48"/>
        <v>0</v>
      </c>
      <c r="AF64" s="339">
        <f t="shared" si="48"/>
        <v>0</v>
      </c>
      <c r="AG64" s="392">
        <f t="shared" si="37"/>
        <v>0</v>
      </c>
    </row>
    <row r="65" spans="1:33" ht="14.4" x14ac:dyDescent="0.3">
      <c r="A65" s="402">
        <f t="shared" si="38"/>
        <v>24</v>
      </c>
      <c r="B65" s="403">
        <f t="shared" si="39"/>
        <v>0</v>
      </c>
      <c r="C65" s="363">
        <f t="shared" si="46"/>
        <v>0</v>
      </c>
      <c r="D65" s="404" t="str">
        <f>IFERROR(VLOOKUP(B65,Liste_J!$C$7:$F$261,4,0),"???")</f>
        <v>???</v>
      </c>
      <c r="E65" s="363">
        <f t="shared" si="40"/>
        <v>0</v>
      </c>
      <c r="F65" s="405">
        <f t="shared" si="41"/>
        <v>0</v>
      </c>
      <c r="H65" s="402">
        <v>24</v>
      </c>
      <c r="I65" s="363">
        <f t="shared" si="42"/>
        <v>0</v>
      </c>
      <c r="J65" s="363">
        <f t="shared" si="47"/>
        <v>0</v>
      </c>
      <c r="K65" s="363" t="str">
        <f>IFERROR(VLOOKUP(I65,Liste_J!$C$7:$F$261,4,0),"???")</f>
        <v>???</v>
      </c>
      <c r="L65" s="363">
        <f t="shared" si="43"/>
        <v>0</v>
      </c>
      <c r="M65" s="405">
        <f t="shared" si="44"/>
        <v>0</v>
      </c>
      <c r="N65" s="363"/>
      <c r="T65" s="363"/>
      <c r="AB65" s="337">
        <f t="shared" si="48"/>
        <v>0</v>
      </c>
      <c r="AC65" s="338">
        <f t="shared" si="48"/>
        <v>0</v>
      </c>
      <c r="AD65" s="338">
        <f t="shared" si="48"/>
        <v>0</v>
      </c>
      <c r="AE65" s="338">
        <f t="shared" si="48"/>
        <v>0</v>
      </c>
      <c r="AF65" s="339">
        <f t="shared" si="48"/>
        <v>0</v>
      </c>
      <c r="AG65" s="392">
        <f t="shared" si="37"/>
        <v>0</v>
      </c>
    </row>
    <row r="66" spans="1:33" ht="14.4" x14ac:dyDescent="0.3">
      <c r="A66" s="402">
        <f t="shared" si="38"/>
        <v>25</v>
      </c>
      <c r="B66" s="403">
        <f t="shared" si="39"/>
        <v>0</v>
      </c>
      <c r="C66" s="363">
        <f t="shared" si="46"/>
        <v>0</v>
      </c>
      <c r="D66" s="404" t="str">
        <f>IFERROR(VLOOKUP(B66,Liste_J!$C$7:$F$261,4,0),"???")</f>
        <v>???</v>
      </c>
      <c r="E66" s="363">
        <f t="shared" si="40"/>
        <v>0</v>
      </c>
      <c r="F66" s="405">
        <f t="shared" si="41"/>
        <v>0</v>
      </c>
      <c r="H66" s="402">
        <v>25</v>
      </c>
      <c r="I66" s="363">
        <f t="shared" si="42"/>
        <v>0</v>
      </c>
      <c r="J66" s="363">
        <f t="shared" si="47"/>
        <v>0</v>
      </c>
      <c r="K66" s="363" t="str">
        <f>IFERROR(VLOOKUP(I66,Liste_J!$C$7:$F$261,4,0),"???")</f>
        <v>???</v>
      </c>
      <c r="L66" s="363">
        <f t="shared" si="43"/>
        <v>0</v>
      </c>
      <c r="M66" s="405">
        <f t="shared" si="44"/>
        <v>0</v>
      </c>
      <c r="N66" s="363"/>
      <c r="T66" s="363"/>
      <c r="AB66" s="337">
        <f t="shared" si="48"/>
        <v>0</v>
      </c>
      <c r="AC66" s="338">
        <f t="shared" si="48"/>
        <v>0</v>
      </c>
      <c r="AD66" s="338">
        <f t="shared" si="48"/>
        <v>0</v>
      </c>
      <c r="AE66" s="338">
        <f t="shared" si="48"/>
        <v>0</v>
      </c>
      <c r="AF66" s="339">
        <f t="shared" si="48"/>
        <v>0</v>
      </c>
      <c r="AG66" s="392">
        <f t="shared" si="37"/>
        <v>0</v>
      </c>
    </row>
    <row r="67" spans="1:33" ht="14.4" x14ac:dyDescent="0.3">
      <c r="A67" s="402">
        <f t="shared" si="38"/>
        <v>26</v>
      </c>
      <c r="B67" s="403">
        <f t="shared" si="39"/>
        <v>0</v>
      </c>
      <c r="C67" s="363">
        <f t="shared" si="46"/>
        <v>0</v>
      </c>
      <c r="D67" s="404" t="str">
        <f>IFERROR(VLOOKUP(B67,Liste_J!$C$7:$F$261,4,0),"???")</f>
        <v>???</v>
      </c>
      <c r="E67" s="363">
        <f t="shared" si="40"/>
        <v>0</v>
      </c>
      <c r="F67" s="405">
        <f t="shared" si="41"/>
        <v>0</v>
      </c>
      <c r="H67" s="402">
        <v>26</v>
      </c>
      <c r="I67" s="363">
        <f t="shared" si="42"/>
        <v>0</v>
      </c>
      <c r="J67" s="363">
        <f t="shared" si="47"/>
        <v>0</v>
      </c>
      <c r="K67" s="363" t="str">
        <f>IFERROR(VLOOKUP(I67,Liste_J!$C$7:$F$261,4,0),"???")</f>
        <v>???</v>
      </c>
      <c r="L67" s="363">
        <f t="shared" si="43"/>
        <v>0</v>
      </c>
      <c r="M67" s="405">
        <f t="shared" si="44"/>
        <v>0</v>
      </c>
      <c r="N67" s="363"/>
      <c r="T67" s="363"/>
      <c r="AB67" s="337">
        <f t="shared" si="48"/>
        <v>0</v>
      </c>
      <c r="AC67" s="338">
        <f t="shared" si="48"/>
        <v>0</v>
      </c>
      <c r="AD67" s="338">
        <f t="shared" si="48"/>
        <v>0</v>
      </c>
      <c r="AE67" s="338">
        <f t="shared" si="48"/>
        <v>0</v>
      </c>
      <c r="AF67" s="339">
        <f t="shared" si="48"/>
        <v>0</v>
      </c>
      <c r="AG67" s="392">
        <f t="shared" si="37"/>
        <v>0</v>
      </c>
    </row>
    <row r="68" spans="1:33" ht="14.4" x14ac:dyDescent="0.3">
      <c r="A68" s="402">
        <f t="shared" si="38"/>
        <v>27</v>
      </c>
      <c r="B68" s="403">
        <f t="shared" si="39"/>
        <v>0</v>
      </c>
      <c r="C68" s="363">
        <f t="shared" si="46"/>
        <v>0</v>
      </c>
      <c r="D68" s="404" t="str">
        <f>IFERROR(VLOOKUP(B68,Liste_J!$C$7:$F$261,4,0),"???")</f>
        <v>???</v>
      </c>
      <c r="E68" s="363">
        <f t="shared" si="40"/>
        <v>0</v>
      </c>
      <c r="F68" s="405">
        <f t="shared" si="41"/>
        <v>0</v>
      </c>
      <c r="H68" s="402">
        <v>27</v>
      </c>
      <c r="I68" s="363">
        <f t="shared" si="42"/>
        <v>0</v>
      </c>
      <c r="J68" s="363">
        <f t="shared" si="47"/>
        <v>0</v>
      </c>
      <c r="K68" s="363" t="str">
        <f>IFERROR(VLOOKUP(I68,Liste_J!$C$7:$F$261,4,0),"???")</f>
        <v>???</v>
      </c>
      <c r="L68" s="363">
        <f t="shared" si="43"/>
        <v>0</v>
      </c>
      <c r="M68" s="405">
        <f t="shared" si="44"/>
        <v>0</v>
      </c>
      <c r="N68" s="363"/>
      <c r="T68" s="363"/>
      <c r="AB68" s="337">
        <f t="shared" si="48"/>
        <v>0</v>
      </c>
      <c r="AC68" s="338">
        <f t="shared" si="48"/>
        <v>0</v>
      </c>
      <c r="AD68" s="338">
        <f t="shared" si="48"/>
        <v>0</v>
      </c>
      <c r="AE68" s="338">
        <f t="shared" si="48"/>
        <v>0</v>
      </c>
      <c r="AF68" s="339">
        <f t="shared" si="48"/>
        <v>0</v>
      </c>
      <c r="AG68" s="392">
        <f t="shared" si="37"/>
        <v>0</v>
      </c>
    </row>
    <row r="69" spans="1:33" ht="14.4" x14ac:dyDescent="0.3">
      <c r="A69" s="402">
        <f t="shared" si="38"/>
        <v>28</v>
      </c>
      <c r="B69" s="403">
        <f t="shared" si="39"/>
        <v>0</v>
      </c>
      <c r="C69" s="363">
        <f t="shared" si="46"/>
        <v>0</v>
      </c>
      <c r="D69" s="404" t="str">
        <f>IFERROR(VLOOKUP(B69,Liste_J!$C$7:$F$261,4,0),"???")</f>
        <v>???</v>
      </c>
      <c r="E69" s="363">
        <f t="shared" si="40"/>
        <v>0</v>
      </c>
      <c r="F69" s="405">
        <f t="shared" si="41"/>
        <v>0</v>
      </c>
      <c r="H69" s="402">
        <v>28</v>
      </c>
      <c r="I69" s="363">
        <f t="shared" si="42"/>
        <v>0</v>
      </c>
      <c r="J69" s="363">
        <f t="shared" si="47"/>
        <v>0</v>
      </c>
      <c r="K69" s="363" t="str">
        <f>IFERROR(VLOOKUP(I69,Liste_J!$C$7:$F$261,4,0),"???")</f>
        <v>???</v>
      </c>
      <c r="L69" s="363">
        <f t="shared" si="43"/>
        <v>0</v>
      </c>
      <c r="M69" s="405">
        <f t="shared" si="44"/>
        <v>0</v>
      </c>
      <c r="N69" s="363"/>
      <c r="T69" s="363"/>
      <c r="AB69" s="337">
        <f t="shared" si="48"/>
        <v>0</v>
      </c>
      <c r="AC69" s="338">
        <f t="shared" si="48"/>
        <v>0</v>
      </c>
      <c r="AD69" s="338">
        <f t="shared" si="48"/>
        <v>0</v>
      </c>
      <c r="AE69" s="338">
        <f t="shared" si="48"/>
        <v>0</v>
      </c>
      <c r="AF69" s="339">
        <f t="shared" si="48"/>
        <v>0</v>
      </c>
      <c r="AG69" s="392">
        <f t="shared" si="37"/>
        <v>0</v>
      </c>
    </row>
    <row r="70" spans="1:33" ht="14.4" x14ac:dyDescent="0.3">
      <c r="A70" s="402">
        <f t="shared" si="38"/>
        <v>29</v>
      </c>
      <c r="B70" s="403">
        <f t="shared" si="39"/>
        <v>0</v>
      </c>
      <c r="C70" s="363">
        <f t="shared" si="46"/>
        <v>0</v>
      </c>
      <c r="D70" s="404" t="str">
        <f>IFERROR(VLOOKUP(B70,Liste_J!$C$7:$F$261,4,0),"???")</f>
        <v>???</v>
      </c>
      <c r="E70" s="363">
        <f t="shared" si="40"/>
        <v>0</v>
      </c>
      <c r="F70" s="405">
        <f t="shared" si="41"/>
        <v>0</v>
      </c>
      <c r="H70" s="402">
        <v>29</v>
      </c>
      <c r="I70" s="363">
        <f t="shared" si="42"/>
        <v>0</v>
      </c>
      <c r="J70" s="363">
        <f t="shared" si="47"/>
        <v>0</v>
      </c>
      <c r="K70" s="363" t="str">
        <f>IFERROR(VLOOKUP(I70,Liste_J!$C$7:$F$261,4,0),"???")</f>
        <v>???</v>
      </c>
      <c r="L70" s="363">
        <f t="shared" si="43"/>
        <v>0</v>
      </c>
      <c r="M70" s="405">
        <f t="shared" si="44"/>
        <v>0</v>
      </c>
      <c r="N70" s="363"/>
      <c r="T70" s="363"/>
      <c r="AB70" s="337">
        <f t="shared" si="48"/>
        <v>0</v>
      </c>
      <c r="AC70" s="338">
        <f t="shared" si="48"/>
        <v>0</v>
      </c>
      <c r="AD70" s="338">
        <f t="shared" si="48"/>
        <v>0</v>
      </c>
      <c r="AE70" s="338">
        <f t="shared" si="48"/>
        <v>0</v>
      </c>
      <c r="AF70" s="339">
        <f t="shared" si="48"/>
        <v>0</v>
      </c>
      <c r="AG70" s="392">
        <f t="shared" si="37"/>
        <v>0</v>
      </c>
    </row>
    <row r="71" spans="1:33" ht="14.4" x14ac:dyDescent="0.3">
      <c r="A71" s="402">
        <f t="shared" si="38"/>
        <v>30</v>
      </c>
      <c r="B71" s="403">
        <f t="shared" si="39"/>
        <v>0</v>
      </c>
      <c r="C71" s="363">
        <f t="shared" si="46"/>
        <v>0</v>
      </c>
      <c r="D71" s="404" t="str">
        <f>IFERROR(VLOOKUP(B71,Liste_J!$C$7:$F$261,4,0),"???")</f>
        <v>???</v>
      </c>
      <c r="E71" s="363">
        <f t="shared" si="40"/>
        <v>0</v>
      </c>
      <c r="F71" s="405">
        <f t="shared" si="41"/>
        <v>0</v>
      </c>
      <c r="H71" s="402">
        <v>30</v>
      </c>
      <c r="I71" s="363">
        <f t="shared" si="42"/>
        <v>0</v>
      </c>
      <c r="J71" s="363">
        <f t="shared" si="47"/>
        <v>0</v>
      </c>
      <c r="K71" s="363" t="str">
        <f>IFERROR(VLOOKUP(I71,Liste_J!$C$7:$F$261,4,0),"???")</f>
        <v>???</v>
      </c>
      <c r="L71" s="363">
        <f t="shared" si="43"/>
        <v>0</v>
      </c>
      <c r="M71" s="405">
        <f t="shared" si="44"/>
        <v>0</v>
      </c>
      <c r="N71" s="363"/>
      <c r="T71" s="363"/>
      <c r="AB71" s="337">
        <f t="shared" si="48"/>
        <v>0</v>
      </c>
      <c r="AC71" s="338">
        <f t="shared" si="48"/>
        <v>0</v>
      </c>
      <c r="AD71" s="338">
        <f t="shared" si="48"/>
        <v>0</v>
      </c>
      <c r="AE71" s="338">
        <f t="shared" si="48"/>
        <v>0</v>
      </c>
      <c r="AF71" s="339">
        <f t="shared" si="48"/>
        <v>0</v>
      </c>
      <c r="AG71" s="392">
        <f t="shared" si="37"/>
        <v>0</v>
      </c>
    </row>
    <row r="72" spans="1:33" ht="14.4" x14ac:dyDescent="0.3">
      <c r="A72" s="402">
        <f t="shared" si="38"/>
        <v>31</v>
      </c>
      <c r="B72" s="403">
        <f t="shared" si="39"/>
        <v>0</v>
      </c>
      <c r="C72" s="363">
        <f t="shared" si="46"/>
        <v>0</v>
      </c>
      <c r="D72" s="404" t="str">
        <f>IFERROR(VLOOKUP(B72,Liste_J!$C$7:$F$261,4,0),"???")</f>
        <v>???</v>
      </c>
      <c r="E72" s="363">
        <f t="shared" si="40"/>
        <v>0</v>
      </c>
      <c r="F72" s="405">
        <f t="shared" si="41"/>
        <v>0</v>
      </c>
      <c r="H72" s="402">
        <v>31</v>
      </c>
      <c r="I72" s="363">
        <f t="shared" si="42"/>
        <v>0</v>
      </c>
      <c r="J72" s="363">
        <f t="shared" si="47"/>
        <v>0</v>
      </c>
      <c r="K72" s="363" t="str">
        <f>IFERROR(VLOOKUP(I72,Liste_J!$C$7:$F$261,4,0),"???")</f>
        <v>???</v>
      </c>
      <c r="L72" s="363">
        <f t="shared" si="43"/>
        <v>0</v>
      </c>
      <c r="M72" s="405">
        <f t="shared" si="44"/>
        <v>0</v>
      </c>
      <c r="N72" s="363"/>
      <c r="O72" s="363"/>
      <c r="P72" s="363"/>
      <c r="Q72" s="363"/>
      <c r="R72" s="363"/>
      <c r="S72" s="363"/>
      <c r="T72" s="363"/>
      <c r="AB72" s="337">
        <f t="shared" si="48"/>
        <v>0</v>
      </c>
      <c r="AC72" s="338">
        <f t="shared" si="48"/>
        <v>0</v>
      </c>
      <c r="AD72" s="338">
        <f t="shared" si="48"/>
        <v>0</v>
      </c>
      <c r="AE72" s="338">
        <f t="shared" si="48"/>
        <v>0</v>
      </c>
      <c r="AF72" s="339">
        <f t="shared" si="48"/>
        <v>0</v>
      </c>
      <c r="AG72" s="392">
        <f t="shared" si="37"/>
        <v>0</v>
      </c>
    </row>
    <row r="73" spans="1:33" ht="14.4" x14ac:dyDescent="0.3">
      <c r="A73" s="402">
        <f t="shared" si="38"/>
        <v>32</v>
      </c>
      <c r="B73" s="403">
        <f t="shared" si="39"/>
        <v>0</v>
      </c>
      <c r="C73" s="363">
        <f t="shared" si="46"/>
        <v>0</v>
      </c>
      <c r="D73" s="404" t="str">
        <f>IFERROR(VLOOKUP(B73,Liste_J!$C$7:$F$261,4,0),"???")</f>
        <v>???</v>
      </c>
      <c r="E73" s="363">
        <f t="shared" si="40"/>
        <v>0</v>
      </c>
      <c r="F73" s="405">
        <f t="shared" si="41"/>
        <v>0</v>
      </c>
      <c r="H73" s="402">
        <v>32</v>
      </c>
      <c r="I73" s="363">
        <f t="shared" si="42"/>
        <v>0</v>
      </c>
      <c r="J73" s="363">
        <f t="shared" si="47"/>
        <v>0</v>
      </c>
      <c r="K73" s="363" t="str">
        <f>IFERROR(VLOOKUP(I73,Liste_J!$C$7:$F$261,4,0),"???")</f>
        <v>???</v>
      </c>
      <c r="L73" s="363">
        <f t="shared" si="43"/>
        <v>0</v>
      </c>
      <c r="M73" s="405">
        <f t="shared" si="44"/>
        <v>0</v>
      </c>
      <c r="N73" s="363"/>
      <c r="O73" s="363"/>
      <c r="P73" s="363"/>
      <c r="Q73" s="363"/>
      <c r="R73" s="363"/>
      <c r="S73" s="363"/>
      <c r="T73" s="363"/>
      <c r="AB73" s="337">
        <f t="shared" si="48"/>
        <v>0</v>
      </c>
      <c r="AC73" s="338">
        <f t="shared" si="48"/>
        <v>0</v>
      </c>
      <c r="AD73" s="338">
        <f t="shared" si="48"/>
        <v>0</v>
      </c>
      <c r="AE73" s="338">
        <f t="shared" si="48"/>
        <v>0</v>
      </c>
      <c r="AF73" s="339">
        <f t="shared" si="48"/>
        <v>0</v>
      </c>
      <c r="AG73" s="392">
        <f t="shared" si="37"/>
        <v>0</v>
      </c>
    </row>
    <row r="74" spans="1:33" ht="14.4" x14ac:dyDescent="0.3">
      <c r="A74" s="402">
        <f t="shared" si="38"/>
        <v>33</v>
      </c>
      <c r="B74" s="403">
        <f t="shared" si="39"/>
        <v>0</v>
      </c>
      <c r="C74" s="363">
        <f t="shared" si="46"/>
        <v>0</v>
      </c>
      <c r="D74" s="404" t="str">
        <f>IFERROR(VLOOKUP(B74,Liste_J!$C$7:$F$261,4,0),"???")</f>
        <v>???</v>
      </c>
      <c r="E74" s="363">
        <f t="shared" si="40"/>
        <v>0</v>
      </c>
      <c r="F74" s="405">
        <f t="shared" si="41"/>
        <v>0</v>
      </c>
      <c r="H74" s="402">
        <v>33</v>
      </c>
      <c r="I74" s="363">
        <f t="shared" si="42"/>
        <v>0</v>
      </c>
      <c r="J74" s="363">
        <f t="shared" si="47"/>
        <v>0</v>
      </c>
      <c r="K74" s="363" t="str">
        <f>IFERROR(VLOOKUP(I74,Liste_J!$C$7:$F$261,4,0),"???")</f>
        <v>???</v>
      </c>
      <c r="L74" s="363">
        <f t="shared" si="43"/>
        <v>0</v>
      </c>
      <c r="M74" s="405">
        <f t="shared" si="44"/>
        <v>0</v>
      </c>
      <c r="N74" s="363"/>
      <c r="O74" s="363"/>
      <c r="P74" s="363"/>
      <c r="Q74" s="363"/>
      <c r="R74" s="363"/>
      <c r="S74" s="363"/>
      <c r="T74" s="363"/>
      <c r="AB74" s="337">
        <f t="shared" si="48"/>
        <v>0</v>
      </c>
      <c r="AC74" s="338">
        <f t="shared" si="48"/>
        <v>0</v>
      </c>
      <c r="AD74" s="338">
        <f t="shared" si="48"/>
        <v>0</v>
      </c>
      <c r="AE74" s="338">
        <f t="shared" si="48"/>
        <v>0</v>
      </c>
      <c r="AF74" s="339">
        <f t="shared" si="48"/>
        <v>0</v>
      </c>
      <c r="AG74" s="392">
        <f t="shared" si="37"/>
        <v>0</v>
      </c>
    </row>
    <row r="75" spans="1:33" ht="14.4" x14ac:dyDescent="0.3">
      <c r="A75" s="402">
        <f t="shared" si="38"/>
        <v>34</v>
      </c>
      <c r="B75" s="403">
        <f t="shared" si="39"/>
        <v>0</v>
      </c>
      <c r="C75" s="363">
        <f t="shared" si="46"/>
        <v>0</v>
      </c>
      <c r="D75" s="404" t="str">
        <f>IFERROR(VLOOKUP(B75,Liste_J!$C$7:$F$261,4,0),"???")</f>
        <v>???</v>
      </c>
      <c r="E75" s="363">
        <f t="shared" si="40"/>
        <v>0</v>
      </c>
      <c r="F75" s="405">
        <f t="shared" si="41"/>
        <v>0</v>
      </c>
      <c r="H75" s="402">
        <v>34</v>
      </c>
      <c r="I75" s="363">
        <f t="shared" si="42"/>
        <v>0</v>
      </c>
      <c r="J75" s="363">
        <f t="shared" si="47"/>
        <v>0</v>
      </c>
      <c r="K75" s="363" t="str">
        <f>IFERROR(VLOOKUP(I75,Liste_J!$C$7:$F$261,4,0),"???")</f>
        <v>???</v>
      </c>
      <c r="L75" s="363">
        <f t="shared" si="43"/>
        <v>0</v>
      </c>
      <c r="M75" s="405">
        <f t="shared" si="44"/>
        <v>0</v>
      </c>
      <c r="N75" s="363"/>
      <c r="O75" s="363"/>
      <c r="P75" s="363"/>
      <c r="Q75" s="363"/>
      <c r="R75" s="363"/>
      <c r="S75" s="363"/>
      <c r="T75" s="363"/>
      <c r="AB75" s="337">
        <f t="shared" ref="AB75:AF90" si="49">IF($K75=AB$41,1,0)</f>
        <v>0</v>
      </c>
      <c r="AC75" s="338">
        <f t="shared" si="49"/>
        <v>0</v>
      </c>
      <c r="AD75" s="338">
        <f t="shared" si="49"/>
        <v>0</v>
      </c>
      <c r="AE75" s="338">
        <f t="shared" si="49"/>
        <v>0</v>
      </c>
      <c r="AF75" s="339">
        <f t="shared" si="49"/>
        <v>0</v>
      </c>
      <c r="AG75" s="392">
        <f t="shared" si="37"/>
        <v>0</v>
      </c>
    </row>
    <row r="76" spans="1:33" ht="14.4" x14ac:dyDescent="0.3">
      <c r="A76" s="402">
        <f t="shared" si="38"/>
        <v>35</v>
      </c>
      <c r="B76" s="403">
        <f t="shared" si="39"/>
        <v>0</v>
      </c>
      <c r="C76" s="363">
        <f t="shared" si="46"/>
        <v>0</v>
      </c>
      <c r="D76" s="404" t="str">
        <f>IFERROR(VLOOKUP(B76,Liste_J!$C$7:$F$261,4,0),"???")</f>
        <v>???</v>
      </c>
      <c r="E76" s="363">
        <f t="shared" si="40"/>
        <v>0</v>
      </c>
      <c r="F76" s="405">
        <f t="shared" si="41"/>
        <v>0</v>
      </c>
      <c r="H76" s="402">
        <v>35</v>
      </c>
      <c r="I76" s="363">
        <f t="shared" si="42"/>
        <v>0</v>
      </c>
      <c r="J76" s="363">
        <f t="shared" si="47"/>
        <v>0</v>
      </c>
      <c r="K76" s="363" t="str">
        <f>IFERROR(VLOOKUP(I76,Liste_J!$C$7:$F$261,4,0),"???")</f>
        <v>???</v>
      </c>
      <c r="L76" s="363">
        <f t="shared" si="43"/>
        <v>0</v>
      </c>
      <c r="M76" s="405">
        <f t="shared" si="44"/>
        <v>0</v>
      </c>
      <c r="N76" s="363"/>
      <c r="O76" s="363"/>
      <c r="P76" s="363"/>
      <c r="Q76" s="363"/>
      <c r="R76" s="363"/>
      <c r="S76" s="363"/>
      <c r="T76" s="363"/>
      <c r="AB76" s="337">
        <f t="shared" si="49"/>
        <v>0</v>
      </c>
      <c r="AC76" s="338">
        <f t="shared" si="49"/>
        <v>0</v>
      </c>
      <c r="AD76" s="338">
        <f t="shared" si="49"/>
        <v>0</v>
      </c>
      <c r="AE76" s="338">
        <f t="shared" si="49"/>
        <v>0</v>
      </c>
      <c r="AF76" s="339">
        <f t="shared" si="49"/>
        <v>0</v>
      </c>
      <c r="AG76" s="392">
        <f t="shared" si="37"/>
        <v>0</v>
      </c>
    </row>
    <row r="77" spans="1:33" ht="14.4" x14ac:dyDescent="0.3">
      <c r="A77" s="402">
        <f t="shared" si="38"/>
        <v>36</v>
      </c>
      <c r="B77" s="403">
        <f t="shared" si="39"/>
        <v>0</v>
      </c>
      <c r="C77" s="363">
        <f t="shared" si="46"/>
        <v>0</v>
      </c>
      <c r="D77" s="404" t="str">
        <f>IFERROR(VLOOKUP(B77,Liste_J!$C$7:$F$261,4,0),"???")</f>
        <v>???</v>
      </c>
      <c r="E77" s="363">
        <f t="shared" si="40"/>
        <v>0</v>
      </c>
      <c r="F77" s="405">
        <f t="shared" si="41"/>
        <v>0</v>
      </c>
      <c r="H77" s="402">
        <v>36</v>
      </c>
      <c r="I77" s="363">
        <f t="shared" si="42"/>
        <v>0</v>
      </c>
      <c r="J77" s="363">
        <f t="shared" si="47"/>
        <v>0</v>
      </c>
      <c r="K77" s="363" t="str">
        <f>IFERROR(VLOOKUP(I77,Liste_J!$C$7:$F$261,4,0),"???")</f>
        <v>???</v>
      </c>
      <c r="L77" s="363">
        <f t="shared" si="43"/>
        <v>0</v>
      </c>
      <c r="M77" s="405">
        <f t="shared" si="44"/>
        <v>0</v>
      </c>
      <c r="N77" s="363"/>
      <c r="O77" s="363"/>
      <c r="P77" s="363"/>
      <c r="Q77" s="363"/>
      <c r="R77" s="363"/>
      <c r="S77" s="363"/>
      <c r="T77" s="363"/>
      <c r="AB77" s="337">
        <f t="shared" si="49"/>
        <v>0</v>
      </c>
      <c r="AC77" s="338">
        <f t="shared" si="49"/>
        <v>0</v>
      </c>
      <c r="AD77" s="338">
        <f t="shared" si="49"/>
        <v>0</v>
      </c>
      <c r="AE77" s="338">
        <f t="shared" si="49"/>
        <v>0</v>
      </c>
      <c r="AF77" s="339">
        <f t="shared" si="49"/>
        <v>0</v>
      </c>
      <c r="AG77" s="392">
        <f t="shared" si="37"/>
        <v>0</v>
      </c>
    </row>
    <row r="78" spans="1:33" ht="14.4" x14ac:dyDescent="0.3">
      <c r="A78" s="402">
        <f t="shared" si="38"/>
        <v>37</v>
      </c>
      <c r="B78" s="403">
        <f t="shared" si="39"/>
        <v>0</v>
      </c>
      <c r="C78" s="363">
        <f t="shared" si="46"/>
        <v>0</v>
      </c>
      <c r="D78" s="404" t="str">
        <f>IFERROR(VLOOKUP(B78,Liste_J!$C$7:$F$261,4,0),"???")</f>
        <v>???</v>
      </c>
      <c r="E78" s="363">
        <f t="shared" si="40"/>
        <v>0</v>
      </c>
      <c r="F78" s="405">
        <f t="shared" si="41"/>
        <v>0</v>
      </c>
      <c r="H78" s="402">
        <v>37</v>
      </c>
      <c r="I78" s="363">
        <f t="shared" si="42"/>
        <v>0</v>
      </c>
      <c r="J78" s="363">
        <f t="shared" si="47"/>
        <v>0</v>
      </c>
      <c r="K78" s="363" t="str">
        <f>IFERROR(VLOOKUP(I78,Liste_J!$C$7:$F$261,4,0),"???")</f>
        <v>???</v>
      </c>
      <c r="L78" s="363">
        <f t="shared" si="43"/>
        <v>0</v>
      </c>
      <c r="M78" s="405">
        <f t="shared" si="44"/>
        <v>0</v>
      </c>
      <c r="N78" s="363"/>
      <c r="O78" s="363"/>
      <c r="P78" s="363"/>
      <c r="Q78" s="363"/>
      <c r="R78" s="363"/>
      <c r="S78" s="363"/>
      <c r="T78" s="363"/>
      <c r="AB78" s="337">
        <f t="shared" si="49"/>
        <v>0</v>
      </c>
      <c r="AC78" s="338">
        <f t="shared" si="49"/>
        <v>0</v>
      </c>
      <c r="AD78" s="338">
        <f t="shared" si="49"/>
        <v>0</v>
      </c>
      <c r="AE78" s="338">
        <f t="shared" si="49"/>
        <v>0</v>
      </c>
      <c r="AF78" s="339">
        <f t="shared" si="49"/>
        <v>0</v>
      </c>
      <c r="AG78" s="392">
        <f t="shared" si="37"/>
        <v>0</v>
      </c>
    </row>
    <row r="79" spans="1:33" ht="14.4" x14ac:dyDescent="0.3">
      <c r="A79" s="402">
        <f t="shared" si="38"/>
        <v>38</v>
      </c>
      <c r="B79" s="403">
        <f t="shared" si="39"/>
        <v>0</v>
      </c>
      <c r="C79" s="363">
        <f t="shared" si="46"/>
        <v>0</v>
      </c>
      <c r="D79" s="404" t="str">
        <f>IFERROR(VLOOKUP(B79,Liste_J!$C$7:$F$261,4,0),"???")</f>
        <v>???</v>
      </c>
      <c r="E79" s="363">
        <f t="shared" si="40"/>
        <v>0</v>
      </c>
      <c r="F79" s="405">
        <f t="shared" si="41"/>
        <v>0</v>
      </c>
      <c r="H79" s="402">
        <v>38</v>
      </c>
      <c r="I79" s="363">
        <f t="shared" si="42"/>
        <v>0</v>
      </c>
      <c r="J79" s="363">
        <f t="shared" si="47"/>
        <v>0</v>
      </c>
      <c r="K79" s="363" t="str">
        <f>IFERROR(VLOOKUP(I79,Liste_J!$C$7:$F$261,4,0),"???")</f>
        <v>???</v>
      </c>
      <c r="L79" s="363">
        <f t="shared" si="43"/>
        <v>0</v>
      </c>
      <c r="M79" s="405">
        <f t="shared" si="44"/>
        <v>0</v>
      </c>
      <c r="N79" s="363"/>
      <c r="O79" s="363"/>
      <c r="P79" s="363"/>
      <c r="Q79" s="363"/>
      <c r="R79" s="363"/>
      <c r="S79" s="363"/>
      <c r="T79" s="363"/>
      <c r="AB79" s="337">
        <f t="shared" si="49"/>
        <v>0</v>
      </c>
      <c r="AC79" s="338">
        <f t="shared" si="49"/>
        <v>0</v>
      </c>
      <c r="AD79" s="338">
        <f t="shared" si="49"/>
        <v>0</v>
      </c>
      <c r="AE79" s="338">
        <f t="shared" si="49"/>
        <v>0</v>
      </c>
      <c r="AF79" s="339">
        <f t="shared" si="49"/>
        <v>0</v>
      </c>
      <c r="AG79" s="392">
        <f t="shared" si="37"/>
        <v>0</v>
      </c>
    </row>
    <row r="80" spans="1:33" ht="14.4" x14ac:dyDescent="0.3">
      <c r="A80" s="402">
        <f t="shared" si="38"/>
        <v>39</v>
      </c>
      <c r="B80" s="403">
        <f t="shared" si="39"/>
        <v>0</v>
      </c>
      <c r="C80" s="363">
        <f t="shared" si="46"/>
        <v>0</v>
      </c>
      <c r="D80" s="404" t="str">
        <f>IFERROR(VLOOKUP(B80,Liste_J!$C$7:$F$261,4,0),"???")</f>
        <v>???</v>
      </c>
      <c r="E80" s="363">
        <f t="shared" si="40"/>
        <v>0</v>
      </c>
      <c r="F80" s="405">
        <f t="shared" si="41"/>
        <v>0</v>
      </c>
      <c r="H80" s="402">
        <v>39</v>
      </c>
      <c r="I80" s="363">
        <f t="shared" si="42"/>
        <v>0</v>
      </c>
      <c r="J80" s="363">
        <f t="shared" si="47"/>
        <v>0</v>
      </c>
      <c r="K80" s="363" t="str">
        <f>IFERROR(VLOOKUP(I80,Liste_J!$C$7:$F$261,4,0),"???")</f>
        <v>???</v>
      </c>
      <c r="L80" s="363">
        <f t="shared" si="43"/>
        <v>0</v>
      </c>
      <c r="M80" s="405">
        <f t="shared" si="44"/>
        <v>0</v>
      </c>
      <c r="N80" s="363"/>
      <c r="O80" s="363"/>
      <c r="P80" s="363"/>
      <c r="Q80" s="363"/>
      <c r="R80" s="363"/>
      <c r="S80" s="363"/>
      <c r="T80" s="363"/>
      <c r="AB80" s="337">
        <f t="shared" si="49"/>
        <v>0</v>
      </c>
      <c r="AC80" s="338">
        <f t="shared" si="49"/>
        <v>0</v>
      </c>
      <c r="AD80" s="338">
        <f t="shared" si="49"/>
        <v>0</v>
      </c>
      <c r="AE80" s="338">
        <f t="shared" si="49"/>
        <v>0</v>
      </c>
      <c r="AF80" s="339">
        <f t="shared" si="49"/>
        <v>0</v>
      </c>
      <c r="AG80" s="392">
        <f t="shared" si="37"/>
        <v>0</v>
      </c>
    </row>
    <row r="81" spans="1:33" ht="14.4" x14ac:dyDescent="0.3">
      <c r="A81" s="402">
        <f t="shared" si="38"/>
        <v>40</v>
      </c>
      <c r="B81" s="403">
        <f t="shared" si="39"/>
        <v>0</v>
      </c>
      <c r="C81" s="363">
        <f t="shared" si="46"/>
        <v>0</v>
      </c>
      <c r="D81" s="404" t="str">
        <f>IFERROR(VLOOKUP(B81,Liste_J!$C$7:$F$261,4,0),"???")</f>
        <v>???</v>
      </c>
      <c r="E81" s="363">
        <f t="shared" si="40"/>
        <v>0</v>
      </c>
      <c r="F81" s="405">
        <f t="shared" si="41"/>
        <v>0</v>
      </c>
      <c r="H81" s="402">
        <v>40</v>
      </c>
      <c r="I81" s="363">
        <f t="shared" si="42"/>
        <v>0</v>
      </c>
      <c r="J81" s="363">
        <f t="shared" si="47"/>
        <v>0</v>
      </c>
      <c r="K81" s="363" t="str">
        <f>IFERROR(VLOOKUP(I81,Liste_J!$C$7:$F$261,4,0),"???")</f>
        <v>???</v>
      </c>
      <c r="L81" s="363">
        <f t="shared" si="43"/>
        <v>0</v>
      </c>
      <c r="M81" s="405">
        <f t="shared" si="44"/>
        <v>0</v>
      </c>
      <c r="N81" s="363"/>
      <c r="O81" s="363"/>
      <c r="P81" s="363"/>
      <c r="Q81" s="363"/>
      <c r="R81" s="363"/>
      <c r="S81" s="363"/>
      <c r="T81" s="363"/>
      <c r="AB81" s="337">
        <f t="shared" si="49"/>
        <v>0</v>
      </c>
      <c r="AC81" s="338">
        <f t="shared" si="49"/>
        <v>0</v>
      </c>
      <c r="AD81" s="338">
        <f t="shared" si="49"/>
        <v>0</v>
      </c>
      <c r="AE81" s="338">
        <f t="shared" si="49"/>
        <v>0</v>
      </c>
      <c r="AF81" s="339">
        <f t="shared" si="49"/>
        <v>0</v>
      </c>
      <c r="AG81" s="392">
        <f t="shared" si="37"/>
        <v>0</v>
      </c>
    </row>
    <row r="82" spans="1:33" ht="14.4" x14ac:dyDescent="0.3">
      <c r="A82" s="402">
        <f t="shared" si="38"/>
        <v>41</v>
      </c>
      <c r="B82" s="403">
        <f t="shared" si="39"/>
        <v>0</v>
      </c>
      <c r="C82" s="363">
        <f t="shared" si="46"/>
        <v>0</v>
      </c>
      <c r="D82" s="404" t="str">
        <f>IFERROR(VLOOKUP(B82,Liste_J!$C$7:$F$261,4,0),"???")</f>
        <v>???</v>
      </c>
      <c r="E82" s="363">
        <f t="shared" si="40"/>
        <v>0</v>
      </c>
      <c r="F82" s="405">
        <f t="shared" si="41"/>
        <v>0</v>
      </c>
      <c r="H82" s="402">
        <v>41</v>
      </c>
      <c r="I82" s="363">
        <f t="shared" si="42"/>
        <v>0</v>
      </c>
      <c r="J82" s="363">
        <f t="shared" si="47"/>
        <v>0</v>
      </c>
      <c r="K82" s="363" t="str">
        <f>IFERROR(VLOOKUP(I82,Liste_J!$C$7:$F$261,4,0),"???")</f>
        <v>???</v>
      </c>
      <c r="L82" s="363">
        <f t="shared" si="43"/>
        <v>0</v>
      </c>
      <c r="M82" s="405">
        <f t="shared" si="44"/>
        <v>0</v>
      </c>
      <c r="N82" s="363"/>
      <c r="O82" s="363"/>
      <c r="P82" s="363"/>
      <c r="Q82" s="363"/>
      <c r="R82" s="363"/>
      <c r="S82" s="363"/>
      <c r="T82" s="363"/>
      <c r="AB82" s="337">
        <f t="shared" si="49"/>
        <v>0</v>
      </c>
      <c r="AC82" s="338">
        <f t="shared" si="49"/>
        <v>0</v>
      </c>
      <c r="AD82" s="338">
        <f t="shared" si="49"/>
        <v>0</v>
      </c>
      <c r="AE82" s="338">
        <f t="shared" si="49"/>
        <v>0</v>
      </c>
      <c r="AF82" s="339">
        <f t="shared" si="49"/>
        <v>0</v>
      </c>
      <c r="AG82" s="392">
        <f t="shared" si="37"/>
        <v>0</v>
      </c>
    </row>
    <row r="83" spans="1:33" ht="14.4" x14ac:dyDescent="0.3">
      <c r="A83" s="402">
        <f t="shared" si="38"/>
        <v>42</v>
      </c>
      <c r="B83" s="403">
        <f t="shared" si="39"/>
        <v>0</v>
      </c>
      <c r="C83" s="363">
        <f t="shared" si="46"/>
        <v>0</v>
      </c>
      <c r="D83" s="404" t="str">
        <f>IFERROR(VLOOKUP(B83,Liste_J!$C$7:$F$261,4,0),"???")</f>
        <v>???</v>
      </c>
      <c r="E83" s="363">
        <f t="shared" si="40"/>
        <v>0</v>
      </c>
      <c r="F83" s="405">
        <f t="shared" si="41"/>
        <v>0</v>
      </c>
      <c r="H83" s="402">
        <v>42</v>
      </c>
      <c r="I83" s="363">
        <f t="shared" si="42"/>
        <v>0</v>
      </c>
      <c r="J83" s="363">
        <f t="shared" si="47"/>
        <v>0</v>
      </c>
      <c r="K83" s="363" t="str">
        <f>IFERROR(VLOOKUP(I83,Liste_J!$C$7:$F$261,4,0),"???")</f>
        <v>???</v>
      </c>
      <c r="L83" s="363">
        <f t="shared" si="43"/>
        <v>0</v>
      </c>
      <c r="M83" s="405">
        <f t="shared" si="44"/>
        <v>0</v>
      </c>
      <c r="N83" s="363"/>
      <c r="O83" s="363"/>
      <c r="P83" s="363"/>
      <c r="Q83" s="363"/>
      <c r="R83" s="363"/>
      <c r="S83" s="363"/>
      <c r="T83" s="363"/>
      <c r="AB83" s="337">
        <f t="shared" si="49"/>
        <v>0</v>
      </c>
      <c r="AC83" s="338">
        <f t="shared" si="49"/>
        <v>0</v>
      </c>
      <c r="AD83" s="338">
        <f t="shared" si="49"/>
        <v>0</v>
      </c>
      <c r="AE83" s="338">
        <f t="shared" si="49"/>
        <v>0</v>
      </c>
      <c r="AF83" s="339">
        <f t="shared" si="49"/>
        <v>0</v>
      </c>
      <c r="AG83" s="392">
        <f t="shared" si="37"/>
        <v>0</v>
      </c>
    </row>
    <row r="84" spans="1:33" ht="14.4" x14ac:dyDescent="0.3">
      <c r="A84" s="402">
        <f t="shared" si="38"/>
        <v>43</v>
      </c>
      <c r="B84" s="403">
        <f t="shared" si="39"/>
        <v>0</v>
      </c>
      <c r="C84" s="363">
        <f t="shared" si="46"/>
        <v>0</v>
      </c>
      <c r="D84" s="404" t="str">
        <f>IFERROR(VLOOKUP(B84,Liste_J!$C$7:$F$261,4,0),"???")</f>
        <v>???</v>
      </c>
      <c r="E84" s="363">
        <f t="shared" si="40"/>
        <v>0</v>
      </c>
      <c r="F84" s="405">
        <f t="shared" si="41"/>
        <v>0</v>
      </c>
      <c r="H84" s="402">
        <v>43</v>
      </c>
      <c r="I84" s="363">
        <f t="shared" si="42"/>
        <v>0</v>
      </c>
      <c r="J84" s="363">
        <f t="shared" si="47"/>
        <v>0</v>
      </c>
      <c r="K84" s="363" t="str">
        <f>IFERROR(VLOOKUP(I84,Liste_J!$C$7:$F$261,4,0),"???")</f>
        <v>???</v>
      </c>
      <c r="L84" s="363">
        <f t="shared" si="43"/>
        <v>0</v>
      </c>
      <c r="M84" s="405">
        <f t="shared" si="44"/>
        <v>0</v>
      </c>
      <c r="N84" s="363"/>
      <c r="O84" s="363"/>
      <c r="P84" s="363"/>
      <c r="Q84" s="363"/>
      <c r="R84" s="363"/>
      <c r="S84" s="363"/>
      <c r="T84" s="363"/>
      <c r="AB84" s="337">
        <f t="shared" si="49"/>
        <v>0</v>
      </c>
      <c r="AC84" s="338">
        <f t="shared" si="49"/>
        <v>0</v>
      </c>
      <c r="AD84" s="338">
        <f t="shared" si="49"/>
        <v>0</v>
      </c>
      <c r="AE84" s="338">
        <f t="shared" si="49"/>
        <v>0</v>
      </c>
      <c r="AF84" s="339">
        <f t="shared" si="49"/>
        <v>0</v>
      </c>
      <c r="AG84" s="392">
        <f t="shared" si="37"/>
        <v>0</v>
      </c>
    </row>
    <row r="85" spans="1:33" ht="14.4" x14ac:dyDescent="0.3">
      <c r="A85" s="402">
        <f t="shared" si="38"/>
        <v>44</v>
      </c>
      <c r="B85" s="403">
        <f t="shared" si="39"/>
        <v>0</v>
      </c>
      <c r="C85" s="363">
        <f t="shared" si="46"/>
        <v>0</v>
      </c>
      <c r="D85" s="404" t="str">
        <f>IFERROR(VLOOKUP(B85,Liste_J!$C$7:$F$261,4,0),"???")</f>
        <v>???</v>
      </c>
      <c r="E85" s="363">
        <f t="shared" si="40"/>
        <v>0</v>
      </c>
      <c r="F85" s="405">
        <f t="shared" si="41"/>
        <v>0</v>
      </c>
      <c r="H85" s="402">
        <v>44</v>
      </c>
      <c r="I85" s="363">
        <f t="shared" si="42"/>
        <v>0</v>
      </c>
      <c r="J85" s="363">
        <f t="shared" si="47"/>
        <v>0</v>
      </c>
      <c r="K85" s="363" t="str">
        <f>IFERROR(VLOOKUP(I85,Liste_J!$C$7:$F$261,4,0),"???")</f>
        <v>???</v>
      </c>
      <c r="L85" s="363">
        <f t="shared" si="43"/>
        <v>0</v>
      </c>
      <c r="M85" s="405">
        <f t="shared" si="44"/>
        <v>0</v>
      </c>
      <c r="N85" s="363"/>
      <c r="O85" s="363"/>
      <c r="P85" s="363"/>
      <c r="Q85" s="363"/>
      <c r="R85" s="363"/>
      <c r="S85" s="363"/>
      <c r="T85" s="363"/>
      <c r="AB85" s="337">
        <f t="shared" si="49"/>
        <v>0</v>
      </c>
      <c r="AC85" s="338">
        <f t="shared" si="49"/>
        <v>0</v>
      </c>
      <c r="AD85" s="338">
        <f t="shared" si="49"/>
        <v>0</v>
      </c>
      <c r="AE85" s="338">
        <f t="shared" si="49"/>
        <v>0</v>
      </c>
      <c r="AF85" s="339">
        <f t="shared" si="49"/>
        <v>0</v>
      </c>
      <c r="AG85" s="392">
        <f t="shared" si="37"/>
        <v>0</v>
      </c>
    </row>
    <row r="86" spans="1:33" ht="14.4" x14ac:dyDescent="0.3">
      <c r="A86" s="402">
        <f t="shared" si="38"/>
        <v>45</v>
      </c>
      <c r="B86" s="403">
        <f t="shared" si="39"/>
        <v>0</v>
      </c>
      <c r="C86" s="363">
        <f t="shared" si="46"/>
        <v>0</v>
      </c>
      <c r="D86" s="404" t="str">
        <f>IFERROR(VLOOKUP(B86,Liste_J!$C$7:$F$261,4,0),"???")</f>
        <v>???</v>
      </c>
      <c r="E86" s="363">
        <f t="shared" si="40"/>
        <v>0</v>
      </c>
      <c r="F86" s="405">
        <f t="shared" si="41"/>
        <v>0</v>
      </c>
      <c r="H86" s="402">
        <v>45</v>
      </c>
      <c r="I86" s="363">
        <f t="shared" si="42"/>
        <v>0</v>
      </c>
      <c r="J86" s="363">
        <f t="shared" si="47"/>
        <v>0</v>
      </c>
      <c r="K86" s="363" t="str">
        <f>IFERROR(VLOOKUP(I86,Liste_J!$C$7:$F$261,4,0),"???")</f>
        <v>???</v>
      </c>
      <c r="L86" s="363">
        <f t="shared" si="43"/>
        <v>0</v>
      </c>
      <c r="M86" s="405">
        <f t="shared" si="44"/>
        <v>0</v>
      </c>
      <c r="N86" s="363"/>
      <c r="O86" s="363"/>
      <c r="P86" s="363"/>
      <c r="Q86" s="363"/>
      <c r="R86" s="363"/>
      <c r="S86" s="363"/>
      <c r="T86" s="363"/>
      <c r="AB86" s="337">
        <f t="shared" si="49"/>
        <v>0</v>
      </c>
      <c r="AC86" s="338">
        <f t="shared" si="49"/>
        <v>0</v>
      </c>
      <c r="AD86" s="338">
        <f t="shared" si="49"/>
        <v>0</v>
      </c>
      <c r="AE86" s="338">
        <f t="shared" si="49"/>
        <v>0</v>
      </c>
      <c r="AF86" s="339">
        <f t="shared" si="49"/>
        <v>0</v>
      </c>
      <c r="AG86" s="392">
        <f t="shared" si="37"/>
        <v>0</v>
      </c>
    </row>
    <row r="87" spans="1:33" ht="14.4" x14ac:dyDescent="0.3">
      <c r="A87" s="402">
        <f t="shared" si="38"/>
        <v>46</v>
      </c>
      <c r="B87" s="403">
        <f t="shared" si="39"/>
        <v>0</v>
      </c>
      <c r="C87" s="363">
        <f t="shared" si="46"/>
        <v>0</v>
      </c>
      <c r="D87" s="404" t="str">
        <f>IFERROR(VLOOKUP(B87,Liste_J!$C$7:$F$261,4,0),"???")</f>
        <v>???</v>
      </c>
      <c r="E87" s="363">
        <f t="shared" si="40"/>
        <v>0</v>
      </c>
      <c r="F87" s="405">
        <f t="shared" si="41"/>
        <v>0</v>
      </c>
      <c r="H87" s="402">
        <v>46</v>
      </c>
      <c r="I87" s="363">
        <f t="shared" si="42"/>
        <v>0</v>
      </c>
      <c r="J87" s="363">
        <f t="shared" si="47"/>
        <v>0</v>
      </c>
      <c r="K87" s="363" t="str">
        <f>IFERROR(VLOOKUP(I87,Liste_J!$C$7:$F$261,4,0),"???")</f>
        <v>???</v>
      </c>
      <c r="L87" s="363">
        <f t="shared" si="43"/>
        <v>0</v>
      </c>
      <c r="M87" s="405">
        <f t="shared" si="44"/>
        <v>0</v>
      </c>
      <c r="N87" s="363"/>
      <c r="O87" s="363"/>
      <c r="P87" s="363"/>
      <c r="Q87" s="363"/>
      <c r="R87" s="363"/>
      <c r="S87" s="363"/>
      <c r="T87" s="363"/>
      <c r="AB87" s="337">
        <f t="shared" si="49"/>
        <v>0</v>
      </c>
      <c r="AC87" s="338">
        <f t="shared" si="49"/>
        <v>0</v>
      </c>
      <c r="AD87" s="338">
        <f t="shared" si="49"/>
        <v>0</v>
      </c>
      <c r="AE87" s="338">
        <f t="shared" si="49"/>
        <v>0</v>
      </c>
      <c r="AF87" s="339">
        <f t="shared" si="49"/>
        <v>0</v>
      </c>
      <c r="AG87" s="392">
        <f t="shared" si="37"/>
        <v>0</v>
      </c>
    </row>
    <row r="88" spans="1:33" ht="14.4" x14ac:dyDescent="0.3">
      <c r="A88" s="402">
        <f t="shared" si="38"/>
        <v>47</v>
      </c>
      <c r="B88" s="403">
        <f t="shared" si="39"/>
        <v>0</v>
      </c>
      <c r="C88" s="363">
        <f t="shared" si="46"/>
        <v>0</v>
      </c>
      <c r="D88" s="404" t="str">
        <f>IFERROR(VLOOKUP(B88,Liste_J!$C$7:$F$261,4,0),"???")</f>
        <v>???</v>
      </c>
      <c r="E88" s="363">
        <f t="shared" si="40"/>
        <v>0</v>
      </c>
      <c r="F88" s="405">
        <f t="shared" si="41"/>
        <v>0</v>
      </c>
      <c r="H88" s="402">
        <v>47</v>
      </c>
      <c r="I88" s="363">
        <f t="shared" si="42"/>
        <v>0</v>
      </c>
      <c r="J88" s="363">
        <f t="shared" si="47"/>
        <v>0</v>
      </c>
      <c r="K88" s="363" t="str">
        <f>IFERROR(VLOOKUP(I88,Liste_J!$C$7:$F$261,4,0),"???")</f>
        <v>???</v>
      </c>
      <c r="L88" s="363">
        <f t="shared" si="43"/>
        <v>0</v>
      </c>
      <c r="M88" s="405">
        <f t="shared" si="44"/>
        <v>0</v>
      </c>
      <c r="N88" s="363"/>
      <c r="O88" s="363"/>
      <c r="P88" s="363"/>
      <c r="Q88" s="363"/>
      <c r="R88" s="363"/>
      <c r="S88" s="363"/>
      <c r="T88" s="363"/>
      <c r="AB88" s="337">
        <f t="shared" si="49"/>
        <v>0</v>
      </c>
      <c r="AC88" s="338">
        <f t="shared" si="49"/>
        <v>0</v>
      </c>
      <c r="AD88" s="338">
        <f t="shared" si="49"/>
        <v>0</v>
      </c>
      <c r="AE88" s="338">
        <f t="shared" si="49"/>
        <v>0</v>
      </c>
      <c r="AF88" s="339">
        <f t="shared" si="49"/>
        <v>0</v>
      </c>
      <c r="AG88" s="392">
        <f t="shared" si="37"/>
        <v>0</v>
      </c>
    </row>
    <row r="89" spans="1:33" ht="14.4" x14ac:dyDescent="0.3">
      <c r="A89" s="402">
        <f t="shared" si="38"/>
        <v>48</v>
      </c>
      <c r="B89" s="403">
        <f t="shared" si="39"/>
        <v>0</v>
      </c>
      <c r="C89" s="363">
        <f t="shared" si="46"/>
        <v>0</v>
      </c>
      <c r="D89" s="404" t="str">
        <f>IFERROR(VLOOKUP(B89,Liste_J!$C$7:$F$261,4,0),"???")</f>
        <v>???</v>
      </c>
      <c r="E89" s="363">
        <f t="shared" si="40"/>
        <v>0</v>
      </c>
      <c r="F89" s="405">
        <f t="shared" si="41"/>
        <v>0</v>
      </c>
      <c r="H89" s="402">
        <v>48</v>
      </c>
      <c r="I89" s="363">
        <f t="shared" si="42"/>
        <v>0</v>
      </c>
      <c r="J89" s="363">
        <f t="shared" si="47"/>
        <v>0</v>
      </c>
      <c r="K89" s="363" t="str">
        <f>IFERROR(VLOOKUP(I89,Liste_J!$C$7:$F$261,4,0),"???")</f>
        <v>???</v>
      </c>
      <c r="L89" s="363">
        <f t="shared" si="43"/>
        <v>0</v>
      </c>
      <c r="M89" s="405">
        <f t="shared" si="44"/>
        <v>0</v>
      </c>
      <c r="N89" s="363"/>
      <c r="O89" s="363"/>
      <c r="P89" s="363"/>
      <c r="Q89" s="363"/>
      <c r="R89" s="363"/>
      <c r="S89" s="363"/>
      <c r="T89" s="363"/>
      <c r="AB89" s="337">
        <f t="shared" si="49"/>
        <v>0</v>
      </c>
      <c r="AC89" s="338">
        <f t="shared" si="49"/>
        <v>0</v>
      </c>
      <c r="AD89" s="338">
        <f t="shared" si="49"/>
        <v>0</v>
      </c>
      <c r="AE89" s="338">
        <f t="shared" si="49"/>
        <v>0</v>
      </c>
      <c r="AF89" s="339">
        <f t="shared" si="49"/>
        <v>0</v>
      </c>
      <c r="AG89" s="392">
        <f t="shared" si="37"/>
        <v>0</v>
      </c>
    </row>
    <row r="90" spans="1:33" ht="14.4" x14ac:dyDescent="0.3">
      <c r="A90" s="402">
        <f t="shared" si="38"/>
        <v>49</v>
      </c>
      <c r="B90" s="403">
        <f t="shared" si="39"/>
        <v>0</v>
      </c>
      <c r="C90" s="363">
        <f t="shared" si="46"/>
        <v>0</v>
      </c>
      <c r="D90" s="404" t="str">
        <f>IFERROR(VLOOKUP(B90,Liste_J!$C$7:$F$261,4,0),"???")</f>
        <v>???</v>
      </c>
      <c r="E90" s="363">
        <f t="shared" si="40"/>
        <v>0</v>
      </c>
      <c r="F90" s="405">
        <f t="shared" si="41"/>
        <v>0</v>
      </c>
      <c r="H90" s="402">
        <v>49</v>
      </c>
      <c r="I90" s="363">
        <f t="shared" si="42"/>
        <v>0</v>
      </c>
      <c r="J90" s="363">
        <f t="shared" si="47"/>
        <v>0</v>
      </c>
      <c r="K90" s="363" t="str">
        <f>IFERROR(VLOOKUP(I90,Liste_J!$C$7:$F$261,4,0),"???")</f>
        <v>???</v>
      </c>
      <c r="L90" s="363">
        <f t="shared" si="43"/>
        <v>0</v>
      </c>
      <c r="M90" s="405">
        <f t="shared" si="44"/>
        <v>0</v>
      </c>
      <c r="N90" s="363"/>
      <c r="O90" s="363"/>
      <c r="P90" s="363"/>
      <c r="Q90" s="363"/>
      <c r="R90" s="363"/>
      <c r="S90" s="363"/>
      <c r="T90" s="363"/>
      <c r="AB90" s="337">
        <f t="shared" si="49"/>
        <v>0</v>
      </c>
      <c r="AC90" s="338">
        <f t="shared" si="49"/>
        <v>0</v>
      </c>
      <c r="AD90" s="338">
        <f t="shared" si="49"/>
        <v>0</v>
      </c>
      <c r="AE90" s="338">
        <f t="shared" si="49"/>
        <v>0</v>
      </c>
      <c r="AF90" s="339">
        <f t="shared" si="49"/>
        <v>0</v>
      </c>
      <c r="AG90" s="392">
        <f t="shared" si="37"/>
        <v>0</v>
      </c>
    </row>
    <row r="91" spans="1:33" ht="14.4" x14ac:dyDescent="0.3">
      <c r="A91" s="402">
        <f t="shared" si="38"/>
        <v>50</v>
      </c>
      <c r="B91" s="403">
        <f t="shared" si="39"/>
        <v>0</v>
      </c>
      <c r="C91" s="363">
        <f t="shared" si="46"/>
        <v>0</v>
      </c>
      <c r="D91" s="404" t="str">
        <f>IFERROR(VLOOKUP(B91,Liste_J!$C$7:$F$261,4,0),"???")</f>
        <v>???</v>
      </c>
      <c r="E91" s="363">
        <f t="shared" si="40"/>
        <v>0</v>
      </c>
      <c r="F91" s="405">
        <f t="shared" si="41"/>
        <v>0</v>
      </c>
      <c r="H91" s="402">
        <v>50</v>
      </c>
      <c r="I91" s="363">
        <f t="shared" si="42"/>
        <v>0</v>
      </c>
      <c r="J91" s="363">
        <f t="shared" si="47"/>
        <v>0</v>
      </c>
      <c r="K91" s="363" t="str">
        <f>IFERROR(VLOOKUP(I91,Liste_J!$C$7:$F$261,4,0),"???")</f>
        <v>???</v>
      </c>
      <c r="L91" s="363">
        <f t="shared" si="43"/>
        <v>0</v>
      </c>
      <c r="M91" s="405">
        <f t="shared" si="44"/>
        <v>0</v>
      </c>
      <c r="N91" s="363"/>
      <c r="O91" s="363"/>
      <c r="P91" s="363"/>
      <c r="Q91" s="363"/>
      <c r="R91" s="363"/>
      <c r="S91" s="363"/>
      <c r="T91" s="363"/>
      <c r="AB91" s="337">
        <f t="shared" ref="AB91:AF106" si="50">IF($K91=AB$41,1,0)</f>
        <v>0</v>
      </c>
      <c r="AC91" s="338">
        <f t="shared" si="50"/>
        <v>0</v>
      </c>
      <c r="AD91" s="338">
        <f t="shared" si="50"/>
        <v>0</v>
      </c>
      <c r="AE91" s="338">
        <f t="shared" si="50"/>
        <v>0</v>
      </c>
      <c r="AF91" s="339">
        <f t="shared" si="50"/>
        <v>0</v>
      </c>
      <c r="AG91" s="392">
        <f t="shared" si="37"/>
        <v>0</v>
      </c>
    </row>
    <row r="92" spans="1:33" ht="14.4" x14ac:dyDescent="0.3">
      <c r="A92" s="402">
        <f t="shared" si="38"/>
        <v>51</v>
      </c>
      <c r="B92" s="403">
        <f t="shared" si="39"/>
        <v>0</v>
      </c>
      <c r="C92" s="363">
        <f t="shared" si="46"/>
        <v>0</v>
      </c>
      <c r="D92" s="404" t="str">
        <f>IFERROR(VLOOKUP(B92,Liste_J!$C$7:$F$261,4,0),"???")</f>
        <v>???</v>
      </c>
      <c r="E92" s="363">
        <f t="shared" si="40"/>
        <v>0</v>
      </c>
      <c r="F92" s="405">
        <f t="shared" si="41"/>
        <v>0</v>
      </c>
      <c r="H92" s="402">
        <v>51</v>
      </c>
      <c r="I92" s="363">
        <f t="shared" si="42"/>
        <v>0</v>
      </c>
      <c r="J92" s="363">
        <f t="shared" si="47"/>
        <v>0</v>
      </c>
      <c r="K92" s="363" t="str">
        <f>IFERROR(VLOOKUP(I92,Liste_J!$C$7:$F$261,4,0),"???")</f>
        <v>???</v>
      </c>
      <c r="L92" s="363">
        <f t="shared" si="43"/>
        <v>0</v>
      </c>
      <c r="M92" s="405">
        <f t="shared" si="44"/>
        <v>0</v>
      </c>
      <c r="N92" s="363"/>
      <c r="O92" s="363"/>
      <c r="P92" s="363"/>
      <c r="Q92" s="363"/>
      <c r="R92" s="363"/>
      <c r="S92" s="363"/>
      <c r="T92" s="363"/>
      <c r="AB92" s="337">
        <f t="shared" si="50"/>
        <v>0</v>
      </c>
      <c r="AC92" s="338">
        <f t="shared" si="50"/>
        <v>0</v>
      </c>
      <c r="AD92" s="338">
        <f t="shared" si="50"/>
        <v>0</v>
      </c>
      <c r="AE92" s="338">
        <f t="shared" si="50"/>
        <v>0</v>
      </c>
      <c r="AF92" s="339">
        <f t="shared" si="50"/>
        <v>0</v>
      </c>
      <c r="AG92" s="392">
        <f t="shared" si="37"/>
        <v>0</v>
      </c>
    </row>
    <row r="93" spans="1:33" ht="14.4" x14ac:dyDescent="0.3">
      <c r="A93" s="402">
        <f t="shared" si="38"/>
        <v>0</v>
      </c>
      <c r="B93" s="403">
        <f t="shared" si="39"/>
        <v>0</v>
      </c>
      <c r="C93" s="363">
        <f t="shared" si="46"/>
        <v>0</v>
      </c>
      <c r="D93" s="404" t="str">
        <f>IFERROR(VLOOKUP(B93,Liste_J!$C$7:$F$261,4,0),"???")</f>
        <v>???</v>
      </c>
      <c r="E93" s="363">
        <f t="shared" si="40"/>
        <v>0</v>
      </c>
      <c r="F93" s="405">
        <f t="shared" si="41"/>
        <v>0</v>
      </c>
      <c r="H93" s="402">
        <v>52</v>
      </c>
      <c r="I93" s="363">
        <f t="shared" si="42"/>
        <v>0</v>
      </c>
      <c r="J93" s="363">
        <f t="shared" si="47"/>
        <v>0</v>
      </c>
      <c r="K93" s="363" t="str">
        <f>IFERROR(VLOOKUP(I93,Liste_J!$C$7:$F$261,4,0),"???")</f>
        <v>???</v>
      </c>
      <c r="L93" s="363">
        <f t="shared" si="43"/>
        <v>0</v>
      </c>
      <c r="M93" s="405">
        <f t="shared" si="44"/>
        <v>0</v>
      </c>
      <c r="N93" s="363"/>
      <c r="O93" s="363"/>
      <c r="P93" s="363"/>
      <c r="Q93" s="363"/>
      <c r="R93" s="363"/>
      <c r="S93" s="363"/>
      <c r="T93" s="363"/>
      <c r="AB93" s="337">
        <f t="shared" si="50"/>
        <v>0</v>
      </c>
      <c r="AC93" s="338">
        <f t="shared" si="50"/>
        <v>0</v>
      </c>
      <c r="AD93" s="338">
        <f t="shared" si="50"/>
        <v>0</v>
      </c>
      <c r="AE93" s="338">
        <f t="shared" si="50"/>
        <v>0</v>
      </c>
      <c r="AF93" s="339">
        <f t="shared" si="50"/>
        <v>0</v>
      </c>
      <c r="AG93" s="392">
        <f t="shared" si="37"/>
        <v>0</v>
      </c>
    </row>
    <row r="94" spans="1:33" ht="14.4" x14ac:dyDescent="0.3">
      <c r="A94" s="402">
        <f t="shared" si="38"/>
        <v>0</v>
      </c>
      <c r="B94" s="403">
        <f t="shared" si="39"/>
        <v>0</v>
      </c>
      <c r="C94" s="363">
        <f t="shared" si="46"/>
        <v>0</v>
      </c>
      <c r="D94" s="404" t="str">
        <f>IFERROR(VLOOKUP(B94,Liste_J!$C$7:$F$261,4,0),"???")</f>
        <v>???</v>
      </c>
      <c r="E94" s="363">
        <f t="shared" si="40"/>
        <v>0</v>
      </c>
      <c r="F94" s="405">
        <f t="shared" si="41"/>
        <v>0</v>
      </c>
      <c r="H94" s="402">
        <v>53</v>
      </c>
      <c r="I94" s="363">
        <f t="shared" si="42"/>
        <v>0</v>
      </c>
      <c r="J94" s="363">
        <f t="shared" si="47"/>
        <v>0</v>
      </c>
      <c r="K94" s="363" t="str">
        <f>IFERROR(VLOOKUP(I94,Liste_J!$C$7:$F$261,4,0),"???")</f>
        <v>???</v>
      </c>
      <c r="L94" s="363">
        <f t="shared" si="43"/>
        <v>0</v>
      </c>
      <c r="M94" s="405">
        <f t="shared" si="44"/>
        <v>0</v>
      </c>
      <c r="N94" s="363"/>
      <c r="O94" s="363"/>
      <c r="P94" s="363"/>
      <c r="Q94" s="363"/>
      <c r="R94" s="363"/>
      <c r="S94" s="363"/>
      <c r="T94" s="363"/>
      <c r="AB94" s="337">
        <f t="shared" si="50"/>
        <v>0</v>
      </c>
      <c r="AC94" s="338">
        <f t="shared" si="50"/>
        <v>0</v>
      </c>
      <c r="AD94" s="338">
        <f t="shared" si="50"/>
        <v>0</v>
      </c>
      <c r="AE94" s="338">
        <f t="shared" si="50"/>
        <v>0</v>
      </c>
      <c r="AF94" s="339">
        <f t="shared" si="50"/>
        <v>0</v>
      </c>
      <c r="AG94" s="392">
        <f t="shared" si="37"/>
        <v>0</v>
      </c>
    </row>
    <row r="95" spans="1:33" ht="14.4" x14ac:dyDescent="0.3">
      <c r="A95" s="402">
        <f t="shared" si="38"/>
        <v>0</v>
      </c>
      <c r="B95" s="403">
        <f t="shared" si="39"/>
        <v>0</v>
      </c>
      <c r="C95" s="363">
        <f t="shared" si="46"/>
        <v>0</v>
      </c>
      <c r="D95" s="404" t="str">
        <f>IFERROR(VLOOKUP(B95,Liste_J!$C$7:$F$261,4,0),"???")</f>
        <v>???</v>
      </c>
      <c r="E95" s="363">
        <f t="shared" si="40"/>
        <v>0</v>
      </c>
      <c r="F95" s="405">
        <f t="shared" si="41"/>
        <v>0</v>
      </c>
      <c r="H95" s="402">
        <v>54</v>
      </c>
      <c r="I95" s="363">
        <f t="shared" si="42"/>
        <v>0</v>
      </c>
      <c r="J95" s="363">
        <f t="shared" si="47"/>
        <v>0</v>
      </c>
      <c r="K95" s="363" t="str">
        <f>IFERROR(VLOOKUP(I95,Liste_J!$C$7:$F$261,4,0),"???")</f>
        <v>???</v>
      </c>
      <c r="L95" s="363">
        <f t="shared" si="43"/>
        <v>0</v>
      </c>
      <c r="M95" s="405">
        <f t="shared" si="44"/>
        <v>0</v>
      </c>
      <c r="N95" s="363"/>
      <c r="O95" s="363"/>
      <c r="P95" s="363"/>
      <c r="Q95" s="363"/>
      <c r="R95" s="363"/>
      <c r="S95" s="363"/>
      <c r="T95" s="363"/>
      <c r="AB95" s="337">
        <f t="shared" si="50"/>
        <v>0</v>
      </c>
      <c r="AC95" s="338">
        <f t="shared" si="50"/>
        <v>0</v>
      </c>
      <c r="AD95" s="338">
        <f t="shared" si="50"/>
        <v>0</v>
      </c>
      <c r="AE95" s="338">
        <f t="shared" si="50"/>
        <v>0</v>
      </c>
      <c r="AF95" s="339">
        <f t="shared" si="50"/>
        <v>0</v>
      </c>
      <c r="AG95" s="392">
        <f t="shared" si="37"/>
        <v>0</v>
      </c>
    </row>
    <row r="96" spans="1:33" ht="14.4" x14ac:dyDescent="0.3">
      <c r="A96" s="402">
        <f t="shared" si="38"/>
        <v>0</v>
      </c>
      <c r="B96" s="403">
        <f t="shared" si="39"/>
        <v>0</v>
      </c>
      <c r="C96" s="363">
        <f t="shared" si="46"/>
        <v>0</v>
      </c>
      <c r="D96" s="404" t="str">
        <f>IFERROR(VLOOKUP(B96,Liste_J!$C$7:$F$261,4,0),"???")</f>
        <v>???</v>
      </c>
      <c r="E96" s="363">
        <f t="shared" si="40"/>
        <v>0</v>
      </c>
      <c r="F96" s="405">
        <f t="shared" si="41"/>
        <v>0</v>
      </c>
      <c r="H96" s="402">
        <v>55</v>
      </c>
      <c r="I96" s="363">
        <f t="shared" si="42"/>
        <v>0</v>
      </c>
      <c r="J96" s="363">
        <f t="shared" si="47"/>
        <v>0</v>
      </c>
      <c r="K96" s="363" t="str">
        <f>IFERROR(VLOOKUP(I96,Liste_J!$C$7:$F$261,4,0),"???")</f>
        <v>???</v>
      </c>
      <c r="L96" s="363">
        <f t="shared" si="43"/>
        <v>0</v>
      </c>
      <c r="M96" s="405">
        <f t="shared" si="44"/>
        <v>0</v>
      </c>
      <c r="N96" s="363"/>
      <c r="O96" s="363"/>
      <c r="P96" s="363"/>
      <c r="Q96" s="363"/>
      <c r="R96" s="363"/>
      <c r="S96" s="363"/>
      <c r="T96" s="363"/>
      <c r="AB96" s="337">
        <f t="shared" si="50"/>
        <v>0</v>
      </c>
      <c r="AC96" s="338">
        <f t="shared" si="50"/>
        <v>0</v>
      </c>
      <c r="AD96" s="338">
        <f t="shared" si="50"/>
        <v>0</v>
      </c>
      <c r="AE96" s="338">
        <f t="shared" si="50"/>
        <v>0</v>
      </c>
      <c r="AF96" s="339">
        <f t="shared" si="50"/>
        <v>0</v>
      </c>
      <c r="AG96" s="392">
        <f t="shared" si="37"/>
        <v>0</v>
      </c>
    </row>
    <row r="97" spans="1:33" ht="14.4" x14ac:dyDescent="0.3">
      <c r="A97" s="402">
        <f t="shared" si="38"/>
        <v>0</v>
      </c>
      <c r="B97" s="403">
        <f t="shared" si="39"/>
        <v>0</v>
      </c>
      <c r="C97" s="363">
        <f t="shared" si="46"/>
        <v>0</v>
      </c>
      <c r="D97" s="404" t="str">
        <f>IFERROR(VLOOKUP(B97,Liste_J!$C$7:$F$261,4,0),"???")</f>
        <v>???</v>
      </c>
      <c r="E97" s="363">
        <f t="shared" si="40"/>
        <v>0</v>
      </c>
      <c r="F97" s="405">
        <f t="shared" si="41"/>
        <v>0</v>
      </c>
      <c r="H97" s="402">
        <v>56</v>
      </c>
      <c r="I97" s="363">
        <f t="shared" si="42"/>
        <v>0</v>
      </c>
      <c r="J97" s="363">
        <f t="shared" si="47"/>
        <v>0</v>
      </c>
      <c r="K97" s="363" t="str">
        <f>IFERROR(VLOOKUP(I97,Liste_J!$C$7:$F$261,4,0),"???")</f>
        <v>???</v>
      </c>
      <c r="L97" s="363">
        <f t="shared" si="43"/>
        <v>0</v>
      </c>
      <c r="M97" s="405">
        <f t="shared" si="44"/>
        <v>0</v>
      </c>
      <c r="N97" s="363"/>
      <c r="O97" s="363"/>
      <c r="P97" s="363"/>
      <c r="Q97" s="363"/>
      <c r="R97" s="363"/>
      <c r="S97" s="363"/>
      <c r="T97" s="363"/>
      <c r="AB97" s="337">
        <f t="shared" si="50"/>
        <v>0</v>
      </c>
      <c r="AC97" s="338">
        <f t="shared" si="50"/>
        <v>0</v>
      </c>
      <c r="AD97" s="338">
        <f t="shared" si="50"/>
        <v>0</v>
      </c>
      <c r="AE97" s="338">
        <f t="shared" si="50"/>
        <v>0</v>
      </c>
      <c r="AF97" s="339">
        <f t="shared" si="50"/>
        <v>0</v>
      </c>
      <c r="AG97" s="392">
        <f t="shared" si="37"/>
        <v>0</v>
      </c>
    </row>
    <row r="98" spans="1:33" ht="14.4" x14ac:dyDescent="0.3">
      <c r="A98" s="402">
        <f t="shared" si="38"/>
        <v>0</v>
      </c>
      <c r="B98" s="403">
        <f t="shared" si="39"/>
        <v>0</v>
      </c>
      <c r="C98" s="363">
        <f t="shared" si="46"/>
        <v>0</v>
      </c>
      <c r="D98" s="404" t="str">
        <f>IFERROR(VLOOKUP(B98,Liste_J!$C$7:$F$261,4,0),"???")</f>
        <v>???</v>
      </c>
      <c r="E98" s="363">
        <f t="shared" si="40"/>
        <v>0</v>
      </c>
      <c r="F98" s="405">
        <f t="shared" si="41"/>
        <v>0</v>
      </c>
      <c r="H98" s="402">
        <v>57</v>
      </c>
      <c r="I98" s="363">
        <f t="shared" si="42"/>
        <v>0</v>
      </c>
      <c r="J98" s="363">
        <f t="shared" si="47"/>
        <v>0</v>
      </c>
      <c r="K98" s="363" t="str">
        <f>IFERROR(VLOOKUP(I98,Liste_J!$C$7:$F$261,4,0),"???")</f>
        <v>???</v>
      </c>
      <c r="L98" s="363">
        <f t="shared" si="43"/>
        <v>0</v>
      </c>
      <c r="M98" s="405">
        <f t="shared" si="44"/>
        <v>0</v>
      </c>
      <c r="N98" s="363"/>
      <c r="O98" s="363"/>
      <c r="P98" s="363"/>
      <c r="Q98" s="363"/>
      <c r="R98" s="363"/>
      <c r="S98" s="363"/>
      <c r="T98" s="363"/>
      <c r="AB98" s="337">
        <f t="shared" si="50"/>
        <v>0</v>
      </c>
      <c r="AC98" s="338">
        <f t="shared" si="50"/>
        <v>0</v>
      </c>
      <c r="AD98" s="338">
        <f t="shared" si="50"/>
        <v>0</v>
      </c>
      <c r="AE98" s="338">
        <f t="shared" si="50"/>
        <v>0</v>
      </c>
      <c r="AF98" s="339">
        <f t="shared" si="50"/>
        <v>0</v>
      </c>
      <c r="AG98" s="392">
        <f t="shared" si="37"/>
        <v>0</v>
      </c>
    </row>
    <row r="99" spans="1:33" ht="14.4" x14ac:dyDescent="0.3">
      <c r="A99" s="402">
        <f t="shared" si="38"/>
        <v>0</v>
      </c>
      <c r="B99" s="403">
        <f t="shared" si="39"/>
        <v>0</v>
      </c>
      <c r="C99" s="363">
        <f t="shared" si="46"/>
        <v>0</v>
      </c>
      <c r="D99" s="404" t="str">
        <f>IFERROR(VLOOKUP(B99,Liste_J!$C$7:$F$261,4,0),"???")</f>
        <v>???</v>
      </c>
      <c r="E99" s="363">
        <f t="shared" si="40"/>
        <v>0</v>
      </c>
      <c r="F99" s="405">
        <f t="shared" si="41"/>
        <v>0</v>
      </c>
      <c r="H99" s="402">
        <v>58</v>
      </c>
      <c r="I99" s="363">
        <f t="shared" si="42"/>
        <v>0</v>
      </c>
      <c r="J99" s="363">
        <f t="shared" si="47"/>
        <v>0</v>
      </c>
      <c r="K99" s="363" t="str">
        <f>IFERROR(VLOOKUP(I99,Liste_J!$C$7:$F$261,4,0),"???")</f>
        <v>???</v>
      </c>
      <c r="L99" s="363">
        <f t="shared" si="43"/>
        <v>0</v>
      </c>
      <c r="M99" s="405">
        <f t="shared" si="44"/>
        <v>0</v>
      </c>
      <c r="N99" s="363"/>
      <c r="O99" s="363"/>
      <c r="P99" s="363"/>
      <c r="Q99" s="363"/>
      <c r="R99" s="363"/>
      <c r="S99" s="363"/>
      <c r="T99" s="363"/>
      <c r="AB99" s="337">
        <f t="shared" si="50"/>
        <v>0</v>
      </c>
      <c r="AC99" s="338">
        <f t="shared" si="50"/>
        <v>0</v>
      </c>
      <c r="AD99" s="338">
        <f t="shared" si="50"/>
        <v>0</v>
      </c>
      <c r="AE99" s="338">
        <f t="shared" si="50"/>
        <v>0</v>
      </c>
      <c r="AF99" s="339">
        <f t="shared" si="50"/>
        <v>0</v>
      </c>
      <c r="AG99" s="392">
        <f t="shared" si="37"/>
        <v>0</v>
      </c>
    </row>
    <row r="100" spans="1:33" ht="14.4" x14ac:dyDescent="0.3">
      <c r="A100" s="402">
        <f t="shared" si="38"/>
        <v>0</v>
      </c>
      <c r="B100" s="403">
        <f t="shared" si="39"/>
        <v>0</v>
      </c>
      <c r="C100" s="363">
        <f t="shared" si="46"/>
        <v>0</v>
      </c>
      <c r="D100" s="404" t="str">
        <f>IFERROR(VLOOKUP(B100,Liste_J!$C$7:$F$261,4,0),"???")</f>
        <v>???</v>
      </c>
      <c r="E100" s="363">
        <f t="shared" si="40"/>
        <v>0</v>
      </c>
      <c r="F100" s="405">
        <f t="shared" si="41"/>
        <v>0</v>
      </c>
      <c r="H100" s="402">
        <v>59</v>
      </c>
      <c r="I100" s="363">
        <f t="shared" si="42"/>
        <v>0</v>
      </c>
      <c r="J100" s="363">
        <f t="shared" si="47"/>
        <v>0</v>
      </c>
      <c r="K100" s="363" t="str">
        <f>IFERROR(VLOOKUP(I100,Liste_J!$C$7:$F$261,4,0),"???")</f>
        <v>???</v>
      </c>
      <c r="L100" s="363">
        <f t="shared" si="43"/>
        <v>0</v>
      </c>
      <c r="M100" s="405">
        <f t="shared" si="44"/>
        <v>0</v>
      </c>
      <c r="N100" s="363"/>
      <c r="O100" s="363"/>
      <c r="P100" s="363"/>
      <c r="Q100" s="363"/>
      <c r="R100" s="363"/>
      <c r="S100" s="363"/>
      <c r="T100" s="363"/>
      <c r="AB100" s="337">
        <f t="shared" si="50"/>
        <v>0</v>
      </c>
      <c r="AC100" s="338">
        <f t="shared" si="50"/>
        <v>0</v>
      </c>
      <c r="AD100" s="338">
        <f t="shared" si="50"/>
        <v>0</v>
      </c>
      <c r="AE100" s="338">
        <f t="shared" si="50"/>
        <v>0</v>
      </c>
      <c r="AF100" s="339">
        <f t="shared" si="50"/>
        <v>0</v>
      </c>
      <c r="AG100" s="392">
        <f t="shared" si="37"/>
        <v>0</v>
      </c>
    </row>
    <row r="101" spans="1:33" ht="14.4" x14ac:dyDescent="0.3">
      <c r="A101" s="402">
        <f t="shared" si="38"/>
        <v>0</v>
      </c>
      <c r="B101" s="403">
        <f t="shared" si="39"/>
        <v>0</v>
      </c>
      <c r="C101" s="363">
        <f t="shared" si="46"/>
        <v>0</v>
      </c>
      <c r="D101" s="404" t="str">
        <f>IFERROR(VLOOKUP(B101,Liste_J!$C$7:$F$261,4,0),"???")</f>
        <v>???</v>
      </c>
      <c r="E101" s="363">
        <f t="shared" si="40"/>
        <v>0</v>
      </c>
      <c r="F101" s="405">
        <f t="shared" si="41"/>
        <v>0</v>
      </c>
      <c r="H101" s="402">
        <v>60</v>
      </c>
      <c r="I101" s="363">
        <f t="shared" si="42"/>
        <v>0</v>
      </c>
      <c r="J101" s="363">
        <f t="shared" si="47"/>
        <v>0</v>
      </c>
      <c r="K101" s="363" t="str">
        <f>IFERROR(VLOOKUP(I101,Liste_J!$C$7:$F$261,4,0),"???")</f>
        <v>???</v>
      </c>
      <c r="L101" s="363">
        <f t="shared" si="43"/>
        <v>0</v>
      </c>
      <c r="M101" s="405">
        <f t="shared" si="44"/>
        <v>0</v>
      </c>
      <c r="N101" s="363"/>
      <c r="O101" s="363"/>
      <c r="P101" s="363"/>
      <c r="Q101" s="363"/>
      <c r="R101" s="363"/>
      <c r="S101" s="363"/>
      <c r="T101" s="363"/>
      <c r="AB101" s="337">
        <f t="shared" si="50"/>
        <v>0</v>
      </c>
      <c r="AC101" s="338">
        <f t="shared" si="50"/>
        <v>0</v>
      </c>
      <c r="AD101" s="338">
        <f t="shared" si="50"/>
        <v>0</v>
      </c>
      <c r="AE101" s="338">
        <f t="shared" si="50"/>
        <v>0</v>
      </c>
      <c r="AF101" s="339">
        <f t="shared" si="50"/>
        <v>0</v>
      </c>
      <c r="AG101" s="392">
        <f t="shared" si="37"/>
        <v>0</v>
      </c>
    </row>
    <row r="102" spans="1:33" ht="14.4" x14ac:dyDescent="0.3">
      <c r="A102" s="402">
        <f t="shared" si="38"/>
        <v>0</v>
      </c>
      <c r="B102" s="403">
        <f t="shared" si="39"/>
        <v>0</v>
      </c>
      <c r="C102" s="363">
        <f t="shared" si="46"/>
        <v>0</v>
      </c>
      <c r="D102" s="404" t="str">
        <f>IFERROR(VLOOKUP(B102,Liste_J!$C$7:$F$261,4,0),"???")</f>
        <v>???</v>
      </c>
      <c r="E102" s="363">
        <f t="shared" si="40"/>
        <v>0</v>
      </c>
      <c r="F102" s="405">
        <f t="shared" si="41"/>
        <v>0</v>
      </c>
      <c r="H102" s="402">
        <v>61</v>
      </c>
      <c r="I102" s="363">
        <f t="shared" si="42"/>
        <v>0</v>
      </c>
      <c r="J102" s="363">
        <f t="shared" si="47"/>
        <v>0</v>
      </c>
      <c r="K102" s="363" t="str">
        <f>IFERROR(VLOOKUP(I102,Liste_J!$C$7:$F$261,4,0),"???")</f>
        <v>???</v>
      </c>
      <c r="L102" s="363">
        <f t="shared" si="43"/>
        <v>0</v>
      </c>
      <c r="M102" s="405">
        <f t="shared" si="44"/>
        <v>0</v>
      </c>
      <c r="N102" s="363"/>
      <c r="O102" s="363"/>
      <c r="P102" s="363"/>
      <c r="Q102" s="363"/>
      <c r="R102" s="363"/>
      <c r="S102" s="363"/>
      <c r="T102" s="363"/>
      <c r="AB102" s="337">
        <f t="shared" si="50"/>
        <v>0</v>
      </c>
      <c r="AC102" s="338">
        <f t="shared" si="50"/>
        <v>0</v>
      </c>
      <c r="AD102" s="338">
        <f t="shared" si="50"/>
        <v>0</v>
      </c>
      <c r="AE102" s="338">
        <f t="shared" si="50"/>
        <v>0</v>
      </c>
      <c r="AF102" s="339">
        <f t="shared" si="50"/>
        <v>0</v>
      </c>
      <c r="AG102" s="392">
        <f t="shared" si="37"/>
        <v>0</v>
      </c>
    </row>
    <row r="103" spans="1:33" ht="14.4" x14ac:dyDescent="0.3">
      <c r="A103" s="402">
        <f t="shared" si="38"/>
        <v>0</v>
      </c>
      <c r="B103" s="403">
        <f t="shared" si="39"/>
        <v>0</v>
      </c>
      <c r="C103" s="363">
        <f t="shared" si="46"/>
        <v>0</v>
      </c>
      <c r="D103" s="404" t="str">
        <f>IFERROR(VLOOKUP(B103,Liste_J!$C$7:$F$261,4,0),"???")</f>
        <v>???</v>
      </c>
      <c r="E103" s="363">
        <f t="shared" si="40"/>
        <v>0</v>
      </c>
      <c r="F103" s="405">
        <f t="shared" si="41"/>
        <v>0</v>
      </c>
      <c r="H103" s="402">
        <v>62</v>
      </c>
      <c r="I103" s="363">
        <f t="shared" si="42"/>
        <v>0</v>
      </c>
      <c r="J103" s="363">
        <f t="shared" si="47"/>
        <v>0</v>
      </c>
      <c r="K103" s="363" t="str">
        <f>IFERROR(VLOOKUP(I103,Liste_J!$C$7:$F$261,4,0),"???")</f>
        <v>???</v>
      </c>
      <c r="L103" s="363">
        <f t="shared" si="43"/>
        <v>0</v>
      </c>
      <c r="M103" s="405">
        <f t="shared" si="44"/>
        <v>0</v>
      </c>
      <c r="N103" s="363"/>
      <c r="O103" s="363"/>
      <c r="P103" s="363"/>
      <c r="Q103" s="363"/>
      <c r="R103" s="363"/>
      <c r="S103" s="363"/>
      <c r="T103" s="363"/>
      <c r="AB103" s="337">
        <f t="shared" si="50"/>
        <v>0</v>
      </c>
      <c r="AC103" s="338">
        <f t="shared" si="50"/>
        <v>0</v>
      </c>
      <c r="AD103" s="338">
        <f t="shared" si="50"/>
        <v>0</v>
      </c>
      <c r="AE103" s="338">
        <f t="shared" si="50"/>
        <v>0</v>
      </c>
      <c r="AF103" s="339">
        <f t="shared" si="50"/>
        <v>0</v>
      </c>
      <c r="AG103" s="392">
        <f t="shared" si="37"/>
        <v>0</v>
      </c>
    </row>
    <row r="104" spans="1:33" ht="14.4" x14ac:dyDescent="0.3">
      <c r="A104" s="402">
        <f t="shared" si="38"/>
        <v>0</v>
      </c>
      <c r="B104" s="403">
        <f t="shared" si="39"/>
        <v>0</v>
      </c>
      <c r="C104" s="363">
        <f t="shared" si="46"/>
        <v>0</v>
      </c>
      <c r="D104" s="404" t="str">
        <f>IFERROR(VLOOKUP(B104,Liste_J!$C$7:$F$261,4,0),"???")</f>
        <v>???</v>
      </c>
      <c r="E104" s="363">
        <f t="shared" si="40"/>
        <v>0</v>
      </c>
      <c r="F104" s="405">
        <f t="shared" si="41"/>
        <v>0</v>
      </c>
      <c r="H104" s="402">
        <v>63</v>
      </c>
      <c r="I104" s="363">
        <f t="shared" si="42"/>
        <v>0</v>
      </c>
      <c r="J104" s="363">
        <f t="shared" si="47"/>
        <v>0</v>
      </c>
      <c r="K104" s="363" t="str">
        <f>IFERROR(VLOOKUP(I104,Liste_J!$C$7:$F$261,4,0),"???")</f>
        <v>???</v>
      </c>
      <c r="L104" s="363">
        <f t="shared" si="43"/>
        <v>0</v>
      </c>
      <c r="M104" s="405">
        <f t="shared" si="44"/>
        <v>0</v>
      </c>
      <c r="N104" s="363"/>
      <c r="O104" s="363"/>
      <c r="P104" s="363"/>
      <c r="Q104" s="363"/>
      <c r="R104" s="363"/>
      <c r="S104" s="363"/>
      <c r="T104" s="363"/>
      <c r="AB104" s="337">
        <f t="shared" si="50"/>
        <v>0</v>
      </c>
      <c r="AC104" s="338">
        <f t="shared" si="50"/>
        <v>0</v>
      </c>
      <c r="AD104" s="338">
        <f t="shared" si="50"/>
        <v>0</v>
      </c>
      <c r="AE104" s="338">
        <f t="shared" si="50"/>
        <v>0</v>
      </c>
      <c r="AF104" s="339">
        <f t="shared" si="50"/>
        <v>0</v>
      </c>
      <c r="AG104" s="392">
        <f t="shared" si="37"/>
        <v>0</v>
      </c>
    </row>
    <row r="105" spans="1:33" ht="14.4" x14ac:dyDescent="0.3">
      <c r="A105" s="402">
        <f t="shared" si="38"/>
        <v>0</v>
      </c>
      <c r="B105" s="403">
        <f t="shared" si="39"/>
        <v>0</v>
      </c>
      <c r="C105" s="363">
        <f t="shared" si="46"/>
        <v>0</v>
      </c>
      <c r="D105" s="404" t="str">
        <f>IFERROR(VLOOKUP(B105,Liste_J!$C$7:$F$261,4,0),"???")</f>
        <v>???</v>
      </c>
      <c r="E105" s="363">
        <f t="shared" si="40"/>
        <v>0</v>
      </c>
      <c r="F105" s="405">
        <f t="shared" si="41"/>
        <v>0</v>
      </c>
      <c r="H105" s="402"/>
      <c r="I105" s="363"/>
      <c r="J105" s="363"/>
      <c r="K105" s="363"/>
      <c r="L105" s="363"/>
      <c r="M105" s="405"/>
      <c r="N105" s="363"/>
      <c r="O105" s="363"/>
      <c r="P105" s="363"/>
      <c r="Q105" s="363"/>
      <c r="R105" s="363"/>
      <c r="S105" s="363"/>
      <c r="T105" s="363"/>
      <c r="AB105" s="337">
        <f t="shared" si="50"/>
        <v>0</v>
      </c>
      <c r="AC105" s="338">
        <f t="shared" si="50"/>
        <v>0</v>
      </c>
      <c r="AD105" s="338">
        <f t="shared" si="50"/>
        <v>0</v>
      </c>
      <c r="AE105" s="338">
        <f t="shared" si="50"/>
        <v>0</v>
      </c>
      <c r="AF105" s="339">
        <f t="shared" si="50"/>
        <v>0</v>
      </c>
      <c r="AG105" s="392">
        <f t="shared" si="37"/>
        <v>0</v>
      </c>
    </row>
    <row r="106" spans="1:33" ht="14.4" x14ac:dyDescent="0.3">
      <c r="A106" s="402"/>
      <c r="B106" s="403"/>
      <c r="C106" s="363"/>
      <c r="D106" s="404"/>
      <c r="E106" s="363"/>
      <c r="F106" s="405"/>
      <c r="H106" s="402"/>
      <c r="I106" s="363"/>
      <c r="J106" s="363"/>
      <c r="K106" s="363"/>
      <c r="L106" s="363"/>
      <c r="M106" s="405"/>
      <c r="N106" s="363"/>
      <c r="O106" s="363"/>
      <c r="P106" s="363"/>
      <c r="Q106" s="363"/>
      <c r="R106" s="363"/>
      <c r="S106" s="363"/>
      <c r="T106" s="363"/>
      <c r="AB106" s="337">
        <f t="shared" si="50"/>
        <v>0</v>
      </c>
      <c r="AC106" s="338">
        <f t="shared" si="50"/>
        <v>0</v>
      </c>
      <c r="AD106" s="338">
        <f t="shared" si="50"/>
        <v>0</v>
      </c>
      <c r="AE106" s="338">
        <f t="shared" si="50"/>
        <v>0</v>
      </c>
      <c r="AF106" s="339">
        <f t="shared" si="50"/>
        <v>0</v>
      </c>
      <c r="AG106" s="392">
        <f t="shared" ref="AG106:AG120" si="51">SUM(AB106:AF106)</f>
        <v>0</v>
      </c>
    </row>
    <row r="107" spans="1:33" ht="14.4" x14ac:dyDescent="0.3">
      <c r="A107" s="402"/>
      <c r="B107" s="403"/>
      <c r="C107" s="363"/>
      <c r="D107" s="404"/>
      <c r="E107" s="363"/>
      <c r="F107" s="405"/>
      <c r="H107" s="402"/>
      <c r="I107" s="363"/>
      <c r="J107" s="363"/>
      <c r="K107" s="363"/>
      <c r="L107" s="363"/>
      <c r="M107" s="405"/>
      <c r="N107" s="363"/>
      <c r="O107" s="363"/>
      <c r="P107" s="363"/>
      <c r="Q107" s="363"/>
      <c r="R107" s="363"/>
      <c r="S107" s="363"/>
      <c r="T107" s="363"/>
      <c r="AB107" s="337">
        <f t="shared" ref="AB107:AF120" si="52">IF($K107=AB$41,1,0)</f>
        <v>0</v>
      </c>
      <c r="AC107" s="338">
        <f t="shared" si="52"/>
        <v>0</v>
      </c>
      <c r="AD107" s="338">
        <f t="shared" si="52"/>
        <v>0</v>
      </c>
      <c r="AE107" s="338">
        <f t="shared" si="52"/>
        <v>0</v>
      </c>
      <c r="AF107" s="339">
        <f t="shared" si="52"/>
        <v>0</v>
      </c>
      <c r="AG107" s="392">
        <f t="shared" si="51"/>
        <v>0</v>
      </c>
    </row>
    <row r="108" spans="1:33" ht="14.4" x14ac:dyDescent="0.3">
      <c r="A108" s="402"/>
      <c r="B108" s="403"/>
      <c r="C108" s="363"/>
      <c r="D108" s="404"/>
      <c r="E108" s="363"/>
      <c r="F108" s="405"/>
      <c r="H108" s="402"/>
      <c r="I108" s="363"/>
      <c r="J108" s="363"/>
      <c r="K108" s="363"/>
      <c r="L108" s="363"/>
      <c r="M108" s="405"/>
      <c r="N108" s="363"/>
      <c r="O108" s="363"/>
      <c r="P108" s="363"/>
      <c r="Q108" s="363"/>
      <c r="R108" s="363"/>
      <c r="S108" s="363"/>
      <c r="T108" s="363"/>
      <c r="AB108" s="337">
        <f t="shared" si="52"/>
        <v>0</v>
      </c>
      <c r="AC108" s="338">
        <f t="shared" si="52"/>
        <v>0</v>
      </c>
      <c r="AD108" s="338">
        <f t="shared" si="52"/>
        <v>0</v>
      </c>
      <c r="AE108" s="338">
        <f t="shared" si="52"/>
        <v>0</v>
      </c>
      <c r="AF108" s="339">
        <f t="shared" si="52"/>
        <v>0</v>
      </c>
      <c r="AG108" s="392">
        <f t="shared" si="51"/>
        <v>0</v>
      </c>
    </row>
    <row r="109" spans="1:33" ht="14.4" x14ac:dyDescent="0.3">
      <c r="A109" s="402"/>
      <c r="B109" s="403"/>
      <c r="C109" s="363"/>
      <c r="D109" s="404"/>
      <c r="E109" s="363"/>
      <c r="F109" s="405"/>
      <c r="H109" s="402"/>
      <c r="I109" s="363"/>
      <c r="J109" s="363"/>
      <c r="K109" s="363"/>
      <c r="L109" s="363"/>
      <c r="M109" s="405"/>
      <c r="N109" s="363"/>
      <c r="O109" s="363"/>
      <c r="P109" s="363"/>
      <c r="Q109" s="363"/>
      <c r="R109" s="363"/>
      <c r="S109" s="363"/>
      <c r="T109" s="363"/>
      <c r="AB109" s="337">
        <f t="shared" si="52"/>
        <v>0</v>
      </c>
      <c r="AC109" s="338">
        <f t="shared" si="52"/>
        <v>0</v>
      </c>
      <c r="AD109" s="338">
        <f t="shared" si="52"/>
        <v>0</v>
      </c>
      <c r="AE109" s="338">
        <f t="shared" si="52"/>
        <v>0</v>
      </c>
      <c r="AF109" s="339">
        <f t="shared" si="52"/>
        <v>0</v>
      </c>
      <c r="AG109" s="392">
        <f t="shared" si="51"/>
        <v>0</v>
      </c>
    </row>
    <row r="110" spans="1:33" ht="14.4" x14ac:dyDescent="0.3">
      <c r="A110" s="402"/>
      <c r="B110" s="403"/>
      <c r="C110" s="363"/>
      <c r="D110" s="404"/>
      <c r="E110" s="363"/>
      <c r="F110" s="405"/>
      <c r="H110" s="402"/>
      <c r="I110" s="363"/>
      <c r="J110" s="363"/>
      <c r="K110" s="363"/>
      <c r="L110" s="363"/>
      <c r="M110" s="405"/>
      <c r="N110" s="363"/>
      <c r="O110" s="363"/>
      <c r="P110" s="363"/>
      <c r="Q110" s="363"/>
      <c r="R110" s="363"/>
      <c r="S110" s="363"/>
      <c r="T110" s="363"/>
      <c r="AB110" s="337">
        <f t="shared" si="52"/>
        <v>0</v>
      </c>
      <c r="AC110" s="338">
        <f t="shared" si="52"/>
        <v>0</v>
      </c>
      <c r="AD110" s="338">
        <f t="shared" si="52"/>
        <v>0</v>
      </c>
      <c r="AE110" s="338">
        <f t="shared" si="52"/>
        <v>0</v>
      </c>
      <c r="AF110" s="339">
        <f t="shared" si="52"/>
        <v>0</v>
      </c>
      <c r="AG110" s="392">
        <f t="shared" si="51"/>
        <v>0</v>
      </c>
    </row>
    <row r="111" spans="1:33" ht="14.4" x14ac:dyDescent="0.3">
      <c r="A111" s="402"/>
      <c r="B111" s="403"/>
      <c r="C111" s="363"/>
      <c r="D111" s="404"/>
      <c r="E111" s="363"/>
      <c r="F111" s="405"/>
      <c r="H111" s="402"/>
      <c r="I111" s="363"/>
      <c r="J111" s="363"/>
      <c r="K111" s="363"/>
      <c r="L111" s="363"/>
      <c r="M111" s="405"/>
      <c r="N111" s="363"/>
      <c r="O111" s="363"/>
      <c r="P111" s="363"/>
      <c r="Q111" s="363"/>
      <c r="R111" s="363"/>
      <c r="S111" s="363"/>
      <c r="T111" s="363"/>
      <c r="AB111" s="337">
        <f t="shared" si="52"/>
        <v>0</v>
      </c>
      <c r="AC111" s="338">
        <f t="shared" si="52"/>
        <v>0</v>
      </c>
      <c r="AD111" s="338">
        <f t="shared" si="52"/>
        <v>0</v>
      </c>
      <c r="AE111" s="338">
        <f t="shared" si="52"/>
        <v>0</v>
      </c>
      <c r="AF111" s="339">
        <f t="shared" si="52"/>
        <v>0</v>
      </c>
      <c r="AG111" s="392">
        <f t="shared" si="51"/>
        <v>0</v>
      </c>
    </row>
    <row r="112" spans="1:33" ht="14.4" x14ac:dyDescent="0.3">
      <c r="A112" s="406"/>
      <c r="B112" s="297"/>
      <c r="F112" s="407"/>
      <c r="H112" s="402"/>
      <c r="I112" s="363"/>
      <c r="J112" s="363"/>
      <c r="K112" s="363"/>
      <c r="L112" s="363"/>
      <c r="M112" s="405"/>
      <c r="N112" s="363"/>
      <c r="O112" s="363"/>
      <c r="P112" s="363"/>
      <c r="Q112" s="363"/>
      <c r="R112" s="363"/>
      <c r="S112" s="363"/>
      <c r="T112" s="363"/>
      <c r="AB112" s="337">
        <f t="shared" si="52"/>
        <v>0</v>
      </c>
      <c r="AC112" s="338">
        <f t="shared" si="52"/>
        <v>0</v>
      </c>
      <c r="AD112" s="338">
        <f t="shared" si="52"/>
        <v>0</v>
      </c>
      <c r="AE112" s="338">
        <f t="shared" si="52"/>
        <v>0</v>
      </c>
      <c r="AF112" s="339">
        <f t="shared" si="52"/>
        <v>0</v>
      </c>
      <c r="AG112" s="392">
        <f t="shared" si="51"/>
        <v>0</v>
      </c>
    </row>
    <row r="113" spans="1:33" ht="14.4" x14ac:dyDescent="0.3">
      <c r="A113" s="406"/>
      <c r="B113" s="297"/>
      <c r="F113" s="407"/>
      <c r="H113" s="402"/>
      <c r="I113" s="363"/>
      <c r="J113" s="363"/>
      <c r="K113" s="363"/>
      <c r="L113" s="363"/>
      <c r="M113" s="405"/>
      <c r="N113" s="363"/>
      <c r="O113" s="363"/>
      <c r="P113" s="363"/>
      <c r="Q113" s="363"/>
      <c r="R113" s="363"/>
      <c r="S113" s="363"/>
      <c r="T113" s="363"/>
      <c r="AB113" s="337">
        <f t="shared" si="52"/>
        <v>0</v>
      </c>
      <c r="AC113" s="338">
        <f t="shared" si="52"/>
        <v>0</v>
      </c>
      <c r="AD113" s="338">
        <f t="shared" si="52"/>
        <v>0</v>
      </c>
      <c r="AE113" s="338">
        <f t="shared" si="52"/>
        <v>0</v>
      </c>
      <c r="AF113" s="339">
        <f t="shared" si="52"/>
        <v>0</v>
      </c>
      <c r="AG113" s="392">
        <f t="shared" si="51"/>
        <v>0</v>
      </c>
    </row>
    <row r="114" spans="1:33" ht="14.4" x14ac:dyDescent="0.3">
      <c r="A114" s="406"/>
      <c r="B114" s="297"/>
      <c r="F114" s="407"/>
      <c r="H114" s="402"/>
      <c r="I114" s="363"/>
      <c r="J114" s="363"/>
      <c r="K114" s="363"/>
      <c r="L114" s="363"/>
      <c r="M114" s="405"/>
      <c r="N114" s="363"/>
      <c r="O114" s="363"/>
      <c r="P114" s="363"/>
      <c r="Q114" s="363"/>
      <c r="R114" s="363"/>
      <c r="S114" s="363"/>
      <c r="T114" s="363"/>
      <c r="AB114" s="337">
        <f t="shared" si="52"/>
        <v>0</v>
      </c>
      <c r="AC114" s="338">
        <f t="shared" si="52"/>
        <v>0</v>
      </c>
      <c r="AD114" s="338">
        <f t="shared" si="52"/>
        <v>0</v>
      </c>
      <c r="AE114" s="338">
        <f t="shared" si="52"/>
        <v>0</v>
      </c>
      <c r="AF114" s="339">
        <f t="shared" si="52"/>
        <v>0</v>
      </c>
      <c r="AG114" s="392">
        <f t="shared" si="51"/>
        <v>0</v>
      </c>
    </row>
    <row r="115" spans="1:33" ht="14.4" x14ac:dyDescent="0.3">
      <c r="A115" s="406"/>
      <c r="B115" s="297"/>
      <c r="F115" s="407"/>
      <c r="H115" s="402"/>
      <c r="I115" s="363"/>
      <c r="J115" s="363"/>
      <c r="K115" s="363"/>
      <c r="L115" s="363"/>
      <c r="M115" s="405"/>
      <c r="N115" s="363"/>
      <c r="O115" s="363"/>
      <c r="P115" s="363"/>
      <c r="Q115" s="363"/>
      <c r="R115" s="363"/>
      <c r="S115" s="363"/>
      <c r="T115" s="363"/>
      <c r="AB115" s="337">
        <f t="shared" si="52"/>
        <v>0</v>
      </c>
      <c r="AC115" s="338">
        <f t="shared" si="52"/>
        <v>0</v>
      </c>
      <c r="AD115" s="338">
        <f t="shared" si="52"/>
        <v>0</v>
      </c>
      <c r="AE115" s="338">
        <f t="shared" si="52"/>
        <v>0</v>
      </c>
      <c r="AF115" s="339">
        <f t="shared" si="52"/>
        <v>0</v>
      </c>
      <c r="AG115" s="392">
        <f t="shared" si="51"/>
        <v>0</v>
      </c>
    </row>
    <row r="116" spans="1:33" ht="14.4" x14ac:dyDescent="0.3">
      <c r="A116" s="406"/>
      <c r="B116" s="297"/>
      <c r="F116" s="407"/>
      <c r="H116" s="402"/>
      <c r="I116" s="363"/>
      <c r="J116" s="363"/>
      <c r="K116" s="363"/>
      <c r="L116" s="363"/>
      <c r="M116" s="405"/>
      <c r="N116" s="363"/>
      <c r="O116" s="363"/>
      <c r="P116" s="363"/>
      <c r="Q116" s="363"/>
      <c r="R116" s="363"/>
      <c r="S116" s="363"/>
      <c r="T116" s="363"/>
      <c r="AB116" s="337">
        <f t="shared" si="52"/>
        <v>0</v>
      </c>
      <c r="AC116" s="338">
        <f t="shared" si="52"/>
        <v>0</v>
      </c>
      <c r="AD116" s="338">
        <f t="shared" si="52"/>
        <v>0</v>
      </c>
      <c r="AE116" s="338">
        <f t="shared" si="52"/>
        <v>0</v>
      </c>
      <c r="AF116" s="339">
        <f t="shared" si="52"/>
        <v>0</v>
      </c>
      <c r="AG116" s="392">
        <f t="shared" si="51"/>
        <v>0</v>
      </c>
    </row>
    <row r="117" spans="1:33" ht="14.4" x14ac:dyDescent="0.3">
      <c r="A117" s="406"/>
      <c r="B117" s="297"/>
      <c r="F117" s="407"/>
      <c r="H117" s="402"/>
      <c r="I117" s="363"/>
      <c r="J117" s="363"/>
      <c r="K117" s="363"/>
      <c r="L117" s="363"/>
      <c r="M117" s="405"/>
      <c r="N117" s="363"/>
      <c r="O117" s="363"/>
      <c r="P117" s="363"/>
      <c r="Q117" s="363"/>
      <c r="R117" s="363"/>
      <c r="S117" s="363"/>
      <c r="T117" s="363"/>
      <c r="AB117" s="337">
        <f t="shared" si="52"/>
        <v>0</v>
      </c>
      <c r="AC117" s="338">
        <f t="shared" si="52"/>
        <v>0</v>
      </c>
      <c r="AD117" s="338">
        <f t="shared" si="52"/>
        <v>0</v>
      </c>
      <c r="AE117" s="338">
        <f t="shared" si="52"/>
        <v>0</v>
      </c>
      <c r="AF117" s="339">
        <f t="shared" si="52"/>
        <v>0</v>
      </c>
      <c r="AG117" s="392">
        <f t="shared" si="51"/>
        <v>0</v>
      </c>
    </row>
    <row r="118" spans="1:33" ht="14.4" x14ac:dyDescent="0.3">
      <c r="A118" s="406"/>
      <c r="B118" s="297"/>
      <c r="F118" s="407"/>
      <c r="H118" s="402"/>
      <c r="I118" s="363"/>
      <c r="J118" s="363"/>
      <c r="K118" s="363"/>
      <c r="L118" s="363"/>
      <c r="M118" s="405"/>
      <c r="N118" s="363"/>
      <c r="O118" s="363"/>
      <c r="P118" s="363"/>
      <c r="Q118" s="363"/>
      <c r="R118" s="363"/>
      <c r="S118" s="363"/>
      <c r="T118" s="363"/>
      <c r="AB118" s="337">
        <f t="shared" si="52"/>
        <v>0</v>
      </c>
      <c r="AC118" s="338">
        <f t="shared" si="52"/>
        <v>0</v>
      </c>
      <c r="AD118" s="338">
        <f t="shared" si="52"/>
        <v>0</v>
      </c>
      <c r="AE118" s="338">
        <f t="shared" si="52"/>
        <v>0</v>
      </c>
      <c r="AF118" s="339">
        <f t="shared" si="52"/>
        <v>0</v>
      </c>
      <c r="AG118" s="392">
        <f t="shared" si="51"/>
        <v>0</v>
      </c>
    </row>
    <row r="119" spans="1:33" ht="15" thickBot="1" x14ac:dyDescent="0.35">
      <c r="A119" s="408"/>
      <c r="B119" s="409"/>
      <c r="C119" s="410"/>
      <c r="D119" s="411"/>
      <c r="E119" s="412"/>
      <c r="F119" s="413"/>
      <c r="H119" s="414"/>
      <c r="I119" s="415"/>
      <c r="J119" s="415"/>
      <c r="K119" s="415"/>
      <c r="L119" s="415"/>
      <c r="M119" s="416"/>
      <c r="N119" s="363"/>
      <c r="O119" s="363"/>
      <c r="P119" s="363"/>
      <c r="Q119" s="363"/>
      <c r="R119" s="363"/>
      <c r="S119" s="363"/>
      <c r="T119" s="363"/>
      <c r="AB119" s="337">
        <f t="shared" si="52"/>
        <v>0</v>
      </c>
      <c r="AC119" s="338">
        <f t="shared" si="52"/>
        <v>0</v>
      </c>
      <c r="AD119" s="338">
        <f t="shared" si="52"/>
        <v>0</v>
      </c>
      <c r="AE119" s="338">
        <f t="shared" si="52"/>
        <v>0</v>
      </c>
      <c r="AF119" s="339">
        <f t="shared" si="52"/>
        <v>0</v>
      </c>
      <c r="AG119" s="392">
        <f t="shared" si="51"/>
        <v>0</v>
      </c>
    </row>
    <row r="120" spans="1:33" ht="15" thickBot="1" x14ac:dyDescent="0.35">
      <c r="B120" s="297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AB120" s="360">
        <f t="shared" si="52"/>
        <v>0</v>
      </c>
      <c r="AC120" s="358">
        <f t="shared" si="52"/>
        <v>0</v>
      </c>
      <c r="AD120" s="358">
        <f t="shared" si="52"/>
        <v>0</v>
      </c>
      <c r="AE120" s="358">
        <f t="shared" si="52"/>
        <v>0</v>
      </c>
      <c r="AF120" s="359">
        <f t="shared" si="52"/>
        <v>0</v>
      </c>
      <c r="AG120" s="392">
        <f t="shared" si="51"/>
        <v>0</v>
      </c>
    </row>
    <row r="121" spans="1:33" ht="15" thickBot="1" x14ac:dyDescent="0.35">
      <c r="B121" s="297"/>
      <c r="H121" s="363"/>
      <c r="AB121" s="308">
        <f>SUM(AB42:AB120)</f>
        <v>0</v>
      </c>
      <c r="AC121" s="309">
        <f t="shared" ref="AC121:AF121" si="53">SUM(AC42:AC120)</f>
        <v>0</v>
      </c>
      <c r="AD121" s="309">
        <f t="shared" si="53"/>
        <v>0</v>
      </c>
      <c r="AE121" s="309">
        <f t="shared" si="53"/>
        <v>0</v>
      </c>
      <c r="AF121" s="310">
        <f t="shared" si="53"/>
        <v>0</v>
      </c>
    </row>
    <row r="122" spans="1:33" ht="13.8" thickBot="1" x14ac:dyDescent="0.3">
      <c r="B122" s="297"/>
      <c r="H122" s="417"/>
    </row>
    <row r="123" spans="1:33" s="420" customFormat="1" ht="21.6" thickBot="1" x14ac:dyDescent="0.45">
      <c r="A123" s="418" t="s">
        <v>115</v>
      </c>
      <c r="B123" s="419"/>
      <c r="D123" s="421"/>
      <c r="E123" s="422"/>
      <c r="H123" s="423"/>
    </row>
    <row r="124" spans="1:33" s="391" customFormat="1" x14ac:dyDescent="0.25">
      <c r="A124" s="391" t="s">
        <v>30</v>
      </c>
      <c r="B124" s="424" t="s">
        <v>76</v>
      </c>
      <c r="C124" s="391" t="s">
        <v>31</v>
      </c>
      <c r="D124" s="424" t="s">
        <v>26</v>
      </c>
      <c r="E124" s="391" t="s">
        <v>77</v>
      </c>
      <c r="F124" s="391" t="s">
        <v>78</v>
      </c>
      <c r="G124" s="391" t="s">
        <v>79</v>
      </c>
    </row>
    <row r="125" spans="1:33" outlineLevel="1" x14ac:dyDescent="0.25">
      <c r="A125" s="289">
        <v>1</v>
      </c>
      <c r="B125" s="297"/>
      <c r="C125" s="112"/>
      <c r="E125" s="428"/>
      <c r="H125" s="392"/>
      <c r="J125" s="427"/>
      <c r="K125" s="392"/>
      <c r="X125" s="289"/>
    </row>
    <row r="126" spans="1:33" outlineLevel="1" x14ac:dyDescent="0.25">
      <c r="A126" s="289">
        <v>2</v>
      </c>
      <c r="B126" s="297"/>
      <c r="C126" s="112"/>
      <c r="E126" s="428"/>
      <c r="H126" s="392"/>
      <c r="J126" s="427"/>
      <c r="K126" s="392"/>
      <c r="X126" s="289"/>
    </row>
    <row r="127" spans="1:33" outlineLevel="1" x14ac:dyDescent="0.25">
      <c r="A127" s="289">
        <v>3</v>
      </c>
      <c r="B127" s="297"/>
      <c r="C127" s="112"/>
      <c r="E127" s="428"/>
      <c r="H127" s="392"/>
      <c r="J127" s="427"/>
      <c r="K127" s="392"/>
      <c r="X127" s="289"/>
    </row>
    <row r="128" spans="1:33" outlineLevel="1" x14ac:dyDescent="0.25">
      <c r="A128" s="289">
        <v>4</v>
      </c>
      <c r="B128" s="297"/>
      <c r="C128" s="112"/>
      <c r="E128" s="428"/>
      <c r="H128" s="392"/>
      <c r="J128" s="427"/>
      <c r="K128" s="392"/>
      <c r="X128" s="289"/>
    </row>
    <row r="129" spans="1:24" outlineLevel="1" x14ac:dyDescent="0.25">
      <c r="A129" s="289">
        <v>5</v>
      </c>
      <c r="B129" s="297"/>
      <c r="C129" s="112"/>
      <c r="E129" s="428"/>
      <c r="H129" s="392"/>
      <c r="J129" s="427"/>
      <c r="K129" s="392"/>
      <c r="X129" s="289"/>
    </row>
    <row r="130" spans="1:24" outlineLevel="1" x14ac:dyDescent="0.25">
      <c r="A130" s="289">
        <v>6</v>
      </c>
      <c r="B130" s="297"/>
      <c r="C130" s="112"/>
      <c r="E130" s="428"/>
      <c r="H130" s="392"/>
      <c r="J130" s="427"/>
      <c r="K130" s="392"/>
      <c r="X130" s="289"/>
    </row>
    <row r="131" spans="1:24" ht="12" customHeight="1" outlineLevel="1" x14ac:dyDescent="0.25">
      <c r="A131" s="289">
        <v>7</v>
      </c>
      <c r="B131" s="297"/>
      <c r="C131" s="112"/>
      <c r="E131" s="428"/>
      <c r="H131" s="392"/>
      <c r="J131" s="427"/>
      <c r="K131" s="392"/>
      <c r="X131" s="289"/>
    </row>
    <row r="132" spans="1:24" outlineLevel="1" x14ac:dyDescent="0.25">
      <c r="A132" s="289">
        <v>8</v>
      </c>
      <c r="B132" s="297"/>
      <c r="C132" s="112"/>
      <c r="E132" s="428"/>
      <c r="H132" s="392"/>
      <c r="J132" s="427"/>
      <c r="K132" s="392"/>
      <c r="X132" s="289"/>
    </row>
    <row r="133" spans="1:24" outlineLevel="1" x14ac:dyDescent="0.25">
      <c r="A133" s="289">
        <v>9</v>
      </c>
      <c r="B133" s="297"/>
      <c r="C133" s="112"/>
      <c r="E133" s="428"/>
      <c r="H133" s="392"/>
      <c r="J133" s="427"/>
      <c r="K133" s="392"/>
      <c r="X133" s="289"/>
    </row>
    <row r="134" spans="1:24" outlineLevel="1" x14ac:dyDescent="0.25">
      <c r="A134" s="289">
        <v>10</v>
      </c>
      <c r="B134" s="297"/>
      <c r="C134" s="112"/>
      <c r="E134" s="428"/>
      <c r="H134" s="392"/>
      <c r="J134" s="427"/>
      <c r="K134" s="392"/>
      <c r="X134" s="289"/>
    </row>
    <row r="135" spans="1:24" outlineLevel="1" x14ac:dyDescent="0.25">
      <c r="A135" s="289">
        <v>11</v>
      </c>
      <c r="B135" s="297"/>
      <c r="C135" s="112"/>
      <c r="E135" s="428"/>
      <c r="H135" s="392"/>
      <c r="J135" s="427"/>
      <c r="K135" s="392"/>
      <c r="X135" s="289"/>
    </row>
    <row r="136" spans="1:24" outlineLevel="1" x14ac:dyDescent="0.25">
      <c r="A136" s="289">
        <v>12</v>
      </c>
      <c r="B136" s="297"/>
      <c r="C136" s="112"/>
      <c r="E136" s="428"/>
      <c r="H136" s="392"/>
      <c r="J136" s="427"/>
      <c r="K136" s="392"/>
      <c r="X136" s="289"/>
    </row>
    <row r="137" spans="1:24" outlineLevel="1" x14ac:dyDescent="0.25">
      <c r="A137" s="289">
        <v>13</v>
      </c>
      <c r="B137" s="297"/>
      <c r="C137" s="112"/>
      <c r="E137" s="428"/>
      <c r="H137" s="392"/>
      <c r="J137" s="427"/>
      <c r="K137" s="392"/>
      <c r="X137" s="289"/>
    </row>
    <row r="138" spans="1:24" outlineLevel="1" x14ac:dyDescent="0.25">
      <c r="A138" s="289">
        <v>14</v>
      </c>
      <c r="B138" s="297"/>
      <c r="C138" s="112"/>
      <c r="E138" s="428"/>
      <c r="H138" s="392"/>
      <c r="J138" s="427"/>
      <c r="K138" s="392"/>
      <c r="X138" s="289"/>
    </row>
    <row r="139" spans="1:24" outlineLevel="1" x14ac:dyDescent="0.25">
      <c r="A139" s="289">
        <v>15</v>
      </c>
      <c r="B139" s="297"/>
      <c r="C139" s="112"/>
      <c r="E139" s="428"/>
      <c r="H139" s="392"/>
      <c r="J139" s="427"/>
      <c r="K139" s="392"/>
      <c r="X139" s="289"/>
    </row>
    <row r="140" spans="1:24" outlineLevel="1" x14ac:dyDescent="0.25">
      <c r="A140" s="289">
        <v>16</v>
      </c>
      <c r="B140" s="297"/>
      <c r="C140" s="112"/>
      <c r="E140" s="428"/>
      <c r="H140" s="392"/>
      <c r="J140" s="427"/>
      <c r="K140" s="392"/>
      <c r="X140" s="289"/>
    </row>
    <row r="141" spans="1:24" outlineLevel="1" x14ac:dyDescent="0.25">
      <c r="A141" s="289">
        <v>17</v>
      </c>
      <c r="B141" s="297"/>
      <c r="C141" s="112"/>
      <c r="E141" s="428"/>
      <c r="H141" s="392"/>
      <c r="J141" s="427"/>
      <c r="K141" s="392"/>
      <c r="X141" s="289"/>
    </row>
    <row r="142" spans="1:24" outlineLevel="1" x14ac:dyDescent="0.25">
      <c r="A142" s="289">
        <v>18</v>
      </c>
      <c r="B142" s="297"/>
      <c r="C142" s="112"/>
      <c r="E142" s="428"/>
      <c r="H142" s="392"/>
      <c r="J142" s="427"/>
      <c r="K142" s="392"/>
      <c r="X142" s="289"/>
    </row>
    <row r="143" spans="1:24" outlineLevel="1" x14ac:dyDescent="0.25">
      <c r="A143" s="289">
        <v>19</v>
      </c>
      <c r="B143" s="297"/>
      <c r="C143" s="112"/>
      <c r="E143" s="428"/>
      <c r="H143" s="392"/>
      <c r="J143" s="427"/>
      <c r="K143" s="392"/>
      <c r="X143" s="289"/>
    </row>
    <row r="144" spans="1:24" outlineLevel="1" x14ac:dyDescent="0.25">
      <c r="A144" s="289">
        <v>20</v>
      </c>
      <c r="B144" s="297"/>
      <c r="C144" s="112"/>
      <c r="E144" s="428"/>
      <c r="H144" s="392"/>
      <c r="J144" s="427"/>
      <c r="K144" s="392"/>
      <c r="X144" s="289"/>
    </row>
    <row r="145" spans="1:24" outlineLevel="1" x14ac:dyDescent="0.25">
      <c r="A145" s="289">
        <v>21</v>
      </c>
      <c r="B145" s="297"/>
      <c r="C145" s="112"/>
      <c r="E145" s="428"/>
      <c r="H145" s="392"/>
      <c r="J145" s="427"/>
      <c r="K145" s="392"/>
      <c r="X145" s="289"/>
    </row>
    <row r="146" spans="1:24" outlineLevel="1" x14ac:dyDescent="0.25">
      <c r="A146" s="289">
        <v>22</v>
      </c>
      <c r="B146" s="297"/>
      <c r="C146" s="112"/>
      <c r="E146" s="428"/>
      <c r="H146" s="392"/>
      <c r="J146" s="427"/>
      <c r="K146" s="392"/>
      <c r="X146" s="289"/>
    </row>
    <row r="147" spans="1:24" outlineLevel="1" x14ac:dyDescent="0.25">
      <c r="A147" s="289">
        <v>23</v>
      </c>
      <c r="B147" s="297"/>
      <c r="C147" s="112"/>
      <c r="E147" s="428"/>
      <c r="H147" s="392"/>
      <c r="J147" s="427"/>
      <c r="K147" s="392"/>
      <c r="X147" s="289"/>
    </row>
    <row r="148" spans="1:24" outlineLevel="1" x14ac:dyDescent="0.25">
      <c r="A148" s="289">
        <v>24</v>
      </c>
      <c r="B148" s="297"/>
      <c r="C148" s="112"/>
      <c r="E148" s="428"/>
      <c r="H148" s="392"/>
      <c r="J148" s="427"/>
      <c r="K148" s="392"/>
      <c r="X148" s="289"/>
    </row>
    <row r="149" spans="1:24" outlineLevel="1" x14ac:dyDescent="0.25">
      <c r="A149" s="289">
        <v>25</v>
      </c>
      <c r="B149" s="297"/>
      <c r="C149" s="112"/>
      <c r="E149" s="428"/>
      <c r="H149" s="392"/>
      <c r="J149" s="427"/>
      <c r="K149" s="392"/>
      <c r="X149" s="289"/>
    </row>
    <row r="150" spans="1:24" outlineLevel="1" x14ac:dyDescent="0.25">
      <c r="A150" s="289">
        <v>26</v>
      </c>
      <c r="B150" s="297"/>
      <c r="C150" s="112"/>
      <c r="E150" s="428"/>
      <c r="H150" s="392"/>
      <c r="J150" s="427"/>
      <c r="K150" s="392"/>
      <c r="X150" s="289"/>
    </row>
    <row r="151" spans="1:24" outlineLevel="1" x14ac:dyDescent="0.25">
      <c r="A151" s="289">
        <v>27</v>
      </c>
      <c r="B151" s="297"/>
      <c r="C151" s="112"/>
      <c r="E151" s="428"/>
      <c r="H151" s="392"/>
      <c r="J151" s="427"/>
      <c r="K151" s="392"/>
      <c r="X151" s="289"/>
    </row>
    <row r="152" spans="1:24" outlineLevel="1" x14ac:dyDescent="0.25">
      <c r="A152" s="289">
        <v>28</v>
      </c>
      <c r="B152" s="297"/>
      <c r="C152" s="112"/>
      <c r="E152" s="428"/>
      <c r="H152" s="392"/>
      <c r="J152" s="427"/>
      <c r="K152" s="392"/>
      <c r="X152" s="289"/>
    </row>
    <row r="153" spans="1:24" outlineLevel="1" x14ac:dyDescent="0.25">
      <c r="A153" s="289">
        <v>29</v>
      </c>
      <c r="B153" s="297"/>
      <c r="C153" s="112"/>
      <c r="E153" s="428"/>
      <c r="H153" s="392"/>
      <c r="J153" s="427"/>
      <c r="K153" s="392"/>
      <c r="X153" s="289"/>
    </row>
    <row r="154" spans="1:24" outlineLevel="1" x14ac:dyDescent="0.25">
      <c r="A154" s="289">
        <v>30</v>
      </c>
      <c r="B154" s="297"/>
      <c r="C154" s="112"/>
      <c r="E154" s="428"/>
      <c r="H154" s="392"/>
      <c r="J154" s="427"/>
      <c r="K154" s="392"/>
      <c r="X154" s="289"/>
    </row>
    <row r="155" spans="1:24" outlineLevel="1" x14ac:dyDescent="0.25">
      <c r="A155" s="289">
        <v>31</v>
      </c>
      <c r="B155" s="297"/>
      <c r="C155" s="112"/>
      <c r="E155" s="428"/>
      <c r="H155" s="392"/>
      <c r="J155" s="427"/>
      <c r="K155" s="392"/>
      <c r="X155" s="289"/>
    </row>
    <row r="156" spans="1:24" outlineLevel="1" x14ac:dyDescent="0.25">
      <c r="A156" s="289">
        <v>32</v>
      </c>
      <c r="B156" s="297"/>
      <c r="C156" s="112"/>
      <c r="E156" s="428"/>
      <c r="H156" s="392"/>
      <c r="J156" s="427"/>
      <c r="K156" s="392"/>
      <c r="X156" s="289"/>
    </row>
    <row r="157" spans="1:24" outlineLevel="1" x14ac:dyDescent="0.25">
      <c r="A157" s="289">
        <v>33</v>
      </c>
      <c r="B157" s="297"/>
      <c r="C157" s="112"/>
      <c r="E157" s="428"/>
      <c r="H157" s="392"/>
      <c r="J157" s="427"/>
      <c r="K157" s="392"/>
      <c r="X157" s="289"/>
    </row>
    <row r="158" spans="1:24" outlineLevel="1" x14ac:dyDescent="0.25">
      <c r="A158" s="289">
        <v>34</v>
      </c>
      <c r="B158" s="297"/>
      <c r="C158" s="112"/>
      <c r="E158" s="428"/>
      <c r="H158" s="392"/>
      <c r="J158" s="427"/>
      <c r="K158" s="392"/>
      <c r="X158" s="289"/>
    </row>
    <row r="159" spans="1:24" outlineLevel="1" x14ac:dyDescent="0.25">
      <c r="A159" s="289">
        <v>35</v>
      </c>
      <c r="B159" s="297"/>
      <c r="C159" s="112"/>
      <c r="E159" s="428"/>
      <c r="H159" s="392"/>
      <c r="J159" s="427"/>
      <c r="K159" s="392"/>
      <c r="X159" s="289"/>
    </row>
    <row r="160" spans="1:24" outlineLevel="1" x14ac:dyDescent="0.25">
      <c r="A160" s="289">
        <v>36</v>
      </c>
      <c r="B160" s="297"/>
      <c r="C160" s="112"/>
      <c r="E160" s="428"/>
      <c r="H160" s="392"/>
      <c r="K160" s="392"/>
      <c r="X160" s="289"/>
    </row>
    <row r="161" spans="1:24" outlineLevel="1" x14ac:dyDescent="0.25">
      <c r="A161" s="289">
        <v>37</v>
      </c>
      <c r="B161" s="297"/>
      <c r="C161" s="112"/>
      <c r="E161" s="428"/>
      <c r="H161" s="392"/>
      <c r="K161" s="392"/>
      <c r="X161" s="289"/>
    </row>
    <row r="162" spans="1:24" outlineLevel="1" x14ac:dyDescent="0.25">
      <c r="A162" s="289">
        <v>38</v>
      </c>
      <c r="B162" s="297"/>
      <c r="C162" s="112"/>
      <c r="E162" s="428"/>
      <c r="H162" s="392"/>
      <c r="K162" s="392"/>
      <c r="X162" s="289"/>
    </row>
    <row r="163" spans="1:24" outlineLevel="1" x14ac:dyDescent="0.25">
      <c r="A163" s="289">
        <v>39</v>
      </c>
      <c r="B163" s="297"/>
      <c r="C163" s="112"/>
      <c r="E163" s="428"/>
      <c r="H163" s="392"/>
      <c r="K163" s="392"/>
      <c r="X163" s="289"/>
    </row>
    <row r="164" spans="1:24" outlineLevel="1" x14ac:dyDescent="0.25">
      <c r="A164" s="289">
        <v>40</v>
      </c>
      <c r="B164" s="297"/>
      <c r="C164" s="112"/>
      <c r="E164" s="428"/>
      <c r="H164" s="392"/>
      <c r="K164" s="392"/>
      <c r="X164" s="289"/>
    </row>
    <row r="165" spans="1:24" outlineLevel="1" x14ac:dyDescent="0.25">
      <c r="A165" s="289">
        <v>41</v>
      </c>
      <c r="B165" s="297"/>
      <c r="C165" s="112"/>
      <c r="E165" s="428"/>
      <c r="H165" s="392"/>
      <c r="K165" s="392"/>
      <c r="X165" s="289"/>
    </row>
    <row r="166" spans="1:24" outlineLevel="1" x14ac:dyDescent="0.25">
      <c r="A166" s="289">
        <v>42</v>
      </c>
      <c r="B166" s="297"/>
      <c r="C166" s="112"/>
      <c r="E166" s="428"/>
      <c r="H166" s="392"/>
      <c r="K166" s="392"/>
      <c r="X166" s="289"/>
    </row>
    <row r="167" spans="1:24" outlineLevel="1" x14ac:dyDescent="0.25">
      <c r="A167" s="289">
        <v>43</v>
      </c>
      <c r="B167" s="297"/>
      <c r="C167" s="112"/>
      <c r="E167" s="428"/>
      <c r="H167" s="392"/>
      <c r="K167" s="392"/>
      <c r="X167" s="289"/>
    </row>
    <row r="168" spans="1:24" outlineLevel="1" x14ac:dyDescent="0.25">
      <c r="A168" s="289">
        <v>44</v>
      </c>
      <c r="B168" s="297"/>
      <c r="C168" s="112"/>
      <c r="E168" s="428"/>
      <c r="H168" s="392"/>
      <c r="K168" s="392"/>
      <c r="X168" s="289"/>
    </row>
    <row r="169" spans="1:24" outlineLevel="1" x14ac:dyDescent="0.25">
      <c r="A169" s="289">
        <v>45</v>
      </c>
      <c r="B169" s="297"/>
      <c r="C169" s="112"/>
      <c r="E169" s="428"/>
      <c r="H169" s="392"/>
      <c r="K169" s="392"/>
      <c r="X169" s="289"/>
    </row>
    <row r="170" spans="1:24" outlineLevel="1" x14ac:dyDescent="0.25">
      <c r="A170" s="289">
        <v>46</v>
      </c>
      <c r="B170" s="297"/>
      <c r="C170" s="112"/>
      <c r="E170" s="428"/>
      <c r="H170" s="392"/>
      <c r="K170" s="392"/>
      <c r="X170" s="289"/>
    </row>
    <row r="171" spans="1:24" outlineLevel="1" x14ac:dyDescent="0.25">
      <c r="A171" s="289">
        <v>47</v>
      </c>
      <c r="B171" s="297"/>
      <c r="C171" s="112"/>
      <c r="E171" s="428"/>
      <c r="H171" s="392"/>
      <c r="K171" s="392"/>
      <c r="X171" s="289"/>
    </row>
    <row r="172" spans="1:24" outlineLevel="1" x14ac:dyDescent="0.25">
      <c r="A172" s="289">
        <v>48</v>
      </c>
      <c r="B172" s="297"/>
      <c r="C172" s="112"/>
      <c r="E172" s="428"/>
      <c r="H172" s="392"/>
      <c r="K172" s="392"/>
      <c r="X172" s="289"/>
    </row>
    <row r="173" spans="1:24" outlineLevel="1" x14ac:dyDescent="0.25">
      <c r="A173" s="289">
        <v>49</v>
      </c>
      <c r="B173" s="297"/>
      <c r="C173" s="112"/>
      <c r="E173" s="428"/>
      <c r="H173" s="392"/>
      <c r="K173" s="392"/>
      <c r="X173" s="289"/>
    </row>
    <row r="174" spans="1:24" outlineLevel="1" x14ac:dyDescent="0.25">
      <c r="A174" s="289">
        <v>50</v>
      </c>
      <c r="B174" s="297"/>
      <c r="G174" s="289">
        <v>3</v>
      </c>
      <c r="H174" s="392"/>
      <c r="K174" s="392"/>
      <c r="X174" s="289"/>
    </row>
    <row r="175" spans="1:24" outlineLevel="1" x14ac:dyDescent="0.25">
      <c r="A175" s="289">
        <v>51</v>
      </c>
      <c r="B175" s="297"/>
      <c r="H175" s="392"/>
      <c r="K175" s="392"/>
      <c r="X175" s="289"/>
    </row>
    <row r="176" spans="1:24" outlineLevel="1" x14ac:dyDescent="0.25">
      <c r="B176" s="297"/>
      <c r="H176" s="392"/>
      <c r="K176" s="392"/>
      <c r="X176" s="289"/>
    </row>
    <row r="177" spans="2:24" outlineLevel="1" x14ac:dyDescent="0.25">
      <c r="B177" s="297"/>
      <c r="G177" s="289">
        <v>9</v>
      </c>
      <c r="H177" s="392"/>
      <c r="K177" s="392"/>
      <c r="X177" s="289"/>
    </row>
    <row r="178" spans="2:24" outlineLevel="1" x14ac:dyDescent="0.25">
      <c r="B178" s="297"/>
      <c r="H178" s="392"/>
      <c r="K178" s="392"/>
      <c r="X178" s="289"/>
    </row>
    <row r="179" spans="2:24" outlineLevel="1" x14ac:dyDescent="0.25">
      <c r="B179" s="297"/>
      <c r="H179" s="392"/>
      <c r="K179" s="392"/>
      <c r="X179" s="289"/>
    </row>
    <row r="180" spans="2:24" outlineLevel="1" x14ac:dyDescent="0.25">
      <c r="B180" s="297"/>
      <c r="H180" s="392"/>
      <c r="K180" s="392"/>
      <c r="X180" s="289"/>
    </row>
    <row r="181" spans="2:24" outlineLevel="1" x14ac:dyDescent="0.25">
      <c r="B181" s="297"/>
      <c r="H181" s="392"/>
      <c r="K181" s="392"/>
      <c r="X181" s="289"/>
    </row>
    <row r="182" spans="2:24" outlineLevel="1" x14ac:dyDescent="0.25">
      <c r="B182" s="297"/>
      <c r="H182" s="392"/>
      <c r="K182" s="392"/>
      <c r="X182" s="289"/>
    </row>
    <row r="183" spans="2:24" outlineLevel="1" x14ac:dyDescent="0.25">
      <c r="B183" s="297"/>
      <c r="H183" s="392"/>
      <c r="K183" s="392"/>
      <c r="X183" s="289"/>
    </row>
    <row r="184" spans="2:24" outlineLevel="1" x14ac:dyDescent="0.25">
      <c r="B184" s="297"/>
      <c r="H184" s="392"/>
      <c r="K184" s="392"/>
      <c r="X184" s="289"/>
    </row>
    <row r="185" spans="2:24" outlineLevel="1" x14ac:dyDescent="0.25">
      <c r="B185" s="297"/>
      <c r="H185" s="392"/>
      <c r="K185" s="392"/>
      <c r="X185" s="289"/>
    </row>
    <row r="186" spans="2:24" outlineLevel="1" x14ac:dyDescent="0.25">
      <c r="B186" s="297"/>
      <c r="H186" s="392"/>
      <c r="K186" s="392"/>
      <c r="X186" s="289"/>
    </row>
    <row r="187" spans="2:24" outlineLevel="1" x14ac:dyDescent="0.25">
      <c r="B187" s="297"/>
      <c r="H187" s="392"/>
      <c r="K187" s="392"/>
      <c r="X187" s="289"/>
    </row>
    <row r="188" spans="2:24" outlineLevel="1" x14ac:dyDescent="0.25">
      <c r="B188" s="297"/>
      <c r="H188" s="392"/>
      <c r="X188" s="289"/>
    </row>
    <row r="189" spans="2:24" outlineLevel="1" x14ac:dyDescent="0.25">
      <c r="B189" s="297"/>
      <c r="H189" s="392"/>
      <c r="X189" s="289"/>
    </row>
    <row r="190" spans="2:24" outlineLevel="1" x14ac:dyDescent="0.25">
      <c r="B190" s="297"/>
      <c r="H190" s="392"/>
      <c r="X190" s="289"/>
    </row>
    <row r="191" spans="2:24" outlineLevel="1" x14ac:dyDescent="0.25">
      <c r="B191" s="297"/>
      <c r="H191" s="392"/>
      <c r="X191" s="289"/>
    </row>
    <row r="192" spans="2:24" outlineLevel="1" x14ac:dyDescent="0.25">
      <c r="B192" s="297"/>
      <c r="H192" s="392"/>
      <c r="X192" s="289"/>
    </row>
    <row r="193" spans="2:24" outlineLevel="1" x14ac:dyDescent="0.25">
      <c r="B193" s="297"/>
      <c r="H193" s="392"/>
      <c r="X193" s="289"/>
    </row>
    <row r="194" spans="2:24" outlineLevel="1" x14ac:dyDescent="0.25">
      <c r="B194" s="297"/>
      <c r="H194" s="392"/>
      <c r="X194" s="289"/>
    </row>
    <row r="195" spans="2:24" outlineLevel="1" x14ac:dyDescent="0.25">
      <c r="B195" s="297"/>
      <c r="H195" s="392"/>
      <c r="K195" s="392"/>
      <c r="X195" s="289"/>
    </row>
    <row r="196" spans="2:24" outlineLevel="1" x14ac:dyDescent="0.25">
      <c r="B196" s="297"/>
      <c r="H196" s="392"/>
      <c r="K196" s="392"/>
      <c r="X196" s="289"/>
    </row>
    <row r="197" spans="2:24" outlineLevel="1" x14ac:dyDescent="0.25">
      <c r="B197" s="297"/>
      <c r="H197" s="392"/>
      <c r="K197" s="392"/>
      <c r="X197" s="289"/>
    </row>
    <row r="198" spans="2:24" outlineLevel="1" x14ac:dyDescent="0.25">
      <c r="B198" s="297"/>
      <c r="H198" s="392"/>
      <c r="K198" s="392"/>
      <c r="X198" s="289"/>
    </row>
    <row r="199" spans="2:24" outlineLevel="1" x14ac:dyDescent="0.25">
      <c r="B199" s="297"/>
      <c r="H199" s="392"/>
      <c r="K199" s="392"/>
      <c r="X199" s="289"/>
    </row>
    <row r="200" spans="2:24" outlineLevel="1" x14ac:dyDescent="0.25">
      <c r="B200" s="297"/>
      <c r="H200" s="392"/>
      <c r="K200" s="392"/>
      <c r="X200" s="289"/>
    </row>
    <row r="201" spans="2:24" outlineLevel="1" x14ac:dyDescent="0.25">
      <c r="B201" s="297"/>
      <c r="H201" s="392"/>
      <c r="K201" s="392"/>
      <c r="X201" s="289"/>
    </row>
    <row r="202" spans="2:24" outlineLevel="1" x14ac:dyDescent="0.25">
      <c r="B202" s="297"/>
      <c r="H202" s="392"/>
      <c r="K202" s="392"/>
      <c r="X202" s="289"/>
    </row>
    <row r="203" spans="2:24" outlineLevel="1" x14ac:dyDescent="0.25">
      <c r="B203" s="297"/>
      <c r="H203" s="392"/>
      <c r="K203" s="392"/>
      <c r="X203" s="289"/>
    </row>
    <row r="204" spans="2:24" outlineLevel="1" x14ac:dyDescent="0.25">
      <c r="B204" s="297"/>
      <c r="H204" s="392"/>
      <c r="K204" s="392"/>
      <c r="X204" s="289"/>
    </row>
    <row r="205" spans="2:24" outlineLevel="1" x14ac:dyDescent="0.25">
      <c r="B205" s="297"/>
      <c r="H205" s="392"/>
      <c r="K205" s="392"/>
      <c r="X205" s="289"/>
    </row>
    <row r="206" spans="2:24" outlineLevel="1" x14ac:dyDescent="0.25">
      <c r="B206" s="297"/>
      <c r="H206" s="392"/>
      <c r="K206" s="392"/>
      <c r="X206" s="289"/>
    </row>
    <row r="207" spans="2:24" outlineLevel="1" x14ac:dyDescent="0.25">
      <c r="B207" s="297"/>
      <c r="H207" s="392"/>
      <c r="K207" s="392"/>
      <c r="X207" s="289"/>
    </row>
    <row r="208" spans="2:24" outlineLevel="1" x14ac:dyDescent="0.25">
      <c r="B208" s="297"/>
      <c r="H208" s="392"/>
      <c r="K208" s="392"/>
      <c r="X208" s="289"/>
    </row>
    <row r="209" spans="1:24" outlineLevel="1" x14ac:dyDescent="0.25">
      <c r="B209" s="297"/>
      <c r="H209" s="392"/>
      <c r="K209" s="392"/>
      <c r="X209" s="289"/>
    </row>
    <row r="210" spans="1:24" outlineLevel="1" x14ac:dyDescent="0.25">
      <c r="B210" s="297"/>
      <c r="H210" s="392"/>
      <c r="K210" s="392"/>
      <c r="X210" s="289"/>
    </row>
    <row r="211" spans="1:24" outlineLevel="1" x14ac:dyDescent="0.25">
      <c r="B211" s="297"/>
      <c r="H211" s="392"/>
      <c r="K211" s="392"/>
      <c r="X211" s="289"/>
    </row>
    <row r="212" spans="1:24" outlineLevel="1" x14ac:dyDescent="0.25">
      <c r="B212" s="297"/>
      <c r="H212" s="392"/>
      <c r="K212" s="392"/>
      <c r="X212" s="289"/>
    </row>
    <row r="213" spans="1:24" outlineLevel="1" x14ac:dyDescent="0.25">
      <c r="B213" s="297"/>
      <c r="H213" s="392"/>
      <c r="K213" s="392"/>
      <c r="X213" s="289"/>
    </row>
    <row r="214" spans="1:24" outlineLevel="1" x14ac:dyDescent="0.25">
      <c r="B214" s="297"/>
      <c r="H214" s="392"/>
      <c r="K214" s="392"/>
      <c r="X214" s="289"/>
    </row>
    <row r="215" spans="1:24" outlineLevel="1" x14ac:dyDescent="0.25">
      <c r="B215" s="297"/>
      <c r="H215" s="392"/>
      <c r="K215" s="392"/>
      <c r="X215" s="289"/>
    </row>
    <row r="216" spans="1:24" outlineLevel="1" x14ac:dyDescent="0.25">
      <c r="B216" s="297"/>
      <c r="H216" s="392"/>
      <c r="K216" s="392"/>
      <c r="X216" s="289"/>
    </row>
    <row r="217" spans="1:24" outlineLevel="1" x14ac:dyDescent="0.25">
      <c r="B217" s="297"/>
      <c r="H217" s="392"/>
      <c r="K217" s="392"/>
      <c r="X217" s="289"/>
    </row>
    <row r="218" spans="1:24" outlineLevel="1" x14ac:dyDescent="0.25">
      <c r="B218" s="297"/>
      <c r="H218" s="392"/>
      <c r="K218" s="392"/>
      <c r="X218" s="289"/>
    </row>
    <row r="219" spans="1:24" outlineLevel="1" x14ac:dyDescent="0.25">
      <c r="B219" s="297"/>
      <c r="H219" s="392"/>
      <c r="K219" s="392"/>
      <c r="X219" s="289"/>
    </row>
    <row r="220" spans="1:24" outlineLevel="1" x14ac:dyDescent="0.25">
      <c r="B220" s="297"/>
      <c r="H220" s="392"/>
      <c r="K220" s="392"/>
      <c r="X220" s="289"/>
    </row>
    <row r="221" spans="1:24" ht="13.8" outlineLevel="1" thickBot="1" x14ac:dyDescent="0.3">
      <c r="B221" s="297"/>
      <c r="K221" s="392"/>
      <c r="X221" s="289"/>
    </row>
    <row r="222" spans="1:24" s="420" customFormat="1" ht="21.6" thickBot="1" x14ac:dyDescent="0.45">
      <c r="A222" s="418" t="s">
        <v>91</v>
      </c>
      <c r="B222" s="419"/>
      <c r="D222" s="421"/>
      <c r="E222" s="422"/>
      <c r="H222" s="423"/>
    </row>
    <row r="223" spans="1:24" s="391" customFormat="1" x14ac:dyDescent="0.25">
      <c r="A223" s="391" t="s">
        <v>30</v>
      </c>
      <c r="B223" s="424" t="s">
        <v>76</v>
      </c>
      <c r="C223" s="391" t="s">
        <v>31</v>
      </c>
      <c r="D223" s="424" t="s">
        <v>26</v>
      </c>
      <c r="E223" s="391" t="s">
        <v>77</v>
      </c>
      <c r="F223" s="391" t="s">
        <v>78</v>
      </c>
    </row>
    <row r="224" spans="1:24" ht="13.5" customHeight="1" outlineLevel="1" x14ac:dyDescent="0.25">
      <c r="A224" s="289">
        <v>1</v>
      </c>
      <c r="B224" s="297"/>
      <c r="C224" s="297"/>
      <c r="D224" s="297"/>
      <c r="E224" s="297"/>
      <c r="F224" s="297"/>
      <c r="G224" s="297"/>
      <c r="H224" s="392"/>
      <c r="K224" s="392"/>
      <c r="X224" s="289"/>
    </row>
    <row r="225" spans="1:24" ht="13.5" customHeight="1" outlineLevel="1" x14ac:dyDescent="0.25">
      <c r="A225" s="289">
        <v>2</v>
      </c>
      <c r="B225" s="297"/>
      <c r="C225" s="112"/>
      <c r="E225" s="428"/>
      <c r="H225" s="392"/>
      <c r="K225" s="392"/>
      <c r="X225" s="289"/>
    </row>
    <row r="226" spans="1:24" ht="13.5" customHeight="1" outlineLevel="1" x14ac:dyDescent="0.25">
      <c r="A226" s="289">
        <v>3</v>
      </c>
      <c r="B226" s="297"/>
      <c r="C226" s="112"/>
      <c r="E226" s="428"/>
      <c r="H226" s="392"/>
      <c r="K226" s="392"/>
      <c r="X226" s="289"/>
    </row>
    <row r="227" spans="1:24" ht="13.5" customHeight="1" outlineLevel="1" x14ac:dyDescent="0.25">
      <c r="A227" s="289">
        <v>4</v>
      </c>
      <c r="B227" s="297"/>
      <c r="C227" s="112"/>
      <c r="E227" s="428"/>
      <c r="H227" s="392"/>
      <c r="K227" s="392"/>
      <c r="X227" s="289"/>
    </row>
    <row r="228" spans="1:24" ht="13.5" customHeight="1" outlineLevel="1" x14ac:dyDescent="0.25">
      <c r="A228" s="289">
        <v>5</v>
      </c>
      <c r="B228" s="297"/>
      <c r="C228" s="112"/>
      <c r="E228" s="428"/>
      <c r="H228" s="392"/>
      <c r="I228" s="429"/>
      <c r="K228" s="392"/>
      <c r="X228" s="289"/>
    </row>
    <row r="229" spans="1:24" ht="13.5" customHeight="1" outlineLevel="1" x14ac:dyDescent="0.25">
      <c r="A229" s="289">
        <v>6</v>
      </c>
      <c r="B229" s="297"/>
      <c r="C229" s="112"/>
      <c r="E229" s="428"/>
      <c r="H229" s="392"/>
      <c r="K229" s="392"/>
      <c r="X229" s="289"/>
    </row>
    <row r="230" spans="1:24" ht="13.5" customHeight="1" outlineLevel="1" x14ac:dyDescent="0.25">
      <c r="A230" s="289">
        <v>7</v>
      </c>
      <c r="B230" s="297"/>
      <c r="C230" s="112"/>
      <c r="E230" s="428"/>
      <c r="H230" s="392"/>
      <c r="K230" s="392"/>
      <c r="X230" s="289"/>
    </row>
    <row r="231" spans="1:24" ht="13.5" customHeight="1" outlineLevel="1" x14ac:dyDescent="0.25">
      <c r="A231" s="289">
        <v>8</v>
      </c>
      <c r="B231" s="297"/>
      <c r="C231" s="112"/>
      <c r="E231" s="428"/>
      <c r="H231" s="392"/>
      <c r="K231" s="392"/>
      <c r="X231" s="289"/>
    </row>
    <row r="232" spans="1:24" ht="13.5" customHeight="1" outlineLevel="1" x14ac:dyDescent="0.25">
      <c r="A232" s="289">
        <v>9</v>
      </c>
      <c r="B232" s="297"/>
      <c r="C232" s="297"/>
      <c r="D232" s="297"/>
      <c r="E232" s="297"/>
      <c r="F232" s="297"/>
      <c r="G232" s="297"/>
      <c r="H232" s="297"/>
      <c r="K232" s="392"/>
      <c r="X232" s="289"/>
    </row>
    <row r="233" spans="1:24" ht="13.5" customHeight="1" outlineLevel="1" x14ac:dyDescent="0.25">
      <c r="A233" s="289">
        <v>10</v>
      </c>
      <c r="B233" s="297"/>
      <c r="C233" s="112"/>
      <c r="E233" s="428"/>
      <c r="H233" s="392"/>
      <c r="K233" s="392"/>
      <c r="X233" s="289"/>
    </row>
    <row r="234" spans="1:24" ht="13.5" customHeight="1" outlineLevel="1" x14ac:dyDescent="0.25">
      <c r="A234" s="289">
        <v>11</v>
      </c>
      <c r="B234" s="297"/>
      <c r="C234" s="112"/>
      <c r="E234" s="428"/>
      <c r="H234" s="392"/>
      <c r="K234" s="392"/>
      <c r="X234" s="289"/>
    </row>
    <row r="235" spans="1:24" ht="13.5" customHeight="1" outlineLevel="1" x14ac:dyDescent="0.25">
      <c r="A235" s="289">
        <v>12</v>
      </c>
      <c r="B235" s="297"/>
      <c r="C235" s="112"/>
      <c r="E235" s="428"/>
      <c r="H235" s="392"/>
      <c r="K235" s="392"/>
      <c r="X235" s="289"/>
    </row>
    <row r="236" spans="1:24" ht="13.5" customHeight="1" outlineLevel="1" x14ac:dyDescent="0.25">
      <c r="A236" s="289">
        <v>13</v>
      </c>
      <c r="B236" s="297"/>
      <c r="C236" s="112"/>
      <c r="E236" s="428"/>
      <c r="H236" s="392"/>
      <c r="K236" s="392"/>
      <c r="X236" s="289"/>
    </row>
    <row r="237" spans="1:24" ht="13.5" customHeight="1" outlineLevel="1" x14ac:dyDescent="0.25">
      <c r="A237" s="289">
        <v>14</v>
      </c>
      <c r="B237" s="297"/>
      <c r="C237" s="112"/>
      <c r="E237" s="428"/>
      <c r="H237" s="392"/>
      <c r="K237" s="392"/>
      <c r="X237" s="289"/>
    </row>
    <row r="238" spans="1:24" ht="13.5" customHeight="1" outlineLevel="1" x14ac:dyDescent="0.25">
      <c r="A238" s="289">
        <v>15</v>
      </c>
      <c r="B238" s="297"/>
      <c r="C238" s="112"/>
      <c r="E238" s="428"/>
      <c r="H238" s="392"/>
      <c r="K238" s="392"/>
      <c r="X238" s="289"/>
    </row>
    <row r="239" spans="1:24" ht="13.5" customHeight="1" outlineLevel="1" x14ac:dyDescent="0.25">
      <c r="A239" s="289">
        <v>16</v>
      </c>
      <c r="B239" s="297"/>
      <c r="C239" s="112"/>
      <c r="E239" s="428"/>
      <c r="H239" s="392"/>
      <c r="K239" s="392"/>
      <c r="X239" s="289"/>
    </row>
    <row r="240" spans="1:24" ht="13.5" customHeight="1" outlineLevel="1" x14ac:dyDescent="0.25">
      <c r="A240" s="289">
        <v>17</v>
      </c>
      <c r="B240" s="297"/>
      <c r="C240" s="112"/>
      <c r="E240" s="428"/>
      <c r="H240" s="392"/>
      <c r="K240" s="392"/>
      <c r="X240" s="289"/>
    </row>
    <row r="241" spans="1:24" ht="13.5" customHeight="1" outlineLevel="1" x14ac:dyDescent="0.25">
      <c r="A241" s="289">
        <v>18</v>
      </c>
      <c r="B241" s="297"/>
      <c r="C241" s="112"/>
      <c r="E241" s="428"/>
      <c r="H241" s="392"/>
      <c r="K241" s="392"/>
      <c r="X241" s="289"/>
    </row>
    <row r="242" spans="1:24" ht="13.5" customHeight="1" outlineLevel="1" x14ac:dyDescent="0.25">
      <c r="A242" s="289">
        <v>19</v>
      </c>
      <c r="B242" s="297"/>
      <c r="C242" s="112"/>
      <c r="E242" s="428"/>
      <c r="H242" s="392"/>
      <c r="K242" s="392"/>
      <c r="X242" s="289"/>
    </row>
    <row r="243" spans="1:24" ht="13.5" customHeight="1" outlineLevel="1" x14ac:dyDescent="0.25">
      <c r="A243" s="289">
        <v>20</v>
      </c>
      <c r="B243" s="297"/>
      <c r="C243" s="112"/>
      <c r="E243" s="428"/>
      <c r="H243" s="392"/>
      <c r="K243" s="392"/>
      <c r="X243" s="289"/>
    </row>
    <row r="244" spans="1:24" ht="13.5" customHeight="1" outlineLevel="1" x14ac:dyDescent="0.25">
      <c r="A244" s="289">
        <v>21</v>
      </c>
      <c r="B244" s="297"/>
      <c r="C244" s="112"/>
      <c r="E244" s="428"/>
      <c r="H244" s="392"/>
      <c r="K244" s="392"/>
      <c r="X244" s="289"/>
    </row>
    <row r="245" spans="1:24" ht="13.5" customHeight="1" outlineLevel="1" x14ac:dyDescent="0.25">
      <c r="A245" s="289">
        <v>22</v>
      </c>
      <c r="B245" s="297"/>
      <c r="C245" s="112"/>
      <c r="E245" s="428"/>
      <c r="H245" s="392"/>
      <c r="K245" s="392"/>
      <c r="X245" s="289"/>
    </row>
    <row r="246" spans="1:24" ht="13.5" customHeight="1" outlineLevel="1" x14ac:dyDescent="0.25">
      <c r="A246" s="289">
        <v>23</v>
      </c>
      <c r="B246" s="297"/>
      <c r="C246" s="112"/>
      <c r="E246" s="428"/>
      <c r="H246" s="392"/>
      <c r="K246" s="392"/>
      <c r="X246" s="289"/>
    </row>
    <row r="247" spans="1:24" ht="13.5" customHeight="1" outlineLevel="1" x14ac:dyDescent="0.25">
      <c r="A247" s="289">
        <v>24</v>
      </c>
      <c r="B247" s="297"/>
      <c r="C247" s="112"/>
      <c r="E247" s="428"/>
      <c r="H247" s="392"/>
      <c r="K247" s="392"/>
      <c r="X247" s="289"/>
    </row>
    <row r="248" spans="1:24" ht="13.5" customHeight="1" outlineLevel="1" x14ac:dyDescent="0.25">
      <c r="A248" s="289">
        <v>25</v>
      </c>
      <c r="B248" s="297"/>
      <c r="C248" s="112"/>
      <c r="E248" s="428"/>
      <c r="H248" s="392"/>
      <c r="K248" s="392"/>
      <c r="X248" s="289"/>
    </row>
    <row r="249" spans="1:24" ht="13.5" customHeight="1" outlineLevel="1" x14ac:dyDescent="0.25">
      <c r="A249" s="289">
        <v>26</v>
      </c>
      <c r="B249" s="297"/>
      <c r="C249" s="112"/>
      <c r="E249" s="428"/>
      <c r="H249" s="392"/>
      <c r="K249" s="392"/>
      <c r="X249" s="289"/>
    </row>
    <row r="250" spans="1:24" ht="13.5" customHeight="1" outlineLevel="1" x14ac:dyDescent="0.25">
      <c r="A250" s="289">
        <v>27</v>
      </c>
      <c r="B250" s="297"/>
      <c r="C250" s="112"/>
      <c r="E250" s="428"/>
      <c r="H250" s="392"/>
      <c r="K250" s="392"/>
      <c r="X250" s="289"/>
    </row>
    <row r="251" spans="1:24" ht="13.5" customHeight="1" outlineLevel="1" x14ac:dyDescent="0.25">
      <c r="A251" s="289">
        <v>28</v>
      </c>
      <c r="B251" s="297"/>
      <c r="C251" s="112"/>
      <c r="E251" s="428"/>
      <c r="H251" s="392"/>
      <c r="K251" s="392"/>
      <c r="X251" s="289"/>
    </row>
    <row r="252" spans="1:24" ht="13.5" customHeight="1" outlineLevel="1" x14ac:dyDescent="0.25">
      <c r="A252" s="289">
        <v>29</v>
      </c>
      <c r="B252" s="297"/>
      <c r="C252" s="112"/>
      <c r="E252" s="428"/>
      <c r="H252" s="392"/>
      <c r="K252" s="392"/>
      <c r="X252" s="289"/>
    </row>
    <row r="253" spans="1:24" ht="13.5" customHeight="1" outlineLevel="1" x14ac:dyDescent="0.25">
      <c r="A253" s="289">
        <v>30</v>
      </c>
      <c r="B253" s="297"/>
      <c r="C253" s="112"/>
      <c r="E253" s="428"/>
      <c r="H253" s="392"/>
      <c r="K253" s="392"/>
      <c r="X253" s="289"/>
    </row>
    <row r="254" spans="1:24" ht="13.5" customHeight="1" outlineLevel="1" x14ac:dyDescent="0.25">
      <c r="A254" s="289">
        <v>31</v>
      </c>
      <c r="B254" s="297"/>
      <c r="C254" s="112"/>
      <c r="E254" s="428"/>
      <c r="H254" s="392"/>
      <c r="K254" s="392"/>
      <c r="X254" s="289"/>
    </row>
    <row r="255" spans="1:24" ht="13.5" customHeight="1" outlineLevel="1" x14ac:dyDescent="0.25">
      <c r="A255" s="289">
        <v>32</v>
      </c>
      <c r="B255" s="297"/>
      <c r="C255" s="112"/>
      <c r="E255" s="428"/>
      <c r="H255" s="392"/>
      <c r="K255" s="392"/>
      <c r="X255" s="289"/>
    </row>
    <row r="256" spans="1:24" ht="13.5" customHeight="1" outlineLevel="1" x14ac:dyDescent="0.25">
      <c r="A256" s="289">
        <v>33</v>
      </c>
      <c r="B256" s="297"/>
      <c r="C256" s="112"/>
      <c r="E256" s="428"/>
      <c r="H256" s="392"/>
      <c r="K256" s="392"/>
      <c r="X256" s="289"/>
    </row>
    <row r="257" spans="1:24" ht="13.5" customHeight="1" outlineLevel="1" x14ac:dyDescent="0.25">
      <c r="A257" s="289">
        <v>34</v>
      </c>
      <c r="B257" s="297"/>
      <c r="C257" s="112"/>
      <c r="E257" s="428"/>
      <c r="H257" s="392"/>
      <c r="K257" s="392"/>
      <c r="X257" s="289"/>
    </row>
    <row r="258" spans="1:24" ht="13.5" customHeight="1" outlineLevel="1" x14ac:dyDescent="0.25">
      <c r="A258" s="289">
        <v>35</v>
      </c>
      <c r="B258" s="297"/>
      <c r="C258" s="112"/>
      <c r="E258" s="428"/>
      <c r="H258" s="392"/>
      <c r="K258" s="392"/>
      <c r="X258" s="289"/>
    </row>
    <row r="259" spans="1:24" ht="13.5" customHeight="1" outlineLevel="1" x14ac:dyDescent="0.25">
      <c r="A259" s="289">
        <v>36</v>
      </c>
      <c r="B259" s="297"/>
      <c r="C259" s="112"/>
      <c r="E259" s="428"/>
      <c r="H259" s="392"/>
      <c r="K259" s="392"/>
      <c r="X259" s="289"/>
    </row>
    <row r="260" spans="1:24" ht="13.5" customHeight="1" outlineLevel="1" x14ac:dyDescent="0.25">
      <c r="A260" s="289">
        <v>37</v>
      </c>
      <c r="B260" s="297"/>
      <c r="C260" s="112"/>
      <c r="E260" s="428"/>
      <c r="H260" s="392"/>
      <c r="K260" s="392"/>
      <c r="X260" s="289"/>
    </row>
    <row r="261" spans="1:24" ht="13.5" customHeight="1" outlineLevel="1" x14ac:dyDescent="0.25">
      <c r="A261" s="289">
        <v>38</v>
      </c>
      <c r="B261" s="297"/>
      <c r="C261" s="112"/>
      <c r="E261" s="428"/>
      <c r="H261" s="392"/>
      <c r="K261" s="392"/>
      <c r="X261" s="289"/>
    </row>
    <row r="262" spans="1:24" ht="13.5" customHeight="1" outlineLevel="1" x14ac:dyDescent="0.25">
      <c r="A262" s="289">
        <v>39</v>
      </c>
      <c r="B262" s="297"/>
      <c r="C262" s="112"/>
      <c r="E262" s="428"/>
      <c r="H262" s="392"/>
      <c r="K262" s="392"/>
      <c r="X262" s="289"/>
    </row>
    <row r="263" spans="1:24" ht="13.5" customHeight="1" outlineLevel="1" x14ac:dyDescent="0.25">
      <c r="A263" s="289">
        <v>40</v>
      </c>
      <c r="B263" s="297"/>
      <c r="C263" s="112"/>
      <c r="E263" s="428"/>
      <c r="H263" s="392"/>
      <c r="K263" s="392"/>
      <c r="X263" s="289"/>
    </row>
    <row r="264" spans="1:24" ht="13.5" customHeight="1" outlineLevel="1" x14ac:dyDescent="0.25">
      <c r="A264" s="289">
        <v>41</v>
      </c>
      <c r="B264" s="297"/>
      <c r="C264" s="112"/>
      <c r="E264" s="428"/>
      <c r="H264" s="392"/>
      <c r="K264" s="392"/>
      <c r="X264" s="289"/>
    </row>
    <row r="265" spans="1:24" ht="13.5" customHeight="1" outlineLevel="1" x14ac:dyDescent="0.25">
      <c r="A265" s="289">
        <v>42</v>
      </c>
      <c r="B265" s="297"/>
      <c r="C265" s="112"/>
      <c r="E265" s="428"/>
      <c r="H265" s="392"/>
      <c r="K265" s="392"/>
      <c r="X265" s="289"/>
    </row>
    <row r="266" spans="1:24" ht="13.5" customHeight="1" outlineLevel="1" x14ac:dyDescent="0.25">
      <c r="A266" s="289">
        <v>43</v>
      </c>
      <c r="B266" s="297"/>
      <c r="C266" s="112"/>
      <c r="E266" s="428"/>
      <c r="H266" s="392"/>
      <c r="K266" s="392"/>
      <c r="X266" s="289"/>
    </row>
    <row r="267" spans="1:24" ht="13.5" customHeight="1" outlineLevel="1" x14ac:dyDescent="0.25">
      <c r="A267" s="289">
        <v>44</v>
      </c>
      <c r="B267" s="297"/>
      <c r="C267" s="112"/>
      <c r="E267" s="428"/>
      <c r="H267" s="392"/>
      <c r="K267" s="392"/>
      <c r="X267" s="289"/>
    </row>
    <row r="268" spans="1:24" ht="13.5" customHeight="1" outlineLevel="1" x14ac:dyDescent="0.25">
      <c r="A268" s="289">
        <v>45</v>
      </c>
      <c r="B268" s="297"/>
      <c r="C268" s="112"/>
      <c r="E268" s="428"/>
      <c r="H268" s="392"/>
      <c r="K268" s="392"/>
      <c r="X268" s="289"/>
    </row>
    <row r="269" spans="1:24" ht="13.5" customHeight="1" outlineLevel="1" x14ac:dyDescent="0.25">
      <c r="A269" s="289">
        <v>46</v>
      </c>
      <c r="B269" s="297"/>
      <c r="C269" s="112"/>
      <c r="E269" s="428"/>
      <c r="H269" s="392"/>
      <c r="K269" s="392"/>
      <c r="X269" s="289"/>
    </row>
    <row r="270" spans="1:24" ht="13.5" customHeight="1" outlineLevel="1" x14ac:dyDescent="0.25">
      <c r="A270" s="289">
        <v>47</v>
      </c>
      <c r="B270" s="297"/>
      <c r="C270" s="112"/>
      <c r="E270" s="428"/>
      <c r="H270" s="392"/>
      <c r="K270" s="392"/>
      <c r="X270" s="289"/>
    </row>
    <row r="271" spans="1:24" ht="13.5" customHeight="1" outlineLevel="1" x14ac:dyDescent="0.25">
      <c r="A271" s="289">
        <v>48</v>
      </c>
      <c r="B271" s="297"/>
      <c r="C271" s="112"/>
      <c r="E271" s="428"/>
      <c r="H271" s="392"/>
      <c r="K271" s="392"/>
      <c r="X271" s="289"/>
    </row>
    <row r="272" spans="1:24" ht="13.5" customHeight="1" outlineLevel="1" x14ac:dyDescent="0.25">
      <c r="A272" s="289">
        <v>49</v>
      </c>
      <c r="B272" s="297"/>
      <c r="C272" s="112"/>
      <c r="E272" s="428"/>
      <c r="H272" s="392"/>
      <c r="K272" s="392"/>
      <c r="X272" s="289"/>
    </row>
    <row r="273" spans="1:24" ht="13.5" customHeight="1" outlineLevel="1" x14ac:dyDescent="0.25">
      <c r="A273" s="289">
        <v>50</v>
      </c>
      <c r="B273" s="297"/>
      <c r="C273" s="112"/>
      <c r="E273" s="428"/>
      <c r="H273" s="392"/>
      <c r="K273" s="392"/>
      <c r="X273" s="289"/>
    </row>
    <row r="274" spans="1:24" ht="13.5" customHeight="1" outlineLevel="1" x14ac:dyDescent="0.25">
      <c r="A274" s="289">
        <v>51</v>
      </c>
      <c r="B274" s="297"/>
      <c r="C274" s="112"/>
      <c r="E274" s="428"/>
      <c r="H274" s="392"/>
      <c r="K274" s="392"/>
      <c r="X274" s="289"/>
    </row>
    <row r="275" spans="1:24" ht="13.5" customHeight="1" outlineLevel="1" x14ac:dyDescent="0.25">
      <c r="A275" s="289">
        <v>52</v>
      </c>
      <c r="B275" s="297"/>
      <c r="G275" s="289">
        <v>39</v>
      </c>
      <c r="H275" s="392"/>
      <c r="K275" s="392"/>
      <c r="X275" s="289"/>
    </row>
    <row r="276" spans="1:24" ht="13.5" customHeight="1" outlineLevel="1" x14ac:dyDescent="0.25">
      <c r="A276" s="289">
        <v>53</v>
      </c>
      <c r="B276" s="297"/>
      <c r="H276" s="392"/>
      <c r="K276" s="392"/>
      <c r="X276" s="289"/>
    </row>
    <row r="277" spans="1:24" ht="13.5" customHeight="1" outlineLevel="1" x14ac:dyDescent="0.25">
      <c r="A277" s="289">
        <v>54</v>
      </c>
      <c r="B277" s="297"/>
      <c r="G277" s="289">
        <v>19</v>
      </c>
      <c r="H277" s="392"/>
      <c r="K277" s="392"/>
      <c r="X277" s="289"/>
    </row>
    <row r="278" spans="1:24" ht="13.5" customHeight="1" outlineLevel="1" x14ac:dyDescent="0.25">
      <c r="A278" s="289">
        <v>55</v>
      </c>
      <c r="B278" s="297"/>
      <c r="G278" s="289">
        <v>38</v>
      </c>
      <c r="H278" s="392"/>
      <c r="K278" s="392"/>
      <c r="X278" s="289"/>
    </row>
    <row r="279" spans="1:24" ht="13.5" customHeight="1" outlineLevel="1" x14ac:dyDescent="0.25">
      <c r="A279" s="289">
        <v>56</v>
      </c>
      <c r="B279" s="297"/>
      <c r="G279" s="289">
        <v>20</v>
      </c>
      <c r="H279" s="392"/>
      <c r="K279" s="392"/>
      <c r="X279" s="289"/>
    </row>
    <row r="280" spans="1:24" ht="13.5" customHeight="1" outlineLevel="1" x14ac:dyDescent="0.25">
      <c r="A280" s="289">
        <v>57</v>
      </c>
      <c r="B280" s="297"/>
      <c r="G280" s="289">
        <v>40</v>
      </c>
      <c r="H280" s="392"/>
      <c r="K280" s="392"/>
      <c r="X280" s="289"/>
    </row>
    <row r="281" spans="1:24" ht="13.5" customHeight="1" outlineLevel="1" x14ac:dyDescent="0.25">
      <c r="A281" s="289">
        <v>58</v>
      </c>
      <c r="B281" s="297"/>
      <c r="G281" s="289">
        <v>18</v>
      </c>
      <c r="H281" s="392"/>
      <c r="K281" s="392"/>
      <c r="X281" s="289"/>
    </row>
    <row r="282" spans="1:24" ht="13.5" customHeight="1" outlineLevel="1" x14ac:dyDescent="0.25">
      <c r="A282" s="289">
        <v>59</v>
      </c>
      <c r="B282" s="297"/>
      <c r="G282" s="289">
        <v>47</v>
      </c>
      <c r="H282" s="392"/>
      <c r="K282" s="392"/>
      <c r="X282" s="289"/>
    </row>
    <row r="283" spans="1:24" ht="13.5" customHeight="1" outlineLevel="1" x14ac:dyDescent="0.25">
      <c r="A283" s="289">
        <v>60</v>
      </c>
      <c r="B283" s="297"/>
      <c r="G283" s="289">
        <v>60</v>
      </c>
      <c r="H283" s="392"/>
      <c r="K283" s="392"/>
      <c r="X283" s="289"/>
    </row>
    <row r="284" spans="1:24" ht="13.5" customHeight="1" outlineLevel="1" x14ac:dyDescent="0.25">
      <c r="A284" s="289">
        <v>61</v>
      </c>
      <c r="B284" s="297"/>
      <c r="G284" s="289">
        <v>23</v>
      </c>
      <c r="H284" s="392"/>
      <c r="K284" s="392"/>
    </row>
    <row r="285" spans="1:24" ht="13.5" customHeight="1" outlineLevel="1" x14ac:dyDescent="0.25">
      <c r="A285" s="289">
        <v>62</v>
      </c>
      <c r="B285" s="297"/>
      <c r="H285" s="392"/>
      <c r="K285" s="392"/>
    </row>
    <row r="286" spans="1:24" ht="13.5" customHeight="1" outlineLevel="1" x14ac:dyDescent="0.25">
      <c r="A286" s="289">
        <v>63</v>
      </c>
      <c r="B286" s="297"/>
      <c r="H286" s="392"/>
      <c r="K286" s="392"/>
    </row>
    <row r="287" spans="1:24" ht="13.5" customHeight="1" outlineLevel="1" x14ac:dyDescent="0.25">
      <c r="A287" s="289">
        <v>64</v>
      </c>
      <c r="B287" s="297"/>
      <c r="G287" s="289">
        <v>21</v>
      </c>
      <c r="H287" s="392"/>
      <c r="K287" s="392"/>
    </row>
    <row r="288" spans="1:24" ht="13.5" customHeight="1" outlineLevel="1" x14ac:dyDescent="0.25">
      <c r="B288" s="297"/>
      <c r="H288" s="392"/>
      <c r="K288" s="392"/>
    </row>
    <row r="289" spans="2:11" ht="13.5" customHeight="1" outlineLevel="1" x14ac:dyDescent="0.25">
      <c r="B289" s="297"/>
      <c r="H289" s="392"/>
      <c r="K289" s="392"/>
    </row>
    <row r="290" spans="2:11" ht="13.5" customHeight="1" outlineLevel="1" x14ac:dyDescent="0.25">
      <c r="B290" s="297"/>
      <c r="H290" s="392"/>
      <c r="K290" s="392"/>
    </row>
    <row r="291" spans="2:11" ht="13.5" customHeight="1" outlineLevel="1" x14ac:dyDescent="0.25">
      <c r="B291" s="297"/>
      <c r="H291" s="392"/>
      <c r="K291" s="392"/>
    </row>
    <row r="292" spans="2:11" ht="13.5" customHeight="1" outlineLevel="1" x14ac:dyDescent="0.25">
      <c r="B292" s="297"/>
      <c r="H292" s="392"/>
      <c r="K292" s="392"/>
    </row>
    <row r="293" spans="2:11" ht="13.5" customHeight="1" outlineLevel="1" x14ac:dyDescent="0.25">
      <c r="B293" s="297"/>
      <c r="H293" s="392"/>
      <c r="K293" s="392"/>
    </row>
    <row r="294" spans="2:11" ht="13.5" customHeight="1" outlineLevel="1" x14ac:dyDescent="0.25">
      <c r="B294" s="297"/>
      <c r="H294" s="392"/>
      <c r="K294" s="392"/>
    </row>
    <row r="295" spans="2:11" ht="13.5" customHeight="1" outlineLevel="1" x14ac:dyDescent="0.25">
      <c r="B295" s="297"/>
      <c r="H295" s="392"/>
      <c r="K295" s="392"/>
    </row>
    <row r="296" spans="2:11" ht="13.5" customHeight="1" outlineLevel="1" x14ac:dyDescent="0.25">
      <c r="B296" s="297"/>
      <c r="H296" s="392"/>
      <c r="K296" s="392"/>
    </row>
    <row r="297" spans="2:11" ht="13.5" customHeight="1" outlineLevel="1" x14ac:dyDescent="0.25">
      <c r="B297" s="297"/>
      <c r="H297" s="392"/>
      <c r="K297" s="392"/>
    </row>
    <row r="298" spans="2:11" ht="13.5" customHeight="1" outlineLevel="1" x14ac:dyDescent="0.25">
      <c r="B298" s="297"/>
      <c r="H298" s="392"/>
      <c r="K298" s="392"/>
    </row>
    <row r="299" spans="2:11" ht="13.5" customHeight="1" outlineLevel="1" x14ac:dyDescent="0.25">
      <c r="B299" s="297"/>
      <c r="H299" s="392"/>
      <c r="K299" s="392"/>
    </row>
    <row r="300" spans="2:11" ht="13.5" customHeight="1" outlineLevel="1" x14ac:dyDescent="0.25">
      <c r="B300" s="297"/>
      <c r="H300" s="392"/>
      <c r="K300" s="392"/>
    </row>
    <row r="301" spans="2:11" ht="13.5" customHeight="1" outlineLevel="1" x14ac:dyDescent="0.25">
      <c r="B301" s="297"/>
      <c r="H301" s="392"/>
      <c r="K301" s="392"/>
    </row>
    <row r="302" spans="2:11" ht="13.5" customHeight="1" outlineLevel="1" x14ac:dyDescent="0.25">
      <c r="B302" s="297"/>
      <c r="H302" s="392"/>
      <c r="K302" s="392"/>
    </row>
    <row r="303" spans="2:11" ht="13.5" customHeight="1" outlineLevel="1" x14ac:dyDescent="0.25">
      <c r="B303" s="297"/>
      <c r="K303" s="392"/>
    </row>
    <row r="304" spans="2:11" ht="13.5" customHeight="1" outlineLevel="1" x14ac:dyDescent="0.25">
      <c r="B304" s="297"/>
      <c r="K304" s="392"/>
    </row>
    <row r="305" spans="2:11" ht="13.5" customHeight="1" outlineLevel="1" x14ac:dyDescent="0.25">
      <c r="B305" s="297"/>
      <c r="K305" s="392"/>
    </row>
    <row r="306" spans="2:11" ht="13.5" customHeight="1" outlineLevel="1" x14ac:dyDescent="0.25">
      <c r="B306" s="297"/>
      <c r="K306" s="392"/>
    </row>
    <row r="307" spans="2:11" ht="13.5" customHeight="1" outlineLevel="1" x14ac:dyDescent="0.25">
      <c r="B307" s="297"/>
      <c r="K307" s="392"/>
    </row>
    <row r="308" spans="2:11" ht="13.5" customHeight="1" outlineLevel="1" x14ac:dyDescent="0.25">
      <c r="B308" s="297"/>
      <c r="K308" s="392"/>
    </row>
    <row r="309" spans="2:11" ht="13.5" customHeight="1" outlineLevel="1" x14ac:dyDescent="0.25">
      <c r="B309" s="297"/>
      <c r="K309" s="392"/>
    </row>
    <row r="310" spans="2:11" ht="13.5" customHeight="1" outlineLevel="1" x14ac:dyDescent="0.25">
      <c r="B310" s="297"/>
      <c r="K310" s="392"/>
    </row>
    <row r="311" spans="2:11" ht="13.5" customHeight="1" outlineLevel="1" x14ac:dyDescent="0.25">
      <c r="B311" s="297"/>
      <c r="K311" s="392"/>
    </row>
    <row r="312" spans="2:11" ht="13.5" customHeight="1" outlineLevel="1" x14ac:dyDescent="0.25">
      <c r="B312" s="297"/>
      <c r="K312" s="392"/>
    </row>
    <row r="313" spans="2:11" ht="13.5" customHeight="1" outlineLevel="1" x14ac:dyDescent="0.25">
      <c r="B313" s="297"/>
      <c r="K313" s="392"/>
    </row>
    <row r="314" spans="2:11" ht="13.5" customHeight="1" outlineLevel="1" x14ac:dyDescent="0.25">
      <c r="B314" s="297"/>
      <c r="K314" s="392"/>
    </row>
    <row r="315" spans="2:11" ht="13.5" customHeight="1" outlineLevel="1" x14ac:dyDescent="0.25">
      <c r="B315" s="297"/>
      <c r="K315" s="392"/>
    </row>
    <row r="316" spans="2:11" ht="13.5" customHeight="1" outlineLevel="1" x14ac:dyDescent="0.25">
      <c r="B316" s="297"/>
      <c r="K316" s="392"/>
    </row>
    <row r="317" spans="2:11" ht="13.5" customHeight="1" outlineLevel="1" x14ac:dyDescent="0.25">
      <c r="B317" s="297"/>
      <c r="K317" s="392"/>
    </row>
    <row r="318" spans="2:11" ht="13.5" customHeight="1" outlineLevel="1" x14ac:dyDescent="0.25">
      <c r="B318" s="297"/>
      <c r="K318" s="392"/>
    </row>
    <row r="319" spans="2:11" ht="13.5" customHeight="1" outlineLevel="1" x14ac:dyDescent="0.25">
      <c r="B319" s="297"/>
      <c r="K319" s="392"/>
    </row>
    <row r="320" spans="2:11" ht="13.5" customHeight="1" outlineLevel="1" x14ac:dyDescent="0.25">
      <c r="B320" s="297"/>
      <c r="K320" s="392"/>
    </row>
    <row r="321" spans="1:24" ht="13.5" customHeight="1" outlineLevel="1" thickBot="1" x14ac:dyDescent="0.3">
      <c r="B321" s="297"/>
      <c r="K321" s="392"/>
    </row>
    <row r="322" spans="1:24" s="420" customFormat="1" ht="21.6" thickBot="1" x14ac:dyDescent="0.45">
      <c r="A322" s="418" t="s">
        <v>350</v>
      </c>
      <c r="B322" s="419"/>
      <c r="D322" s="421"/>
      <c r="E322" s="422"/>
      <c r="H322" s="423"/>
      <c r="X322" s="430"/>
    </row>
    <row r="323" spans="1:24" s="391" customFormat="1" x14ac:dyDescent="0.25">
      <c r="A323" s="391" t="s">
        <v>30</v>
      </c>
      <c r="B323" s="424" t="s">
        <v>76</v>
      </c>
      <c r="C323" s="391" t="s">
        <v>31</v>
      </c>
      <c r="D323" s="424" t="s">
        <v>26</v>
      </c>
      <c r="E323" s="391" t="s">
        <v>77</v>
      </c>
      <c r="F323" s="391" t="s">
        <v>78</v>
      </c>
      <c r="X323" s="431"/>
    </row>
    <row r="324" spans="1:24" ht="13.5" customHeight="1" outlineLevel="2" x14ac:dyDescent="0.25">
      <c r="A324" s="289">
        <v>1</v>
      </c>
      <c r="B324" s="297"/>
      <c r="C324" s="112"/>
      <c r="E324" s="428"/>
      <c r="H324" s="392"/>
      <c r="K324" s="392"/>
    </row>
    <row r="325" spans="1:24" ht="13.5" customHeight="1" outlineLevel="2" x14ac:dyDescent="0.25">
      <c r="A325" s="289">
        <v>2</v>
      </c>
      <c r="B325" s="297"/>
      <c r="C325" s="112"/>
      <c r="E325" s="428"/>
      <c r="H325" s="392"/>
      <c r="K325" s="392"/>
    </row>
    <row r="326" spans="1:24" ht="13.5" customHeight="1" outlineLevel="2" x14ac:dyDescent="0.25">
      <c r="A326" s="289">
        <v>3</v>
      </c>
      <c r="B326" s="297"/>
      <c r="C326" s="112"/>
      <c r="E326" s="428"/>
      <c r="H326" s="392"/>
      <c r="K326" s="392"/>
    </row>
    <row r="327" spans="1:24" ht="13.5" customHeight="1" outlineLevel="2" x14ac:dyDescent="0.25">
      <c r="A327" s="289">
        <v>4</v>
      </c>
      <c r="B327" s="297"/>
      <c r="C327" s="112"/>
      <c r="E327" s="428"/>
      <c r="H327" s="392"/>
      <c r="K327" s="392"/>
    </row>
    <row r="328" spans="1:24" ht="13.5" customHeight="1" outlineLevel="2" x14ac:dyDescent="0.25">
      <c r="A328" s="289">
        <v>5</v>
      </c>
      <c r="B328" s="297"/>
      <c r="C328" s="112"/>
      <c r="E328" s="428"/>
      <c r="H328" s="392"/>
      <c r="K328" s="392"/>
    </row>
    <row r="329" spans="1:24" ht="13.5" customHeight="1" outlineLevel="2" x14ac:dyDescent="0.25">
      <c r="A329" s="289">
        <v>6</v>
      </c>
      <c r="B329" s="297"/>
      <c r="C329" s="112"/>
      <c r="E329" s="428"/>
      <c r="H329" s="392"/>
      <c r="K329" s="392"/>
    </row>
    <row r="330" spans="1:24" ht="13.5" customHeight="1" outlineLevel="2" x14ac:dyDescent="0.25">
      <c r="A330" s="289">
        <v>7</v>
      </c>
      <c r="B330" s="297"/>
      <c r="C330" s="112"/>
      <c r="E330" s="428"/>
      <c r="H330" s="392"/>
      <c r="K330" s="392"/>
    </row>
    <row r="331" spans="1:24" ht="13.5" customHeight="1" outlineLevel="2" x14ac:dyDescent="0.25">
      <c r="A331" s="289">
        <v>8</v>
      </c>
      <c r="B331" s="297"/>
      <c r="C331" s="112"/>
      <c r="E331" s="428"/>
      <c r="H331" s="392"/>
      <c r="K331" s="392"/>
    </row>
    <row r="332" spans="1:24" ht="13.5" customHeight="1" outlineLevel="2" x14ac:dyDescent="0.25">
      <c r="A332" s="289">
        <v>9</v>
      </c>
      <c r="B332" s="297"/>
      <c r="C332" s="112"/>
      <c r="E332" s="428"/>
      <c r="H332" s="392"/>
      <c r="K332" s="392"/>
    </row>
    <row r="333" spans="1:24" ht="13.5" customHeight="1" outlineLevel="2" x14ac:dyDescent="0.25">
      <c r="A333" s="289">
        <v>10</v>
      </c>
      <c r="B333" s="297"/>
      <c r="C333" s="112"/>
      <c r="E333" s="428"/>
      <c r="H333" s="392"/>
      <c r="K333" s="392"/>
    </row>
    <row r="334" spans="1:24" ht="13.5" customHeight="1" outlineLevel="2" x14ac:dyDescent="0.25">
      <c r="A334" s="289">
        <v>11</v>
      </c>
      <c r="B334" s="297"/>
      <c r="C334" s="112"/>
      <c r="E334" s="428"/>
      <c r="H334" s="392"/>
      <c r="K334" s="392"/>
    </row>
    <row r="335" spans="1:24" ht="13.5" customHeight="1" outlineLevel="2" x14ac:dyDescent="0.25">
      <c r="A335" s="289">
        <v>12</v>
      </c>
      <c r="B335" s="297"/>
      <c r="C335" s="112"/>
      <c r="E335" s="428"/>
      <c r="H335" s="392"/>
      <c r="K335" s="392"/>
    </row>
    <row r="336" spans="1:24" ht="13.5" customHeight="1" outlineLevel="2" x14ac:dyDescent="0.25">
      <c r="A336" s="289">
        <v>13</v>
      </c>
      <c r="B336" s="297"/>
      <c r="C336" s="112"/>
      <c r="E336" s="428"/>
      <c r="H336" s="392"/>
      <c r="K336" s="392"/>
    </row>
    <row r="337" spans="1:11" ht="13.5" customHeight="1" outlineLevel="2" x14ac:dyDescent="0.25">
      <c r="A337" s="289">
        <v>14</v>
      </c>
      <c r="B337" s="297"/>
      <c r="C337" s="112"/>
      <c r="E337" s="428"/>
      <c r="H337" s="392"/>
      <c r="K337" s="392"/>
    </row>
    <row r="338" spans="1:11" ht="13.5" customHeight="1" outlineLevel="2" x14ac:dyDescent="0.25">
      <c r="A338" s="289">
        <v>15</v>
      </c>
      <c r="B338" s="297"/>
      <c r="C338" s="112"/>
      <c r="E338" s="428"/>
      <c r="H338" s="392"/>
      <c r="K338" s="392"/>
    </row>
    <row r="339" spans="1:11" ht="13.5" customHeight="1" outlineLevel="2" x14ac:dyDescent="0.25">
      <c r="A339" s="289">
        <v>16</v>
      </c>
      <c r="B339" s="297"/>
      <c r="C339" s="112"/>
      <c r="E339" s="428"/>
      <c r="H339" s="392"/>
      <c r="K339" s="392"/>
    </row>
    <row r="340" spans="1:11" ht="13.5" customHeight="1" outlineLevel="2" x14ac:dyDescent="0.25">
      <c r="A340" s="289">
        <v>17</v>
      </c>
      <c r="B340" s="297"/>
      <c r="C340" s="112"/>
      <c r="E340" s="428"/>
      <c r="H340" s="392"/>
      <c r="K340" s="392"/>
    </row>
    <row r="341" spans="1:11" ht="13.5" customHeight="1" outlineLevel="2" x14ac:dyDescent="0.25">
      <c r="A341" s="289">
        <v>18</v>
      </c>
      <c r="B341" s="297"/>
      <c r="C341" s="112"/>
      <c r="E341" s="428"/>
      <c r="H341" s="392"/>
      <c r="K341" s="392"/>
    </row>
    <row r="342" spans="1:11" ht="13.5" customHeight="1" outlineLevel="2" x14ac:dyDescent="0.25">
      <c r="A342" s="289">
        <v>19</v>
      </c>
      <c r="B342" s="297"/>
      <c r="C342" s="112"/>
      <c r="E342" s="428"/>
      <c r="H342" s="392"/>
      <c r="K342" s="392"/>
    </row>
    <row r="343" spans="1:11" ht="13.5" customHeight="1" outlineLevel="2" x14ac:dyDescent="0.25">
      <c r="A343" s="289">
        <v>20</v>
      </c>
      <c r="B343" s="297"/>
      <c r="C343" s="112"/>
      <c r="E343" s="428"/>
      <c r="H343" s="392"/>
      <c r="K343" s="392"/>
    </row>
    <row r="344" spans="1:11" ht="13.5" customHeight="1" outlineLevel="2" x14ac:dyDescent="0.25">
      <c r="A344" s="289">
        <v>21</v>
      </c>
      <c r="B344" s="297"/>
      <c r="C344" s="112"/>
      <c r="E344" s="428"/>
      <c r="H344" s="392"/>
      <c r="K344" s="392"/>
    </row>
    <row r="345" spans="1:11" ht="13.5" customHeight="1" outlineLevel="2" x14ac:dyDescent="0.25">
      <c r="A345" s="289">
        <v>22</v>
      </c>
      <c r="B345" s="297"/>
      <c r="C345" s="112"/>
      <c r="E345" s="428"/>
      <c r="H345" s="392"/>
      <c r="K345" s="392"/>
    </row>
    <row r="346" spans="1:11" ht="13.5" customHeight="1" outlineLevel="2" x14ac:dyDescent="0.25">
      <c r="A346" s="289">
        <v>23</v>
      </c>
      <c r="B346" s="297"/>
      <c r="C346" s="112"/>
      <c r="E346" s="428"/>
      <c r="H346" s="392"/>
      <c r="K346" s="392"/>
    </row>
    <row r="347" spans="1:11" ht="13.5" customHeight="1" outlineLevel="2" x14ac:dyDescent="0.25">
      <c r="A347" s="289">
        <v>24</v>
      </c>
      <c r="B347" s="297"/>
      <c r="C347" s="112"/>
      <c r="E347" s="428"/>
      <c r="H347" s="392"/>
      <c r="K347" s="392"/>
    </row>
    <row r="348" spans="1:11" ht="13.5" customHeight="1" outlineLevel="2" x14ac:dyDescent="0.25">
      <c r="A348" s="289">
        <v>25</v>
      </c>
      <c r="B348" s="297"/>
      <c r="C348" s="112"/>
      <c r="E348" s="428"/>
      <c r="H348" s="392"/>
      <c r="K348" s="392"/>
    </row>
    <row r="349" spans="1:11" ht="13.5" customHeight="1" outlineLevel="2" x14ac:dyDescent="0.25">
      <c r="A349" s="289">
        <v>26</v>
      </c>
      <c r="B349" s="297"/>
      <c r="C349" s="112"/>
      <c r="E349" s="428"/>
      <c r="H349" s="392"/>
      <c r="K349" s="392"/>
    </row>
    <row r="350" spans="1:11" ht="13.5" customHeight="1" outlineLevel="2" x14ac:dyDescent="0.25">
      <c r="A350" s="289">
        <v>27</v>
      </c>
      <c r="B350" s="297"/>
      <c r="C350" s="112"/>
      <c r="E350" s="428"/>
      <c r="H350" s="392"/>
      <c r="K350" s="392"/>
    </row>
    <row r="351" spans="1:11" ht="13.5" customHeight="1" outlineLevel="2" x14ac:dyDescent="0.25">
      <c r="A351" s="289">
        <v>28</v>
      </c>
      <c r="B351" s="297"/>
      <c r="C351" s="112"/>
      <c r="E351" s="428"/>
      <c r="H351" s="392"/>
      <c r="K351" s="392"/>
    </row>
    <row r="352" spans="1:11" ht="13.5" customHeight="1" outlineLevel="2" x14ac:dyDescent="0.25">
      <c r="A352" s="289">
        <v>29</v>
      </c>
      <c r="B352" s="297"/>
      <c r="C352" s="432"/>
      <c r="D352" s="433"/>
      <c r="E352" s="434"/>
      <c r="F352" s="429"/>
      <c r="G352" s="429"/>
      <c r="H352" s="429"/>
      <c r="K352" s="392"/>
    </row>
    <row r="353" spans="1:11" ht="13.5" customHeight="1" outlineLevel="2" x14ac:dyDescent="0.25">
      <c r="A353" s="289">
        <v>30</v>
      </c>
      <c r="B353" s="297"/>
      <c r="H353" s="392"/>
      <c r="K353" s="392"/>
    </row>
    <row r="354" spans="1:11" ht="13.5" customHeight="1" outlineLevel="2" x14ac:dyDescent="0.25">
      <c r="A354" s="289">
        <v>31</v>
      </c>
      <c r="B354" s="297"/>
      <c r="H354" s="392"/>
      <c r="K354" s="392"/>
    </row>
    <row r="355" spans="1:11" ht="13.5" customHeight="1" outlineLevel="2" x14ac:dyDescent="0.25">
      <c r="A355" s="289">
        <v>32</v>
      </c>
      <c r="B355" s="297"/>
      <c r="H355" s="392"/>
      <c r="K355" s="392"/>
    </row>
    <row r="356" spans="1:11" ht="13.5" customHeight="1" outlineLevel="2" x14ac:dyDescent="0.25">
      <c r="A356" s="289">
        <v>33</v>
      </c>
      <c r="B356" s="297"/>
      <c r="H356" s="392"/>
      <c r="K356" s="392"/>
    </row>
    <row r="357" spans="1:11" ht="13.5" customHeight="1" outlineLevel="2" x14ac:dyDescent="0.25">
      <c r="A357" s="289">
        <v>34</v>
      </c>
      <c r="B357" s="297"/>
      <c r="H357" s="392"/>
      <c r="K357" s="392"/>
    </row>
    <row r="358" spans="1:11" ht="13.5" customHeight="1" outlineLevel="2" x14ac:dyDescent="0.25">
      <c r="A358" s="289">
        <v>35</v>
      </c>
      <c r="B358" s="297"/>
      <c r="H358" s="392"/>
      <c r="K358" s="392"/>
    </row>
    <row r="359" spans="1:11" ht="13.5" customHeight="1" outlineLevel="2" x14ac:dyDescent="0.25">
      <c r="A359" s="289">
        <v>36</v>
      </c>
      <c r="B359" s="297"/>
      <c r="H359" s="392"/>
      <c r="K359" s="392"/>
    </row>
    <row r="360" spans="1:11" ht="13.5" customHeight="1" outlineLevel="2" x14ac:dyDescent="0.25">
      <c r="A360" s="289">
        <v>37</v>
      </c>
      <c r="B360" s="297"/>
      <c r="H360" s="392"/>
      <c r="K360" s="392"/>
    </row>
    <row r="361" spans="1:11" ht="13.5" customHeight="1" outlineLevel="2" x14ac:dyDescent="0.25">
      <c r="A361" s="289">
        <v>38</v>
      </c>
      <c r="B361" s="297"/>
      <c r="H361" s="392"/>
      <c r="K361" s="392"/>
    </row>
    <row r="362" spans="1:11" ht="13.5" customHeight="1" outlineLevel="2" x14ac:dyDescent="0.25">
      <c r="A362" s="289">
        <v>39</v>
      </c>
      <c r="B362" s="297"/>
      <c r="H362" s="392"/>
      <c r="K362" s="392"/>
    </row>
    <row r="363" spans="1:11" ht="13.5" customHeight="1" outlineLevel="2" x14ac:dyDescent="0.25">
      <c r="A363" s="289">
        <v>40</v>
      </c>
      <c r="B363" s="297"/>
      <c r="H363" s="392"/>
      <c r="K363" s="392"/>
    </row>
    <row r="364" spans="1:11" ht="13.5" customHeight="1" outlineLevel="2" x14ac:dyDescent="0.25">
      <c r="A364" s="289">
        <v>41</v>
      </c>
      <c r="B364" s="297"/>
      <c r="H364" s="392"/>
      <c r="K364" s="392"/>
    </row>
    <row r="365" spans="1:11" ht="13.5" customHeight="1" outlineLevel="2" x14ac:dyDescent="0.25">
      <c r="A365" s="289">
        <v>42</v>
      </c>
      <c r="B365" s="297"/>
      <c r="H365" s="392"/>
      <c r="K365" s="392"/>
    </row>
    <row r="366" spans="1:11" ht="13.5" customHeight="1" outlineLevel="2" x14ac:dyDescent="0.25">
      <c r="A366" s="289">
        <v>43</v>
      </c>
      <c r="B366" s="297"/>
      <c r="H366" s="392"/>
      <c r="K366" s="392"/>
    </row>
    <row r="367" spans="1:11" ht="13.5" customHeight="1" outlineLevel="2" x14ac:dyDescent="0.25">
      <c r="A367" s="289">
        <v>44</v>
      </c>
      <c r="B367" s="297"/>
      <c r="H367" s="392"/>
      <c r="K367" s="392"/>
    </row>
    <row r="368" spans="1:11" ht="13.5" customHeight="1" outlineLevel="2" x14ac:dyDescent="0.25">
      <c r="A368" s="289">
        <v>45</v>
      </c>
      <c r="B368" s="297"/>
      <c r="H368" s="392"/>
      <c r="K368" s="392"/>
    </row>
    <row r="369" spans="1:8" ht="13.5" customHeight="1" outlineLevel="2" x14ac:dyDescent="0.25">
      <c r="A369" s="289">
        <v>46</v>
      </c>
      <c r="B369" s="297"/>
      <c r="H369" s="392"/>
    </row>
    <row r="370" spans="1:8" ht="13.5" customHeight="1" outlineLevel="2" x14ac:dyDescent="0.25">
      <c r="A370" s="289">
        <v>47</v>
      </c>
      <c r="B370" s="297"/>
      <c r="G370" s="429"/>
      <c r="H370" s="392"/>
    </row>
    <row r="371" spans="1:8" ht="13.5" customHeight="1" outlineLevel="2" x14ac:dyDescent="0.25">
      <c r="A371" s="289">
        <v>48</v>
      </c>
      <c r="B371" s="297"/>
      <c r="H371" s="392"/>
    </row>
    <row r="372" spans="1:8" ht="13.5" customHeight="1" outlineLevel="2" x14ac:dyDescent="0.25">
      <c r="A372" s="289">
        <v>49</v>
      </c>
      <c r="B372" s="297"/>
      <c r="H372" s="392"/>
    </row>
    <row r="373" spans="1:8" ht="13.5" customHeight="1" outlineLevel="2" x14ac:dyDescent="0.25">
      <c r="A373" s="289">
        <v>50</v>
      </c>
      <c r="B373" s="297"/>
      <c r="H373" s="392"/>
    </row>
    <row r="374" spans="1:8" ht="13.5" customHeight="1" outlineLevel="2" x14ac:dyDescent="0.25">
      <c r="A374" s="289">
        <v>51</v>
      </c>
      <c r="B374" s="297"/>
      <c r="H374" s="392"/>
    </row>
    <row r="375" spans="1:8" ht="13.5" customHeight="1" outlineLevel="2" x14ac:dyDescent="0.25">
      <c r="B375" s="297"/>
      <c r="G375" s="289">
        <v>16</v>
      </c>
      <c r="H375" s="392"/>
    </row>
    <row r="376" spans="1:8" ht="13.5" customHeight="1" outlineLevel="2" x14ac:dyDescent="0.25">
      <c r="B376" s="297"/>
      <c r="G376" s="289">
        <v>4</v>
      </c>
      <c r="H376" s="392"/>
    </row>
    <row r="377" spans="1:8" ht="13.5" customHeight="1" outlineLevel="2" x14ac:dyDescent="0.25">
      <c r="D377" s="297"/>
      <c r="E377" s="289"/>
    </row>
    <row r="378" spans="1:8" ht="13.5" customHeight="1" outlineLevel="2" x14ac:dyDescent="0.25">
      <c r="D378" s="297"/>
      <c r="E378" s="289"/>
    </row>
    <row r="379" spans="1:8" ht="13.5" customHeight="1" outlineLevel="2" x14ac:dyDescent="0.25">
      <c r="D379" s="297"/>
      <c r="E379" s="289"/>
    </row>
    <row r="380" spans="1:8" ht="13.5" customHeight="1" outlineLevel="2" x14ac:dyDescent="0.25">
      <c r="D380" s="297"/>
      <c r="E380" s="289"/>
    </row>
    <row r="381" spans="1:8" ht="13.5" customHeight="1" outlineLevel="2" x14ac:dyDescent="0.25">
      <c r="D381" s="297"/>
      <c r="E381" s="289"/>
    </row>
    <row r="382" spans="1:8" ht="13.5" customHeight="1" outlineLevel="2" x14ac:dyDescent="0.25">
      <c r="D382" s="297"/>
      <c r="E382" s="289"/>
    </row>
    <row r="383" spans="1:8" ht="13.5" customHeight="1" outlineLevel="2" x14ac:dyDescent="0.25">
      <c r="D383" s="297"/>
      <c r="E383" s="289"/>
    </row>
    <row r="384" spans="1:8" ht="13.5" customHeight="1" outlineLevel="2" x14ac:dyDescent="0.25">
      <c r="D384" s="297"/>
      <c r="E384" s="289"/>
    </row>
    <row r="385" spans="4:5" ht="13.5" customHeight="1" outlineLevel="2" x14ac:dyDescent="0.25">
      <c r="D385" s="297"/>
      <c r="E385" s="289"/>
    </row>
    <row r="386" spans="4:5" ht="13.5" customHeight="1" outlineLevel="2" x14ac:dyDescent="0.25">
      <c r="D386" s="297"/>
      <c r="E386" s="289"/>
    </row>
    <row r="387" spans="4:5" ht="13.5" customHeight="1" outlineLevel="2" x14ac:dyDescent="0.25">
      <c r="D387" s="297"/>
      <c r="E387" s="289"/>
    </row>
    <row r="388" spans="4:5" ht="13.5" customHeight="1" outlineLevel="2" x14ac:dyDescent="0.25">
      <c r="D388" s="297"/>
      <c r="E388" s="289"/>
    </row>
    <row r="389" spans="4:5" ht="13.5" customHeight="1" outlineLevel="2" x14ac:dyDescent="0.25">
      <c r="D389" s="297"/>
      <c r="E389" s="289"/>
    </row>
    <row r="390" spans="4:5" ht="13.5" customHeight="1" outlineLevel="2" x14ac:dyDescent="0.25">
      <c r="D390" s="297"/>
      <c r="E390" s="289"/>
    </row>
    <row r="391" spans="4:5" ht="13.5" customHeight="1" outlineLevel="2" x14ac:dyDescent="0.25">
      <c r="D391" s="297"/>
      <c r="E391" s="289"/>
    </row>
    <row r="392" spans="4:5" ht="13.5" customHeight="1" outlineLevel="2" x14ac:dyDescent="0.25">
      <c r="D392" s="297"/>
      <c r="E392" s="289"/>
    </row>
    <row r="393" spans="4:5" ht="13.5" customHeight="1" outlineLevel="2" x14ac:dyDescent="0.25">
      <c r="D393" s="297"/>
      <c r="E393" s="289"/>
    </row>
    <row r="394" spans="4:5" ht="13.5" customHeight="1" outlineLevel="2" x14ac:dyDescent="0.25">
      <c r="D394" s="297"/>
      <c r="E394" s="289"/>
    </row>
    <row r="395" spans="4:5" ht="13.5" customHeight="1" outlineLevel="2" x14ac:dyDescent="0.25">
      <c r="D395" s="297"/>
      <c r="E395" s="289"/>
    </row>
    <row r="396" spans="4:5" ht="13.5" customHeight="1" outlineLevel="2" x14ac:dyDescent="0.25">
      <c r="D396" s="297"/>
      <c r="E396" s="289"/>
    </row>
    <row r="397" spans="4:5" ht="13.5" customHeight="1" outlineLevel="2" x14ac:dyDescent="0.25">
      <c r="D397" s="297"/>
      <c r="E397" s="289"/>
    </row>
    <row r="398" spans="4:5" ht="13.5" customHeight="1" outlineLevel="2" x14ac:dyDescent="0.25">
      <c r="D398" s="297"/>
      <c r="E398" s="289"/>
    </row>
    <row r="399" spans="4:5" ht="13.5" customHeight="1" outlineLevel="2" x14ac:dyDescent="0.25">
      <c r="D399" s="297"/>
      <c r="E399" s="289"/>
    </row>
    <row r="400" spans="4:5" ht="13.5" customHeight="1" outlineLevel="2" x14ac:dyDescent="0.25">
      <c r="D400" s="297"/>
      <c r="E400" s="289"/>
    </row>
    <row r="401" spans="2:5" ht="13.5" customHeight="1" outlineLevel="2" x14ac:dyDescent="0.25">
      <c r="D401" s="297"/>
      <c r="E401" s="289"/>
    </row>
    <row r="402" spans="2:5" ht="13.5" customHeight="1" outlineLevel="2" x14ac:dyDescent="0.25">
      <c r="B402" s="297"/>
    </row>
    <row r="403" spans="2:5" ht="13.5" customHeight="1" outlineLevel="2" x14ac:dyDescent="0.25">
      <c r="B403" s="297"/>
    </row>
    <row r="404" spans="2:5" ht="13.5" customHeight="1" outlineLevel="2" x14ac:dyDescent="0.25">
      <c r="B404" s="297"/>
    </row>
    <row r="405" spans="2:5" ht="13.5" customHeight="1" outlineLevel="2" x14ac:dyDescent="0.25">
      <c r="B405" s="297"/>
    </row>
    <row r="406" spans="2:5" ht="13.5" customHeight="1" outlineLevel="2" x14ac:dyDescent="0.25">
      <c r="B406" s="297"/>
    </row>
    <row r="407" spans="2:5" ht="13.5" customHeight="1" outlineLevel="2" x14ac:dyDescent="0.25">
      <c r="B407" s="297"/>
    </row>
    <row r="408" spans="2:5" ht="13.5" customHeight="1" outlineLevel="2" x14ac:dyDescent="0.25">
      <c r="B408" s="297"/>
    </row>
    <row r="409" spans="2:5" ht="13.5" customHeight="1" outlineLevel="2" x14ac:dyDescent="0.25">
      <c r="B409" s="297"/>
    </row>
    <row r="410" spans="2:5" ht="13.5" customHeight="1" outlineLevel="2" x14ac:dyDescent="0.25">
      <c r="B410" s="297"/>
    </row>
    <row r="411" spans="2:5" ht="13.5" customHeight="1" outlineLevel="2" x14ac:dyDescent="0.25">
      <c r="B411" s="297"/>
    </row>
    <row r="412" spans="2:5" ht="13.5" customHeight="1" outlineLevel="2" x14ac:dyDescent="0.25">
      <c r="B412" s="297"/>
    </row>
    <row r="413" spans="2:5" ht="13.5" customHeight="1" outlineLevel="2" x14ac:dyDescent="0.25">
      <c r="B413" s="297"/>
    </row>
    <row r="414" spans="2:5" ht="13.5" customHeight="1" outlineLevel="2" x14ac:dyDescent="0.25">
      <c r="B414" s="297"/>
    </row>
    <row r="415" spans="2:5" ht="13.5" customHeight="1" outlineLevel="2" x14ac:dyDescent="0.25">
      <c r="B415" s="297"/>
    </row>
    <row r="416" spans="2:5" ht="13.5" customHeight="1" outlineLevel="2" x14ac:dyDescent="0.25">
      <c r="B416" s="297"/>
    </row>
    <row r="417" spans="1:24" ht="13.5" customHeight="1" outlineLevel="2" x14ac:dyDescent="0.25">
      <c r="B417" s="297"/>
    </row>
    <row r="418" spans="1:24" ht="13.5" customHeight="1" outlineLevel="2" x14ac:dyDescent="0.25">
      <c r="B418" s="297"/>
    </row>
    <row r="419" spans="1:24" ht="13.5" customHeight="1" outlineLevel="2" x14ac:dyDescent="0.25">
      <c r="B419" s="297"/>
    </row>
    <row r="420" spans="1:24" ht="13.5" customHeight="1" outlineLevel="2" thickBot="1" x14ac:dyDescent="0.3">
      <c r="B420" s="297"/>
    </row>
    <row r="421" spans="1:24" s="420" customFormat="1" ht="21" customHeight="1" outlineLevel="1" thickBot="1" x14ac:dyDescent="0.45">
      <c r="A421" s="418" t="s">
        <v>351</v>
      </c>
      <c r="B421" s="419"/>
      <c r="D421" s="421"/>
      <c r="E421" s="422"/>
      <c r="H421" s="423"/>
      <c r="X421" s="430"/>
    </row>
    <row r="422" spans="1:24" s="391" customFormat="1" ht="13.5" customHeight="1" outlineLevel="2" x14ac:dyDescent="0.25">
      <c r="A422" s="391" t="s">
        <v>30</v>
      </c>
      <c r="B422" s="424" t="s">
        <v>76</v>
      </c>
      <c r="C422" s="391" t="s">
        <v>31</v>
      </c>
      <c r="D422" s="424" t="s">
        <v>26</v>
      </c>
      <c r="E422" s="391" t="s">
        <v>77</v>
      </c>
      <c r="F422" s="391" t="s">
        <v>78</v>
      </c>
      <c r="X422" s="431"/>
    </row>
    <row r="423" spans="1:24" ht="13.5" customHeight="1" outlineLevel="2" x14ac:dyDescent="0.25">
      <c r="A423" s="289">
        <v>1</v>
      </c>
      <c r="B423" s="297"/>
      <c r="C423" s="112"/>
      <c r="E423" s="428"/>
      <c r="H423" s="392"/>
      <c r="K423" s="392"/>
    </row>
    <row r="424" spans="1:24" ht="13.5" customHeight="1" outlineLevel="2" x14ac:dyDescent="0.25">
      <c r="A424" s="289">
        <v>2</v>
      </c>
      <c r="B424" s="297"/>
      <c r="C424" s="112"/>
      <c r="E424" s="428"/>
      <c r="H424" s="392"/>
    </row>
    <row r="425" spans="1:24" ht="13.5" customHeight="1" outlineLevel="2" x14ac:dyDescent="0.25">
      <c r="A425" s="289">
        <v>3</v>
      </c>
      <c r="B425" s="297"/>
      <c r="C425" s="112"/>
      <c r="E425" s="428"/>
      <c r="H425" s="392"/>
      <c r="K425" s="392"/>
    </row>
    <row r="426" spans="1:24" ht="13.5" customHeight="1" outlineLevel="2" x14ac:dyDescent="0.25">
      <c r="A426" s="289">
        <v>4</v>
      </c>
      <c r="B426" s="297"/>
      <c r="C426" s="112"/>
      <c r="E426" s="428"/>
      <c r="H426" s="392"/>
    </row>
    <row r="427" spans="1:24" ht="13.5" customHeight="1" outlineLevel="2" x14ac:dyDescent="0.25">
      <c r="A427" s="289">
        <v>5</v>
      </c>
      <c r="B427" s="297"/>
      <c r="C427" s="112"/>
      <c r="E427" s="428"/>
      <c r="H427" s="392"/>
      <c r="K427" s="392"/>
    </row>
    <row r="428" spans="1:24" ht="13.5" customHeight="1" outlineLevel="2" x14ac:dyDescent="0.25">
      <c r="A428" s="289">
        <v>6</v>
      </c>
      <c r="B428" s="297"/>
      <c r="C428" s="435"/>
      <c r="E428" s="436"/>
      <c r="H428" s="392"/>
    </row>
    <row r="429" spans="1:24" ht="13.5" customHeight="1" outlineLevel="2" x14ac:dyDescent="0.25">
      <c r="A429" s="289">
        <v>7</v>
      </c>
      <c r="B429" s="297"/>
      <c r="C429" s="112"/>
      <c r="E429" s="428"/>
      <c r="H429" s="392"/>
      <c r="K429" s="392"/>
    </row>
    <row r="430" spans="1:24" ht="13.5" customHeight="1" outlineLevel="2" x14ac:dyDescent="0.25">
      <c r="A430" s="289">
        <v>8</v>
      </c>
      <c r="B430" s="297"/>
      <c r="C430" s="435"/>
      <c r="E430" s="436"/>
      <c r="H430" s="392"/>
      <c r="K430" s="392"/>
    </row>
    <row r="431" spans="1:24" ht="13.5" customHeight="1" outlineLevel="2" x14ac:dyDescent="0.25">
      <c r="A431" s="289">
        <v>9</v>
      </c>
      <c r="B431" s="297"/>
      <c r="C431" s="112"/>
      <c r="E431" s="428"/>
      <c r="H431" s="392"/>
      <c r="K431" s="392"/>
    </row>
    <row r="432" spans="1:24" ht="13.5" customHeight="1" outlineLevel="2" x14ac:dyDescent="0.25">
      <c r="A432" s="289">
        <v>10</v>
      </c>
      <c r="B432" s="297"/>
      <c r="C432" s="435"/>
      <c r="E432" s="436"/>
      <c r="H432" s="392"/>
    </row>
    <row r="433" spans="1:11" ht="13.5" customHeight="1" outlineLevel="2" x14ac:dyDescent="0.25">
      <c r="A433" s="289">
        <v>11</v>
      </c>
      <c r="B433" s="297"/>
      <c r="C433" s="112"/>
      <c r="E433" s="428"/>
      <c r="H433" s="392"/>
      <c r="K433" s="392"/>
    </row>
    <row r="434" spans="1:11" ht="13.5" customHeight="1" outlineLevel="2" x14ac:dyDescent="0.25">
      <c r="A434" s="289">
        <v>12</v>
      </c>
      <c r="B434" s="297"/>
      <c r="C434" s="435"/>
      <c r="E434" s="436"/>
      <c r="H434" s="392"/>
      <c r="K434" s="392"/>
    </row>
    <row r="435" spans="1:11" ht="13.5" customHeight="1" outlineLevel="2" x14ac:dyDescent="0.25">
      <c r="A435" s="289">
        <v>13</v>
      </c>
      <c r="B435" s="297"/>
      <c r="C435" s="112"/>
      <c r="E435" s="428"/>
      <c r="H435" s="392"/>
    </row>
    <row r="436" spans="1:11" ht="13.5" customHeight="1" outlineLevel="2" x14ac:dyDescent="0.25">
      <c r="A436" s="289">
        <v>14</v>
      </c>
      <c r="B436" s="297"/>
      <c r="C436" s="435"/>
      <c r="E436" s="436"/>
      <c r="H436" s="392"/>
      <c r="K436" s="392"/>
    </row>
    <row r="437" spans="1:11" ht="13.5" customHeight="1" outlineLevel="2" x14ac:dyDescent="0.25">
      <c r="A437" s="289">
        <v>15</v>
      </c>
      <c r="B437" s="297"/>
      <c r="C437" s="112"/>
      <c r="E437" s="428"/>
      <c r="H437" s="392"/>
      <c r="K437" s="392"/>
    </row>
    <row r="438" spans="1:11" ht="13.5" customHeight="1" outlineLevel="2" x14ac:dyDescent="0.25">
      <c r="A438" s="289">
        <v>16</v>
      </c>
      <c r="B438" s="297"/>
      <c r="C438" s="435"/>
      <c r="E438" s="436"/>
      <c r="H438" s="392"/>
      <c r="K438" s="392"/>
    </row>
    <row r="439" spans="1:11" ht="13.5" customHeight="1" outlineLevel="2" x14ac:dyDescent="0.25">
      <c r="A439" s="289">
        <v>17</v>
      </c>
      <c r="B439" s="297"/>
      <c r="C439" s="112"/>
      <c r="E439" s="428"/>
      <c r="H439" s="392"/>
    </row>
    <row r="440" spans="1:11" ht="13.5" customHeight="1" outlineLevel="2" x14ac:dyDescent="0.25">
      <c r="A440" s="289">
        <v>18</v>
      </c>
      <c r="B440" s="297"/>
      <c r="C440" s="435"/>
      <c r="E440" s="436"/>
      <c r="H440" s="392"/>
      <c r="K440" s="392"/>
    </row>
    <row r="441" spans="1:11" ht="13.5" customHeight="1" outlineLevel="2" x14ac:dyDescent="0.25">
      <c r="A441" s="289">
        <v>19</v>
      </c>
      <c r="B441" s="297"/>
      <c r="C441" s="112"/>
      <c r="E441" s="428"/>
      <c r="H441" s="392"/>
      <c r="K441" s="392"/>
    </row>
    <row r="442" spans="1:11" ht="13.5" customHeight="1" outlineLevel="2" x14ac:dyDescent="0.25">
      <c r="A442" s="289">
        <v>20</v>
      </c>
      <c r="B442" s="297"/>
      <c r="C442" s="435"/>
      <c r="E442" s="436"/>
      <c r="H442" s="392"/>
      <c r="K442" s="392"/>
    </row>
    <row r="443" spans="1:11" ht="13.5" customHeight="1" outlineLevel="2" x14ac:dyDescent="0.25">
      <c r="A443" s="289">
        <v>21</v>
      </c>
      <c r="B443" s="297"/>
      <c r="C443" s="112"/>
      <c r="E443" s="428"/>
      <c r="H443" s="392"/>
      <c r="K443" s="392"/>
    </row>
    <row r="444" spans="1:11" ht="13.5" customHeight="1" outlineLevel="2" x14ac:dyDescent="0.25">
      <c r="A444" s="289">
        <v>22</v>
      </c>
      <c r="B444" s="297"/>
      <c r="C444" s="435"/>
      <c r="E444" s="436"/>
      <c r="H444" s="392"/>
      <c r="K444" s="392"/>
    </row>
    <row r="445" spans="1:11" ht="13.5" customHeight="1" outlineLevel="2" x14ac:dyDescent="0.25">
      <c r="A445" s="289">
        <v>23</v>
      </c>
      <c r="B445" s="297"/>
      <c r="C445" s="112"/>
      <c r="E445" s="428"/>
      <c r="H445" s="392"/>
    </row>
    <row r="446" spans="1:11" ht="13.5" customHeight="1" outlineLevel="2" x14ac:dyDescent="0.25">
      <c r="A446" s="289">
        <v>24</v>
      </c>
      <c r="B446" s="297"/>
      <c r="C446" s="112"/>
      <c r="E446" s="428"/>
      <c r="H446" s="392"/>
      <c r="K446" s="392"/>
    </row>
    <row r="447" spans="1:11" ht="13.5" customHeight="1" outlineLevel="2" x14ac:dyDescent="0.25">
      <c r="A447" s="289">
        <v>25</v>
      </c>
      <c r="B447" s="297"/>
      <c r="C447" s="112"/>
      <c r="E447" s="428"/>
      <c r="H447" s="392"/>
    </row>
    <row r="448" spans="1:11" ht="13.5" customHeight="1" outlineLevel="2" x14ac:dyDescent="0.25">
      <c r="A448" s="289">
        <v>26</v>
      </c>
      <c r="B448" s="297"/>
      <c r="C448" s="112"/>
      <c r="E448" s="428"/>
      <c r="H448" s="392"/>
    </row>
    <row r="449" spans="1:11" ht="13.5" customHeight="1" outlineLevel="2" x14ac:dyDescent="0.25">
      <c r="A449" s="289">
        <v>27</v>
      </c>
      <c r="B449" s="297"/>
      <c r="C449" s="112"/>
      <c r="E449" s="428"/>
      <c r="H449" s="392"/>
      <c r="K449" s="392"/>
    </row>
    <row r="450" spans="1:11" ht="13.5" customHeight="1" outlineLevel="2" x14ac:dyDescent="0.25">
      <c r="A450" s="289">
        <v>28</v>
      </c>
      <c r="B450" s="297"/>
      <c r="C450" s="112"/>
      <c r="E450" s="428"/>
      <c r="H450" s="392"/>
      <c r="K450" s="392"/>
    </row>
    <row r="451" spans="1:11" ht="13.5" customHeight="1" outlineLevel="2" x14ac:dyDescent="0.25">
      <c r="A451" s="289">
        <v>29</v>
      </c>
      <c r="B451" s="297"/>
      <c r="C451" s="112"/>
      <c r="E451" s="428"/>
      <c r="H451" s="392"/>
    </row>
    <row r="452" spans="1:11" ht="13.5" customHeight="1" outlineLevel="2" x14ac:dyDescent="0.25">
      <c r="A452" s="289">
        <v>30</v>
      </c>
      <c r="B452" s="297"/>
      <c r="C452" s="112"/>
      <c r="E452" s="428"/>
      <c r="H452" s="392"/>
    </row>
    <row r="453" spans="1:11" ht="13.5" customHeight="1" outlineLevel="2" x14ac:dyDescent="0.25">
      <c r="A453" s="289">
        <v>31</v>
      </c>
      <c r="B453" s="297"/>
      <c r="C453" s="432"/>
      <c r="D453" s="433"/>
      <c r="E453" s="434"/>
      <c r="F453" s="429"/>
      <c r="G453" s="429"/>
      <c r="H453" s="429"/>
      <c r="K453" s="392"/>
    </row>
    <row r="454" spans="1:11" ht="13.5" customHeight="1" outlineLevel="2" x14ac:dyDescent="0.25">
      <c r="A454" s="289">
        <v>32</v>
      </c>
      <c r="B454" s="297"/>
      <c r="H454" s="392"/>
    </row>
    <row r="455" spans="1:11" ht="13.5" customHeight="1" outlineLevel="2" x14ac:dyDescent="0.25">
      <c r="A455" s="289">
        <v>33</v>
      </c>
      <c r="B455" s="297"/>
      <c r="H455" s="392"/>
    </row>
    <row r="456" spans="1:11" ht="13.5" customHeight="1" outlineLevel="2" x14ac:dyDescent="0.25">
      <c r="A456" s="289">
        <v>34</v>
      </c>
      <c r="B456" s="297"/>
      <c r="H456" s="392"/>
      <c r="K456" s="392"/>
    </row>
    <row r="457" spans="1:11" ht="13.5" customHeight="1" outlineLevel="2" x14ac:dyDescent="0.25">
      <c r="A457" s="289">
        <v>35</v>
      </c>
      <c r="B457" s="297"/>
      <c r="H457" s="392"/>
      <c r="K457" s="392"/>
    </row>
    <row r="458" spans="1:11" ht="13.5" customHeight="1" outlineLevel="2" x14ac:dyDescent="0.25">
      <c r="A458" s="289">
        <v>36</v>
      </c>
      <c r="B458" s="297"/>
      <c r="H458" s="392"/>
      <c r="K458" s="392"/>
    </row>
    <row r="459" spans="1:11" ht="13.5" customHeight="1" outlineLevel="2" x14ac:dyDescent="0.25">
      <c r="A459" s="289">
        <v>37</v>
      </c>
      <c r="B459" s="297"/>
      <c r="H459" s="392"/>
      <c r="K459" s="392"/>
    </row>
    <row r="460" spans="1:11" ht="13.5" customHeight="1" outlineLevel="2" x14ac:dyDescent="0.25">
      <c r="A460" s="289">
        <v>38</v>
      </c>
      <c r="B460" s="297"/>
      <c r="H460" s="392"/>
    </row>
    <row r="461" spans="1:11" ht="13.5" customHeight="1" outlineLevel="2" x14ac:dyDescent="0.25">
      <c r="A461" s="289">
        <v>39</v>
      </c>
      <c r="B461" s="297"/>
      <c r="H461" s="392"/>
    </row>
    <row r="462" spans="1:11" ht="13.5" customHeight="1" outlineLevel="2" x14ac:dyDescent="0.25">
      <c r="A462" s="289">
        <v>40</v>
      </c>
      <c r="B462" s="297"/>
      <c r="H462" s="392"/>
    </row>
    <row r="463" spans="1:11" ht="13.5" customHeight="1" outlineLevel="2" x14ac:dyDescent="0.25">
      <c r="A463" s="289">
        <v>41</v>
      </c>
      <c r="B463" s="297"/>
      <c r="H463" s="392"/>
    </row>
    <row r="464" spans="1:11" ht="13.5" customHeight="1" outlineLevel="2" x14ac:dyDescent="0.25">
      <c r="A464" s="289">
        <v>42</v>
      </c>
      <c r="B464" s="297"/>
      <c r="H464" s="392"/>
      <c r="K464" s="392"/>
    </row>
    <row r="465" spans="1:11" ht="13.5" customHeight="1" outlineLevel="2" x14ac:dyDescent="0.25">
      <c r="A465" s="289">
        <v>43</v>
      </c>
      <c r="B465" s="297"/>
      <c r="H465" s="392"/>
      <c r="K465" s="392"/>
    </row>
    <row r="466" spans="1:11" ht="13.5" customHeight="1" outlineLevel="2" x14ac:dyDescent="0.25">
      <c r="A466" s="289">
        <v>44</v>
      </c>
      <c r="B466" s="297"/>
      <c r="H466" s="392"/>
      <c r="K466" s="392"/>
    </row>
    <row r="467" spans="1:11" ht="13.5" customHeight="1" outlineLevel="2" x14ac:dyDescent="0.25">
      <c r="A467" s="289">
        <v>45</v>
      </c>
      <c r="B467" s="297"/>
      <c r="H467" s="392"/>
    </row>
    <row r="468" spans="1:11" ht="13.5" customHeight="1" outlineLevel="2" x14ac:dyDescent="0.25">
      <c r="A468" s="289">
        <v>46</v>
      </c>
      <c r="B468" s="297"/>
      <c r="H468" s="392"/>
      <c r="K468" s="392"/>
    </row>
    <row r="469" spans="1:11" ht="13.5" customHeight="1" outlineLevel="2" x14ac:dyDescent="0.25">
      <c r="A469" s="289">
        <v>47</v>
      </c>
      <c r="B469" s="297"/>
      <c r="H469" s="392"/>
      <c r="K469" s="392"/>
    </row>
    <row r="470" spans="1:11" ht="13.5" customHeight="1" outlineLevel="2" x14ac:dyDescent="0.25">
      <c r="A470" s="289">
        <v>48</v>
      </c>
      <c r="B470" s="297"/>
      <c r="H470" s="392"/>
    </row>
    <row r="471" spans="1:11" ht="13.5" customHeight="1" outlineLevel="2" x14ac:dyDescent="0.25">
      <c r="A471" s="289">
        <v>49</v>
      </c>
      <c r="B471" s="297"/>
      <c r="H471" s="392"/>
      <c r="K471" s="392"/>
    </row>
    <row r="472" spans="1:11" ht="13.5" customHeight="1" outlineLevel="2" x14ac:dyDescent="0.25">
      <c r="A472" s="289">
        <v>50</v>
      </c>
      <c r="B472" s="297"/>
      <c r="H472" s="392"/>
      <c r="K472" s="392"/>
    </row>
    <row r="473" spans="1:11" ht="13.5" customHeight="1" outlineLevel="2" x14ac:dyDescent="0.25">
      <c r="A473" s="289">
        <v>51</v>
      </c>
      <c r="B473" s="297"/>
      <c r="H473" s="392"/>
      <c r="K473" s="392"/>
    </row>
    <row r="474" spans="1:11" ht="13.5" customHeight="1" outlineLevel="2" x14ac:dyDescent="0.25">
      <c r="A474" s="289">
        <v>52</v>
      </c>
      <c r="B474" s="297"/>
      <c r="H474" s="392"/>
      <c r="K474" s="392"/>
    </row>
    <row r="475" spans="1:11" ht="13.5" customHeight="1" outlineLevel="2" x14ac:dyDescent="0.25">
      <c r="A475" s="289">
        <v>53</v>
      </c>
      <c r="B475" s="297"/>
      <c r="H475" s="392"/>
      <c r="K475" s="392"/>
    </row>
    <row r="476" spans="1:11" ht="13.5" customHeight="1" outlineLevel="2" x14ac:dyDescent="0.25">
      <c r="A476" s="289">
        <v>54</v>
      </c>
      <c r="B476" s="297"/>
      <c r="G476" s="289">
        <v>23</v>
      </c>
      <c r="H476" s="392"/>
    </row>
    <row r="477" spans="1:11" ht="13.5" customHeight="1" outlineLevel="2" x14ac:dyDescent="0.25">
      <c r="A477" s="289">
        <v>55</v>
      </c>
      <c r="B477" s="297"/>
      <c r="G477" s="289">
        <v>21</v>
      </c>
      <c r="H477" s="392"/>
    </row>
    <row r="478" spans="1:11" ht="13.5" customHeight="1" outlineLevel="2" x14ac:dyDescent="0.25">
      <c r="A478" s="289">
        <v>56</v>
      </c>
      <c r="B478" s="297"/>
      <c r="G478" s="289">
        <v>29</v>
      </c>
      <c r="H478" s="392"/>
    </row>
    <row r="479" spans="1:11" ht="13.5" customHeight="1" outlineLevel="2" x14ac:dyDescent="0.25">
      <c r="A479" s="289">
        <v>57</v>
      </c>
      <c r="B479" s="297"/>
      <c r="G479" s="289">
        <v>25</v>
      </c>
      <c r="H479" s="392"/>
      <c r="K479" s="392"/>
    </row>
    <row r="480" spans="1:11" ht="13.5" customHeight="1" outlineLevel="2" x14ac:dyDescent="0.25">
      <c r="A480" s="289">
        <v>58</v>
      </c>
      <c r="B480" s="297"/>
      <c r="G480" s="289">
        <v>24</v>
      </c>
      <c r="H480" s="392"/>
      <c r="K480" s="392"/>
    </row>
    <row r="481" spans="1:11" ht="13.5" customHeight="1" outlineLevel="2" x14ac:dyDescent="0.25">
      <c r="A481" s="289">
        <v>59</v>
      </c>
      <c r="B481" s="297"/>
      <c r="G481" s="289">
        <v>18</v>
      </c>
      <c r="H481" s="392"/>
    </row>
    <row r="482" spans="1:11" ht="13.5" customHeight="1" outlineLevel="2" x14ac:dyDescent="0.25">
      <c r="A482" s="289">
        <v>60</v>
      </c>
      <c r="B482" s="297"/>
      <c r="G482" s="289">
        <v>23</v>
      </c>
      <c r="H482" s="392"/>
      <c r="K482" s="392"/>
    </row>
    <row r="483" spans="1:11" ht="13.5" customHeight="1" outlineLevel="2" x14ac:dyDescent="0.25">
      <c r="D483" s="297"/>
      <c r="E483" s="289"/>
      <c r="K483" s="392"/>
    </row>
    <row r="484" spans="1:11" ht="13.5" customHeight="1" outlineLevel="2" x14ac:dyDescent="0.25">
      <c r="D484" s="297"/>
      <c r="E484" s="289"/>
    </row>
    <row r="485" spans="1:11" ht="13.5" customHeight="1" outlineLevel="2" x14ac:dyDescent="0.25">
      <c r="D485" s="297"/>
      <c r="E485" s="289"/>
    </row>
    <row r="486" spans="1:11" ht="13.5" customHeight="1" outlineLevel="2" x14ac:dyDescent="0.25">
      <c r="D486" s="297"/>
      <c r="E486" s="289"/>
    </row>
    <row r="487" spans="1:11" ht="13.5" customHeight="1" outlineLevel="2" x14ac:dyDescent="0.25">
      <c r="D487" s="297"/>
      <c r="E487" s="289"/>
      <c r="K487" s="392"/>
    </row>
    <row r="488" spans="1:11" ht="13.5" customHeight="1" outlineLevel="2" x14ac:dyDescent="0.25">
      <c r="D488" s="297"/>
      <c r="E488" s="289"/>
    </row>
    <row r="489" spans="1:11" ht="13.5" customHeight="1" outlineLevel="2" x14ac:dyDescent="0.25">
      <c r="D489" s="297"/>
      <c r="E489" s="289"/>
    </row>
    <row r="490" spans="1:11" ht="13.5" customHeight="1" outlineLevel="2" x14ac:dyDescent="0.25">
      <c r="D490" s="297"/>
      <c r="E490" s="289"/>
      <c r="K490" s="392"/>
    </row>
    <row r="491" spans="1:11" ht="13.5" customHeight="1" outlineLevel="2" x14ac:dyDescent="0.25">
      <c r="D491" s="297"/>
      <c r="E491" s="289"/>
    </row>
    <row r="492" spans="1:11" ht="13.5" customHeight="1" outlineLevel="2" x14ac:dyDescent="0.25">
      <c r="D492" s="297"/>
      <c r="E492" s="289"/>
      <c r="K492" s="392"/>
    </row>
    <row r="493" spans="1:11" ht="13.5" customHeight="1" outlineLevel="2" x14ac:dyDescent="0.25">
      <c r="D493" s="297"/>
      <c r="E493" s="289"/>
    </row>
    <row r="494" spans="1:11" ht="13.5" customHeight="1" outlineLevel="2" x14ac:dyDescent="0.25">
      <c r="D494" s="297"/>
      <c r="E494" s="289"/>
    </row>
    <row r="495" spans="1:11" ht="13.5" customHeight="1" outlineLevel="2" x14ac:dyDescent="0.25">
      <c r="D495" s="297"/>
      <c r="E495" s="289"/>
    </row>
    <row r="496" spans="1:11" ht="13.5" customHeight="1" outlineLevel="2" x14ac:dyDescent="0.25">
      <c r="D496" s="297"/>
      <c r="E496" s="289"/>
    </row>
    <row r="497" spans="4:5" ht="13.5" customHeight="1" outlineLevel="2" x14ac:dyDescent="0.25">
      <c r="D497" s="297"/>
      <c r="E497" s="289"/>
    </row>
    <row r="498" spans="4:5" ht="13.5" customHeight="1" outlineLevel="2" x14ac:dyDescent="0.25">
      <c r="D498" s="297"/>
      <c r="E498" s="289"/>
    </row>
    <row r="499" spans="4:5" ht="13.5" customHeight="1" outlineLevel="2" x14ac:dyDescent="0.25">
      <c r="D499" s="297"/>
      <c r="E499" s="289"/>
    </row>
    <row r="500" spans="4:5" ht="13.5" customHeight="1" outlineLevel="2" x14ac:dyDescent="0.25">
      <c r="D500" s="297"/>
      <c r="E500" s="289"/>
    </row>
    <row r="501" spans="4:5" ht="13.5" customHeight="1" outlineLevel="2" x14ac:dyDescent="0.25">
      <c r="D501" s="297"/>
      <c r="E501" s="289"/>
    </row>
    <row r="502" spans="4:5" ht="13.5" customHeight="1" outlineLevel="2" x14ac:dyDescent="0.25">
      <c r="D502" s="297"/>
      <c r="E502" s="289"/>
    </row>
    <row r="503" spans="4:5" ht="13.5" customHeight="1" outlineLevel="2" x14ac:dyDescent="0.25">
      <c r="D503" s="297"/>
      <c r="E503" s="289"/>
    </row>
    <row r="504" spans="4:5" ht="13.5" customHeight="1" outlineLevel="2" x14ac:dyDescent="0.25">
      <c r="D504" s="297"/>
      <c r="E504" s="289"/>
    </row>
    <row r="505" spans="4:5" ht="13.5" customHeight="1" outlineLevel="2" x14ac:dyDescent="0.25">
      <c r="D505" s="297"/>
      <c r="E505" s="289"/>
    </row>
    <row r="506" spans="4:5" ht="13.5" customHeight="1" outlineLevel="2" x14ac:dyDescent="0.25">
      <c r="D506" s="297"/>
      <c r="E506" s="289"/>
    </row>
    <row r="507" spans="4:5" ht="13.5" customHeight="1" outlineLevel="2" x14ac:dyDescent="0.25">
      <c r="D507" s="297"/>
      <c r="E507" s="289"/>
    </row>
    <row r="508" spans="4:5" ht="13.5" customHeight="1" outlineLevel="2" x14ac:dyDescent="0.25">
      <c r="D508" s="297"/>
      <c r="E508" s="289"/>
    </row>
    <row r="509" spans="4:5" ht="13.5" customHeight="1" outlineLevel="2" x14ac:dyDescent="0.25">
      <c r="D509" s="297"/>
      <c r="E509" s="289"/>
    </row>
    <row r="510" spans="4:5" ht="13.5" customHeight="1" outlineLevel="2" x14ac:dyDescent="0.25">
      <c r="D510" s="297"/>
      <c r="E510" s="289"/>
    </row>
    <row r="511" spans="4:5" ht="13.5" customHeight="1" outlineLevel="2" x14ac:dyDescent="0.25">
      <c r="D511" s="297"/>
      <c r="E511" s="289"/>
    </row>
    <row r="512" spans="4:5" ht="13.5" customHeight="1" outlineLevel="2" x14ac:dyDescent="0.25">
      <c r="D512" s="297"/>
      <c r="E512" s="289"/>
    </row>
    <row r="513" spans="1:24" ht="13.5" customHeight="1" outlineLevel="2" x14ac:dyDescent="0.25">
      <c r="D513" s="297"/>
      <c r="E513" s="289"/>
    </row>
    <row r="514" spans="1:24" ht="13.5" customHeight="1" outlineLevel="2" x14ac:dyDescent="0.25">
      <c r="D514" s="297"/>
      <c r="E514" s="289"/>
    </row>
    <row r="515" spans="1:24" ht="13.5" customHeight="1" outlineLevel="2" x14ac:dyDescent="0.25">
      <c r="D515" s="297"/>
      <c r="E515" s="289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420" customFormat="1" ht="21.6" thickBot="1" x14ac:dyDescent="0.45">
      <c r="A521" s="418">
        <f t="shared" ref="A521:F524" si="54">+A321</f>
        <v>0</v>
      </c>
      <c r="B521" s="419">
        <f t="shared" si="54"/>
        <v>0</v>
      </c>
      <c r="C521" s="420">
        <f t="shared" si="54"/>
        <v>0</v>
      </c>
      <c r="D521" s="421">
        <f t="shared" si="54"/>
        <v>0</v>
      </c>
      <c r="E521" s="422">
        <f t="shared" si="54"/>
        <v>0</v>
      </c>
      <c r="F521" s="420">
        <f t="shared" si="54"/>
        <v>0</v>
      </c>
      <c r="H521" s="423"/>
      <c r="X521" s="430"/>
    </row>
    <row r="522" spans="1:24" x14ac:dyDescent="0.25">
      <c r="A522" s="289" t="str">
        <f t="shared" si="54"/>
        <v>Résultats BRUT HOMMES COLLER LES VALEURS DES CELLULES Puis trier par ordre croissant colonne F</v>
      </c>
      <c r="B522" s="297">
        <f t="shared" si="54"/>
        <v>0</v>
      </c>
      <c r="C522" s="289">
        <f t="shared" si="54"/>
        <v>0</v>
      </c>
      <c r="D522" s="298">
        <f t="shared" si="54"/>
        <v>0</v>
      </c>
      <c r="E522" s="299">
        <f t="shared" si="54"/>
        <v>0</v>
      </c>
      <c r="F522" s="289">
        <f t="shared" si="54"/>
        <v>0</v>
      </c>
      <c r="H522" s="417"/>
    </row>
    <row r="523" spans="1:24" x14ac:dyDescent="0.25">
      <c r="A523" s="289" t="str">
        <f t="shared" si="54"/>
        <v>Clt</v>
      </c>
      <c r="B523" s="289" t="str">
        <f t="shared" si="54"/>
        <v>Nat.</v>
      </c>
      <c r="C523" s="289" t="str">
        <f t="shared" si="54"/>
        <v>Prénom et Nom</v>
      </c>
      <c r="D523" s="298" t="str">
        <f t="shared" si="54"/>
        <v>Idx</v>
      </c>
      <c r="E523" s="299" t="str">
        <f t="shared" si="54"/>
        <v>Club</v>
      </c>
      <c r="F523" s="289" t="str">
        <f t="shared" si="54"/>
        <v>T1</v>
      </c>
    </row>
    <row r="524" spans="1:24" x14ac:dyDescent="0.25">
      <c r="A524" s="289">
        <f t="shared" si="54"/>
        <v>1</v>
      </c>
      <c r="B524" s="289">
        <f t="shared" si="54"/>
        <v>0</v>
      </c>
      <c r="C524" s="289">
        <f t="shared" si="54"/>
        <v>0</v>
      </c>
      <c r="D524" s="298">
        <f t="shared" si="54"/>
        <v>0</v>
      </c>
      <c r="E524" s="299">
        <f t="shared" si="54"/>
        <v>0</v>
      </c>
      <c r="F524" s="289">
        <f t="shared" si="54"/>
        <v>0</v>
      </c>
    </row>
  </sheetData>
  <sortState xmlns:xlrd2="http://schemas.microsoft.com/office/spreadsheetml/2017/richdata2" ref="C423:H468">
    <sortCondition descending="1" ref="F423:F468"/>
  </sortState>
  <mergeCells count="26">
    <mergeCell ref="AB39:AF39"/>
    <mergeCell ref="W13:Z13"/>
    <mergeCell ref="A40:F40"/>
    <mergeCell ref="H40:M40"/>
    <mergeCell ref="AB40:AF40"/>
    <mergeCell ref="O21:R21"/>
    <mergeCell ref="A39:F39"/>
    <mergeCell ref="H39:M39"/>
    <mergeCell ref="W5:X5"/>
    <mergeCell ref="AB37:AF37"/>
    <mergeCell ref="O5:R5"/>
    <mergeCell ref="S5:T5"/>
    <mergeCell ref="AZ5:BB5"/>
    <mergeCell ref="AT5:AV5"/>
    <mergeCell ref="AW5:AY5"/>
    <mergeCell ref="AN19:AR19"/>
    <mergeCell ref="AH37:AL37"/>
    <mergeCell ref="B4:F4"/>
    <mergeCell ref="I4:M4"/>
    <mergeCell ref="AB1:BB1"/>
    <mergeCell ref="AB2:AR2"/>
    <mergeCell ref="AB4:AF4"/>
    <mergeCell ref="AH4:AL4"/>
    <mergeCell ref="AN4:AR4"/>
    <mergeCell ref="AT4:BB4"/>
    <mergeCell ref="A1:Z1"/>
  </mergeCells>
  <phoneticPr fontId="9" type="noConversion"/>
  <conditionalFormatting sqref="B125:B173 D125:D173 F125:H173 B174:H174">
    <cfRule type="expression" dxfId="34" priority="13">
      <formula>($H125="F")</formula>
    </cfRule>
  </conditionalFormatting>
  <conditionalFormatting sqref="B324:B352">
    <cfRule type="expression" dxfId="33" priority="10">
      <formula>($H324="F")</formula>
    </cfRule>
  </conditionalFormatting>
  <conditionalFormatting sqref="B423:B453">
    <cfRule type="expression" dxfId="32" priority="9">
      <formula>($H423="F")</formula>
    </cfRule>
  </conditionalFormatting>
  <conditionalFormatting sqref="B353:F373">
    <cfRule type="expression" dxfId="31" priority="12">
      <formula>($H353="F")</formula>
    </cfRule>
  </conditionalFormatting>
  <conditionalFormatting sqref="B454:H482">
    <cfRule type="expression" dxfId="30" priority="11">
      <formula>($H454="F")</formula>
    </cfRule>
  </conditionalFormatting>
  <conditionalFormatting sqref="C6:C35">
    <cfRule type="cellIs" dxfId="29" priority="5" operator="equal">
      <formula>"F"</formula>
    </cfRule>
  </conditionalFormatting>
  <conditionalFormatting sqref="C224:H224 B224:B274 D225:D231 F225:H231 C232:H232 D233:D274 F233:H274 B275:H287">
    <cfRule type="expression" dxfId="28" priority="15">
      <formula>($H224="F")</formula>
    </cfRule>
  </conditionalFormatting>
  <conditionalFormatting sqref="D6:D35">
    <cfRule type="cellIs" dxfId="27" priority="2" operator="equal">
      <formula>"Inconnu"</formula>
    </cfRule>
  </conditionalFormatting>
  <conditionalFormatting sqref="D324:D352 F324:H352">
    <cfRule type="expression" dxfId="26" priority="8">
      <formula>($H324="F")</formula>
    </cfRule>
  </conditionalFormatting>
  <conditionalFormatting sqref="D423:D453 F423:H453">
    <cfRule type="expression" dxfId="25" priority="7">
      <formula>($H423="F")</formula>
    </cfRule>
  </conditionalFormatting>
  <conditionalFormatting sqref="E6:E35">
    <cfRule type="cellIs" dxfId="24" priority="1" operator="greaterThan">
      <formula>36</formula>
    </cfRule>
  </conditionalFormatting>
  <conditionalFormatting sqref="G353:G369 H353:H376">
    <cfRule type="expression" dxfId="23" priority="14">
      <formula>($H353="F")</formula>
    </cfRule>
  </conditionalFormatting>
  <conditionalFormatting sqref="J6:J35">
    <cfRule type="cellIs" dxfId="22" priority="6" operator="equal">
      <formula>"F"</formula>
    </cfRule>
  </conditionalFormatting>
  <conditionalFormatting sqref="K6:K35">
    <cfRule type="cellIs" dxfId="21" priority="3" operator="equal">
      <formula>"Inconnu"</formula>
    </cfRule>
  </conditionalFormatting>
  <conditionalFormatting sqref="L6:L35">
    <cfRule type="cellIs" dxfId="20" priority="4" operator="greaterThan">
      <formula>36</formula>
    </cfRule>
  </conditionalFormatting>
  <pageMargins left="0.19685039370078741" right="0.19685039370078741" top="0" bottom="0" header="0" footer="0"/>
  <pageSetup paperSize="9" scale="9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9">
    <pageSetUpPr fitToPage="1"/>
  </sheetPr>
  <dimension ref="A1:BB524"/>
  <sheetViews>
    <sheetView showZeros="0" zoomScale="70" zoomScaleNormal="70" workbookViewId="0">
      <selection activeCell="W37" sqref="W37"/>
    </sheetView>
  </sheetViews>
  <sheetFormatPr baseColWidth="10" defaultColWidth="11.5546875" defaultRowHeight="13.2" outlineLevelRow="2" x14ac:dyDescent="0.25"/>
  <cols>
    <col min="1" max="1" width="5.33203125" style="290" customWidth="1"/>
    <col min="2" max="2" width="23.109375" style="290" customWidth="1"/>
    <col min="3" max="3" width="21" style="290" customWidth="1"/>
    <col min="4" max="4" width="19.109375" style="573" customWidth="1"/>
    <col min="5" max="5" width="26.5546875" style="574" customWidth="1"/>
    <col min="6" max="6" width="5.44140625" style="290" customWidth="1"/>
    <col min="7" max="7" width="1.33203125" style="290" customWidth="1"/>
    <col min="8" max="8" width="4.33203125" style="290" customWidth="1"/>
    <col min="9" max="9" width="20.5546875" style="290" customWidth="1"/>
    <col min="10" max="10" width="4.88671875" style="290" customWidth="1"/>
    <col min="11" max="12" width="15.6640625" style="290" customWidth="1"/>
    <col min="13" max="15" width="5.44140625" style="290" customWidth="1"/>
    <col min="16" max="16" width="16.44140625" style="290" customWidth="1"/>
    <col min="17" max="17" width="5.44140625" style="290" customWidth="1"/>
    <col min="18" max="18" width="18.21875" style="290" customWidth="1"/>
    <col min="19" max="20" width="5.44140625" style="290" customWidth="1"/>
    <col min="21" max="21" width="1" style="290" customWidth="1"/>
    <col min="22" max="22" width="3.44140625" style="290" customWidth="1"/>
    <col min="23" max="23" width="20.5546875" style="290" customWidth="1"/>
    <col min="24" max="24" width="9.21875" style="575" customWidth="1"/>
    <col min="25" max="25" width="11.77734375" style="290" customWidth="1"/>
    <col min="26" max="26" width="9.109375" style="290" customWidth="1"/>
    <col min="27" max="27" width="3.5546875" style="290" customWidth="1"/>
    <col min="28" max="28" width="8.109375" style="290" customWidth="1"/>
    <col min="29" max="29" width="7.88671875" style="290" customWidth="1"/>
    <col min="30" max="30" width="8.44140625" style="290" customWidth="1"/>
    <col min="31" max="33" width="5.44140625" style="290" customWidth="1"/>
    <col min="34" max="34" width="3.33203125" style="290" customWidth="1"/>
    <col min="35" max="35" width="8" style="290" customWidth="1"/>
    <col min="36" max="39" width="5.44140625" style="290" customWidth="1"/>
    <col min="40" max="40" width="8.88671875" style="290" customWidth="1"/>
    <col min="41" max="41" width="1.5546875" style="290" customWidth="1"/>
    <col min="42" max="42" width="5.44140625" style="290" customWidth="1"/>
    <col min="43" max="43" width="9.33203125" style="290" customWidth="1"/>
    <col min="44" max="46" width="5.44140625" style="290" customWidth="1"/>
    <col min="47" max="47" width="9.88671875" style="290" customWidth="1"/>
    <col min="48" max="61" width="11.5546875" style="290"/>
    <col min="62" max="62" width="12.109375" style="290" customWidth="1"/>
    <col min="63" max="16384" width="11.5546875" style="290"/>
  </cols>
  <sheetData>
    <row r="1" spans="1:54" s="753" customFormat="1" ht="31.8" customHeight="1" thickBot="1" x14ac:dyDescent="0.3">
      <c r="A1" s="967" t="str">
        <f>+Explications!A1:R1</f>
        <v>CARRE D'AS 2025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  <c r="M1" s="968"/>
      <c r="N1" s="968"/>
      <c r="O1" s="968"/>
      <c r="P1" s="968"/>
      <c r="Q1" s="968"/>
      <c r="R1" s="968"/>
      <c r="S1" s="968"/>
      <c r="T1" s="968"/>
      <c r="U1" s="968"/>
      <c r="V1" s="968"/>
      <c r="W1" s="968"/>
      <c r="X1" s="968"/>
      <c r="Y1" s="968"/>
      <c r="Z1" s="969"/>
      <c r="AB1" s="967" t="s">
        <v>23</v>
      </c>
      <c r="AC1" s="968"/>
      <c r="AD1" s="968"/>
      <c r="AE1" s="968"/>
      <c r="AF1" s="968"/>
      <c r="AG1" s="968"/>
      <c r="AH1" s="968"/>
      <c r="AI1" s="968"/>
      <c r="AJ1" s="968"/>
      <c r="AK1" s="968"/>
      <c r="AL1" s="968"/>
      <c r="AM1" s="968"/>
      <c r="AN1" s="968"/>
      <c r="AO1" s="968"/>
      <c r="AP1" s="968"/>
      <c r="AQ1" s="968"/>
      <c r="AR1" s="968"/>
      <c r="AS1" s="968"/>
      <c r="AT1" s="968"/>
      <c r="AU1" s="968"/>
      <c r="AV1" s="968"/>
      <c r="AW1" s="968"/>
      <c r="AX1" s="968"/>
      <c r="AY1" s="968"/>
      <c r="AZ1" s="968"/>
      <c r="BA1" s="968"/>
      <c r="BB1" s="969"/>
    </row>
    <row r="2" spans="1:54" ht="19.95" customHeight="1" x14ac:dyDescent="0.3">
      <c r="A2" s="567" t="s">
        <v>132</v>
      </c>
      <c r="B2" s="568">
        <v>45561</v>
      </c>
      <c r="C2" s="569"/>
      <c r="D2" s="570" t="s">
        <v>131</v>
      </c>
      <c r="E2" s="567" t="s">
        <v>20</v>
      </c>
      <c r="F2" s="567"/>
      <c r="G2" s="567"/>
      <c r="H2" s="569"/>
      <c r="I2" s="567" t="s">
        <v>322</v>
      </c>
      <c r="J2" s="567"/>
      <c r="K2" s="567"/>
      <c r="L2" s="567"/>
      <c r="M2" s="567"/>
      <c r="N2" s="567"/>
      <c r="O2" s="567"/>
      <c r="P2" s="567" t="s">
        <v>402</v>
      </c>
      <c r="Q2" s="567"/>
      <c r="R2" s="567" t="str">
        <f>+Explications!K38</f>
        <v>Shamble</v>
      </c>
      <c r="S2" s="567"/>
      <c r="T2" s="567"/>
      <c r="U2" s="567" t="s">
        <v>25</v>
      </c>
      <c r="V2" s="567"/>
      <c r="W2" s="567"/>
      <c r="X2" s="571"/>
      <c r="Y2" s="567"/>
      <c r="AB2" s="990"/>
      <c r="AC2" s="990"/>
      <c r="AD2" s="990"/>
      <c r="AE2" s="990"/>
      <c r="AF2" s="990"/>
      <c r="AG2" s="990"/>
      <c r="AH2" s="990"/>
      <c r="AI2" s="990"/>
      <c r="AJ2" s="990"/>
      <c r="AK2" s="990"/>
      <c r="AL2" s="990"/>
      <c r="AM2" s="990"/>
      <c r="AN2" s="990"/>
      <c r="AO2" s="990"/>
      <c r="AP2" s="990"/>
      <c r="AQ2" s="990"/>
      <c r="AR2" s="990"/>
      <c r="AS2" s="990"/>
      <c r="AT2" s="990"/>
      <c r="AU2" s="990"/>
    </row>
    <row r="3" spans="1:54" ht="13.8" thickBot="1" x14ac:dyDescent="0.3">
      <c r="B3" s="572"/>
    </row>
    <row r="4" spans="1:54" ht="16.5" customHeight="1" thickBot="1" x14ac:dyDescent="0.3">
      <c r="B4" s="987" t="s">
        <v>0</v>
      </c>
      <c r="C4" s="988"/>
      <c r="D4" s="988"/>
      <c r="E4" s="988"/>
      <c r="F4" s="989"/>
      <c r="G4" s="141"/>
      <c r="H4" s="141"/>
      <c r="I4" s="987" t="s">
        <v>3</v>
      </c>
      <c r="J4" s="988"/>
      <c r="K4" s="988"/>
      <c r="L4" s="988"/>
      <c r="M4" s="989"/>
      <c r="AB4" s="987" t="s">
        <v>0</v>
      </c>
      <c r="AC4" s="988"/>
      <c r="AD4" s="988"/>
      <c r="AE4" s="988"/>
      <c r="AF4" s="989"/>
      <c r="AH4" s="987" t="s">
        <v>3</v>
      </c>
      <c r="AI4" s="988"/>
      <c r="AJ4" s="988"/>
      <c r="AK4" s="988"/>
      <c r="AL4" s="989"/>
      <c r="AN4" s="987" t="s">
        <v>18</v>
      </c>
      <c r="AO4" s="988"/>
      <c r="AP4" s="988"/>
      <c r="AQ4" s="988"/>
      <c r="AR4" s="989"/>
      <c r="AT4" s="978" t="s">
        <v>233</v>
      </c>
      <c r="AU4" s="979"/>
      <c r="AV4" s="979"/>
      <c r="AW4" s="979"/>
      <c r="AX4" s="979"/>
      <c r="AY4" s="979"/>
      <c r="AZ4" s="979"/>
      <c r="BA4" s="979"/>
      <c r="BB4" s="980"/>
    </row>
    <row r="5" spans="1:54" ht="16.5" customHeight="1" thickBot="1" x14ac:dyDescent="0.3">
      <c r="B5" s="576" t="s">
        <v>85</v>
      </c>
      <c r="C5" s="577" t="s">
        <v>90</v>
      </c>
      <c r="D5" s="578" t="s">
        <v>24</v>
      </c>
      <c r="E5" s="579" t="s">
        <v>48</v>
      </c>
      <c r="F5" s="580" t="s">
        <v>21</v>
      </c>
      <c r="G5" s="141"/>
      <c r="H5" s="141"/>
      <c r="I5" s="581" t="str">
        <f>+B5</f>
        <v>Nom Prénom</v>
      </c>
      <c r="J5" s="582" t="s">
        <v>90</v>
      </c>
      <c r="K5" s="581" t="str">
        <f>+D5</f>
        <v>Club *</v>
      </c>
      <c r="L5" s="581" t="s">
        <v>48</v>
      </c>
      <c r="M5" s="580" t="s">
        <v>21</v>
      </c>
      <c r="O5" s="991" t="s">
        <v>18</v>
      </c>
      <c r="P5" s="992"/>
      <c r="Q5" s="992"/>
      <c r="R5" s="993"/>
      <c r="S5" s="994" t="s">
        <v>2</v>
      </c>
      <c r="T5" s="995"/>
      <c r="W5" s="987" t="s">
        <v>15</v>
      </c>
      <c r="X5" s="989"/>
      <c r="AB5" s="583" t="str">
        <f>+W6</f>
        <v>ASGAF</v>
      </c>
      <c r="AC5" s="584" t="str">
        <f>+W7</f>
        <v>Chevannes</v>
      </c>
      <c r="AD5" s="584" t="str">
        <f>+W8</f>
        <v>Chevry</v>
      </c>
      <c r="AE5" s="584" t="str">
        <f>+W9</f>
        <v>Corbuches</v>
      </c>
      <c r="AF5" s="585" t="str">
        <f>+W10</f>
        <v>Réveillon</v>
      </c>
      <c r="AH5" s="583" t="str">
        <f>+AB5</f>
        <v>ASGAF</v>
      </c>
      <c r="AI5" s="584" t="str">
        <f>+AC5</f>
        <v>Chevannes</v>
      </c>
      <c r="AJ5" s="584" t="str">
        <f>+AD5</f>
        <v>Chevry</v>
      </c>
      <c r="AK5" s="584" t="str">
        <f>+AE5</f>
        <v>Corbuches</v>
      </c>
      <c r="AL5" s="585" t="str">
        <f>+AF5</f>
        <v>Réveillon</v>
      </c>
      <c r="AN5" s="583" t="str">
        <f>+AH5</f>
        <v>ASGAF</v>
      </c>
      <c r="AO5" s="584" t="str">
        <f>+AI5</f>
        <v>Chevannes</v>
      </c>
      <c r="AP5" s="584" t="str">
        <f>+AJ5</f>
        <v>Chevry</v>
      </c>
      <c r="AQ5" s="584" t="str">
        <f>+AK5</f>
        <v>Corbuches</v>
      </c>
      <c r="AR5" s="585" t="str">
        <f>+AL5</f>
        <v>Réveillon</v>
      </c>
      <c r="AT5" s="987" t="s">
        <v>229</v>
      </c>
      <c r="AU5" s="988"/>
      <c r="AV5" s="989"/>
      <c r="AW5" s="987" t="s">
        <v>86</v>
      </c>
      <c r="AX5" s="988"/>
      <c r="AY5" s="989"/>
      <c r="AZ5" s="987" t="s">
        <v>87</v>
      </c>
      <c r="BA5" s="988"/>
      <c r="BB5" s="989"/>
    </row>
    <row r="6" spans="1:54" ht="16.5" customHeight="1" thickBot="1" x14ac:dyDescent="0.3">
      <c r="A6" s="586">
        <v>1</v>
      </c>
      <c r="B6" s="587">
        <f t="shared" ref="B6:E21" si="0">+B42</f>
        <v>0</v>
      </c>
      <c r="C6" s="588">
        <f>+C42</f>
        <v>0</v>
      </c>
      <c r="D6" s="589" t="str">
        <f t="shared" ref="D6:E14" si="1">+D42</f>
        <v>???</v>
      </c>
      <c r="E6" s="590">
        <f t="shared" si="1"/>
        <v>0</v>
      </c>
      <c r="F6" s="591">
        <v>30</v>
      </c>
      <c r="H6" s="586">
        <v>1</v>
      </c>
      <c r="I6" s="587">
        <f t="shared" ref="I6:K21" si="2">+I42</f>
        <v>0</v>
      </c>
      <c r="J6" s="588">
        <f t="shared" si="2"/>
        <v>0</v>
      </c>
      <c r="K6" s="588" t="str">
        <f t="shared" si="2"/>
        <v>???</v>
      </c>
      <c r="L6" s="590">
        <f t="shared" ref="L6:L35" si="3">VALUE(+L42)</f>
        <v>0</v>
      </c>
      <c r="M6" s="591">
        <v>30</v>
      </c>
      <c r="O6" s="592" t="s">
        <v>230</v>
      </c>
      <c r="P6" s="593" t="str">
        <f>+I5</f>
        <v>Nom Prénom</v>
      </c>
      <c r="Q6" s="593" t="str">
        <f>+J5</f>
        <v>H/F</v>
      </c>
      <c r="R6" s="593" t="str">
        <f>+K5</f>
        <v>Club *</v>
      </c>
      <c r="S6" s="593" t="s">
        <v>230</v>
      </c>
      <c r="T6" s="594" t="s">
        <v>232</v>
      </c>
      <c r="W6" s="595" t="s">
        <v>313</v>
      </c>
      <c r="X6" s="596">
        <f>AB121</f>
        <v>0</v>
      </c>
      <c r="AB6" s="597" t="str">
        <f>IF(LEFT($D6,5)=AB$5,$F6,"")</f>
        <v/>
      </c>
      <c r="AC6" s="598" t="str">
        <f t="shared" ref="AC6:AF21" si="4">IF(LEFT($D6,5)=AC$5,$F6,"")</f>
        <v/>
      </c>
      <c r="AD6" s="598" t="str">
        <f t="shared" si="4"/>
        <v/>
      </c>
      <c r="AE6" s="598" t="str">
        <f t="shared" si="4"/>
        <v/>
      </c>
      <c r="AF6" s="599" t="str">
        <f t="shared" si="4"/>
        <v/>
      </c>
      <c r="AH6" s="600" t="str">
        <f>IF(LEFT($K6,5)=AH$5,$M6,"")</f>
        <v/>
      </c>
      <c r="AI6" s="601" t="str">
        <f t="shared" ref="AI6:AL18" si="5">IF(LEFT($K6,5)=AI$5,$M6,"")</f>
        <v/>
      </c>
      <c r="AJ6" s="601" t="str">
        <f t="shared" si="5"/>
        <v/>
      </c>
      <c r="AK6" s="601" t="str">
        <f t="shared" si="5"/>
        <v/>
      </c>
      <c r="AL6" s="602" t="str">
        <f t="shared" si="5"/>
        <v/>
      </c>
      <c r="AN6" s="597" t="str">
        <f t="shared" ref="AN6:AR17" si="6">IF(LEFT($R7,5)=AN$5,$S7,"")</f>
        <v/>
      </c>
      <c r="AO6" s="598" t="str">
        <f t="shared" si="6"/>
        <v/>
      </c>
      <c r="AP6" s="598" t="str">
        <f t="shared" si="6"/>
        <v/>
      </c>
      <c r="AQ6" s="598" t="str">
        <f t="shared" si="6"/>
        <v/>
      </c>
      <c r="AR6" s="599" t="str">
        <f t="shared" si="6"/>
        <v/>
      </c>
      <c r="AT6" s="580" t="s">
        <v>231</v>
      </c>
      <c r="AU6" s="580" t="s">
        <v>230</v>
      </c>
      <c r="AV6" s="580" t="s">
        <v>1</v>
      </c>
      <c r="AW6" s="580" t="s">
        <v>231</v>
      </c>
      <c r="AX6" s="580" t="s">
        <v>230</v>
      </c>
      <c r="AY6" s="580" t="s">
        <v>1</v>
      </c>
      <c r="AZ6" s="580" t="s">
        <v>231</v>
      </c>
      <c r="BA6" s="580" t="s">
        <v>230</v>
      </c>
      <c r="BB6" s="580" t="s">
        <v>1</v>
      </c>
    </row>
    <row r="7" spans="1:54" ht="16.5" customHeight="1" x14ac:dyDescent="0.25">
      <c r="A7" s="603">
        <v>2</v>
      </c>
      <c r="B7" s="604">
        <f t="shared" si="0"/>
        <v>0</v>
      </c>
      <c r="C7" s="605">
        <f t="shared" si="0"/>
        <v>0</v>
      </c>
      <c r="D7" s="606" t="str">
        <f t="shared" si="1"/>
        <v>???</v>
      </c>
      <c r="E7" s="590">
        <f t="shared" si="1"/>
        <v>0</v>
      </c>
      <c r="F7" s="607">
        <v>29</v>
      </c>
      <c r="H7" s="603">
        <v>2</v>
      </c>
      <c r="I7" s="604">
        <f t="shared" si="2"/>
        <v>0</v>
      </c>
      <c r="J7" s="605">
        <f t="shared" si="2"/>
        <v>0</v>
      </c>
      <c r="K7" s="605" t="str">
        <f t="shared" si="2"/>
        <v>???</v>
      </c>
      <c r="L7" s="590">
        <f t="shared" si="3"/>
        <v>0</v>
      </c>
      <c r="M7" s="607">
        <v>29</v>
      </c>
      <c r="O7" s="608">
        <v>1</v>
      </c>
      <c r="P7" s="609" t="str">
        <f t="shared" ref="P7:P18" si="7">IFERROR(VLOOKUP($O7,$AU$7:$AV$36,2,0),"")</f>
        <v/>
      </c>
      <c r="Q7" s="609" t="str">
        <f t="shared" ref="Q7:Q18" si="8">IFERROR(VLOOKUP($P7,$I$6:$L$35,4,0),"")</f>
        <v/>
      </c>
      <c r="R7" s="609" t="str">
        <f t="shared" ref="R7:R18" si="9">IFERROR(VLOOKUP($P7,$I$6:$L$35,3,0),"")</f>
        <v/>
      </c>
      <c r="S7" s="601">
        <f t="shared" ref="S7:S18" si="10">IF(P7&lt;&gt;"",T7,0)</f>
        <v>0</v>
      </c>
      <c r="T7" s="602">
        <v>12</v>
      </c>
      <c r="W7" s="610" t="s">
        <v>10</v>
      </c>
      <c r="X7" s="611">
        <f>AC121</f>
        <v>0</v>
      </c>
      <c r="AB7" s="612" t="str">
        <f t="shared" ref="AB7:AF35" si="11">IF(LEFT($D7,5)=AB$5,$F7,"")</f>
        <v/>
      </c>
      <c r="AC7" s="613" t="str">
        <f t="shared" si="4"/>
        <v/>
      </c>
      <c r="AD7" s="613" t="str">
        <f t="shared" si="4"/>
        <v/>
      </c>
      <c r="AE7" s="613" t="str">
        <f t="shared" si="4"/>
        <v/>
      </c>
      <c r="AF7" s="614" t="str">
        <f t="shared" si="4"/>
        <v/>
      </c>
      <c r="AH7" s="612" t="str">
        <f t="shared" ref="AH7:AL22" si="12">IF(LEFT($K7,5)=AH$5,$M7,"")</f>
        <v/>
      </c>
      <c r="AI7" s="613" t="str">
        <f t="shared" si="5"/>
        <v/>
      </c>
      <c r="AJ7" s="613" t="str">
        <f t="shared" si="5"/>
        <v/>
      </c>
      <c r="AK7" s="613" t="str">
        <f t="shared" si="5"/>
        <v/>
      </c>
      <c r="AL7" s="614" t="str">
        <f t="shared" si="5"/>
        <v/>
      </c>
      <c r="AN7" s="612" t="str">
        <f t="shared" si="6"/>
        <v/>
      </c>
      <c r="AO7" s="613" t="str">
        <f t="shared" si="6"/>
        <v/>
      </c>
      <c r="AP7" s="613" t="str">
        <f t="shared" si="6"/>
        <v/>
      </c>
      <c r="AQ7" s="613" t="str">
        <f t="shared" si="6"/>
        <v/>
      </c>
      <c r="AR7" s="614" t="str">
        <f t="shared" si="6"/>
        <v/>
      </c>
      <c r="AT7" s="615">
        <f t="shared" ref="AT7:AT31" si="13">IF(L6&gt;36,M6,0)</f>
        <v>0</v>
      </c>
      <c r="AU7" s="616">
        <f t="shared" ref="AU7:AU36" si="14">IF(AT7&lt;&gt;0,RANK(AT7,AT$7:AT$36),0)</f>
        <v>0</v>
      </c>
      <c r="AV7" s="616" t="str">
        <f t="shared" ref="AV7:AV36" si="15">IF(AU7&lt;&gt;0,$I6,"")</f>
        <v/>
      </c>
      <c r="AW7" s="616">
        <f t="shared" ref="AW7:AW36" si="16">IF((L6&gt;36),0,IF(J6="F",M6,0))</f>
        <v>0</v>
      </c>
      <c r="AX7" s="616">
        <f t="shared" ref="AX7:AX36" si="17">IF(AW7&lt;&gt;0,RANK(AW7,AW$7:AW$36),0)</f>
        <v>0</v>
      </c>
      <c r="AY7" s="616" t="str">
        <f t="shared" ref="AY7:AY36" si="18">IF(AX7&lt;&gt;0,$I6,"")</f>
        <v/>
      </c>
      <c r="AZ7" s="616">
        <f t="shared" ref="AZ7:AZ36" si="19">IF((L6&gt;36),0,IF(J6="F",0,M6))</f>
        <v>30</v>
      </c>
      <c r="BA7" s="616">
        <f t="shared" ref="BA7:BA36" si="20">IF(AZ7&lt;&gt;0,RANK(AZ7,AZ$7:AZ$36),0)</f>
        <v>1</v>
      </c>
      <c r="BB7" s="617">
        <f t="shared" ref="BB7:BB36" si="21">IF(BA7&lt;&gt;0,$I6,"")</f>
        <v>0</v>
      </c>
    </row>
    <row r="8" spans="1:54" ht="16.5" customHeight="1" x14ac:dyDescent="0.25">
      <c r="A8" s="603">
        <v>3</v>
      </c>
      <c r="B8" s="604">
        <f t="shared" si="0"/>
        <v>0</v>
      </c>
      <c r="C8" s="605">
        <f t="shared" si="0"/>
        <v>0</v>
      </c>
      <c r="D8" s="606" t="str">
        <f t="shared" si="1"/>
        <v>???</v>
      </c>
      <c r="E8" s="590">
        <f t="shared" si="1"/>
        <v>0</v>
      </c>
      <c r="F8" s="607">
        <v>28</v>
      </c>
      <c r="H8" s="603">
        <v>3</v>
      </c>
      <c r="I8" s="604">
        <f t="shared" si="2"/>
        <v>0</v>
      </c>
      <c r="J8" s="605">
        <f t="shared" si="2"/>
        <v>0</v>
      </c>
      <c r="K8" s="605" t="str">
        <f t="shared" si="2"/>
        <v>???</v>
      </c>
      <c r="L8" s="590">
        <f t="shared" si="3"/>
        <v>0</v>
      </c>
      <c r="M8" s="607">
        <v>28</v>
      </c>
      <c r="O8" s="618">
        <v>2</v>
      </c>
      <c r="P8" s="619" t="str">
        <f t="shared" si="7"/>
        <v/>
      </c>
      <c r="Q8" s="619" t="str">
        <f t="shared" si="8"/>
        <v/>
      </c>
      <c r="R8" s="619" t="str">
        <f t="shared" si="9"/>
        <v/>
      </c>
      <c r="S8" s="613">
        <f t="shared" si="10"/>
        <v>0</v>
      </c>
      <c r="T8" s="614">
        <v>11</v>
      </c>
      <c r="W8" s="610" t="s">
        <v>11</v>
      </c>
      <c r="X8" s="611">
        <f>AD121</f>
        <v>0</v>
      </c>
      <c r="AB8" s="612" t="str">
        <f t="shared" si="11"/>
        <v/>
      </c>
      <c r="AC8" s="613" t="str">
        <f t="shared" si="4"/>
        <v/>
      </c>
      <c r="AD8" s="613" t="str">
        <f t="shared" si="4"/>
        <v/>
      </c>
      <c r="AE8" s="613" t="str">
        <f t="shared" si="4"/>
        <v/>
      </c>
      <c r="AF8" s="614" t="str">
        <f t="shared" si="4"/>
        <v/>
      </c>
      <c r="AH8" s="612" t="str">
        <f t="shared" si="12"/>
        <v/>
      </c>
      <c r="AI8" s="613" t="str">
        <f t="shared" si="5"/>
        <v/>
      </c>
      <c r="AJ8" s="613" t="str">
        <f t="shared" si="5"/>
        <v/>
      </c>
      <c r="AK8" s="613" t="str">
        <f t="shared" si="5"/>
        <v/>
      </c>
      <c r="AL8" s="614" t="str">
        <f t="shared" si="5"/>
        <v/>
      </c>
      <c r="AN8" s="612" t="str">
        <f t="shared" si="6"/>
        <v/>
      </c>
      <c r="AO8" s="613" t="str">
        <f t="shared" si="6"/>
        <v/>
      </c>
      <c r="AP8" s="613" t="str">
        <f t="shared" si="6"/>
        <v/>
      </c>
      <c r="AQ8" s="613" t="str">
        <f t="shared" si="6"/>
        <v/>
      </c>
      <c r="AR8" s="614" t="str">
        <f t="shared" si="6"/>
        <v/>
      </c>
      <c r="AT8" s="620">
        <f t="shared" si="13"/>
        <v>0</v>
      </c>
      <c r="AU8" s="621">
        <f t="shared" si="14"/>
        <v>0</v>
      </c>
      <c r="AV8" s="621" t="str">
        <f t="shared" si="15"/>
        <v/>
      </c>
      <c r="AW8" s="621">
        <f t="shared" si="16"/>
        <v>0</v>
      </c>
      <c r="AX8" s="621">
        <f t="shared" si="17"/>
        <v>0</v>
      </c>
      <c r="AY8" s="621" t="str">
        <f t="shared" si="18"/>
        <v/>
      </c>
      <c r="AZ8" s="621">
        <f t="shared" si="19"/>
        <v>29</v>
      </c>
      <c r="BA8" s="621">
        <f t="shared" si="20"/>
        <v>2</v>
      </c>
      <c r="BB8" s="622">
        <f t="shared" si="21"/>
        <v>0</v>
      </c>
    </row>
    <row r="9" spans="1:54" ht="16.5" customHeight="1" x14ac:dyDescent="0.25">
      <c r="A9" s="603">
        <v>4</v>
      </c>
      <c r="B9" s="604">
        <f t="shared" si="0"/>
        <v>0</v>
      </c>
      <c r="C9" s="605">
        <f t="shared" si="0"/>
        <v>0</v>
      </c>
      <c r="D9" s="606" t="str">
        <f t="shared" si="1"/>
        <v>???</v>
      </c>
      <c r="E9" s="590">
        <f t="shared" si="1"/>
        <v>0</v>
      </c>
      <c r="F9" s="607">
        <v>27</v>
      </c>
      <c r="H9" s="603">
        <v>4</v>
      </c>
      <c r="I9" s="604">
        <f t="shared" si="2"/>
        <v>0</v>
      </c>
      <c r="J9" s="605">
        <f t="shared" si="2"/>
        <v>0</v>
      </c>
      <c r="K9" s="605" t="str">
        <f t="shared" si="2"/>
        <v>???</v>
      </c>
      <c r="L9" s="590">
        <f t="shared" si="3"/>
        <v>0</v>
      </c>
      <c r="M9" s="607">
        <v>27</v>
      </c>
      <c r="O9" s="618">
        <v>3</v>
      </c>
      <c r="P9" s="619" t="str">
        <f t="shared" si="7"/>
        <v/>
      </c>
      <c r="Q9" s="619" t="str">
        <f t="shared" si="8"/>
        <v/>
      </c>
      <c r="R9" s="619" t="str">
        <f t="shared" si="9"/>
        <v/>
      </c>
      <c r="S9" s="613">
        <f t="shared" si="10"/>
        <v>0</v>
      </c>
      <c r="T9" s="614">
        <v>10</v>
      </c>
      <c r="W9" s="610" t="s">
        <v>12</v>
      </c>
      <c r="X9" s="611">
        <f>AE121</f>
        <v>0</v>
      </c>
      <c r="AB9" s="612" t="str">
        <f t="shared" si="11"/>
        <v/>
      </c>
      <c r="AC9" s="613" t="str">
        <f t="shared" si="4"/>
        <v/>
      </c>
      <c r="AD9" s="613" t="str">
        <f t="shared" si="4"/>
        <v/>
      </c>
      <c r="AE9" s="613" t="str">
        <f t="shared" si="4"/>
        <v/>
      </c>
      <c r="AF9" s="614" t="str">
        <f t="shared" si="4"/>
        <v/>
      </c>
      <c r="AH9" s="612" t="str">
        <f t="shared" si="12"/>
        <v/>
      </c>
      <c r="AI9" s="613" t="str">
        <f t="shared" si="5"/>
        <v/>
      </c>
      <c r="AJ9" s="613" t="str">
        <f t="shared" si="5"/>
        <v/>
      </c>
      <c r="AK9" s="613" t="str">
        <f t="shared" si="5"/>
        <v/>
      </c>
      <c r="AL9" s="614" t="str">
        <f t="shared" si="5"/>
        <v/>
      </c>
      <c r="AN9" s="612" t="str">
        <f t="shared" si="6"/>
        <v/>
      </c>
      <c r="AO9" s="613" t="str">
        <f t="shared" si="6"/>
        <v/>
      </c>
      <c r="AP9" s="613" t="str">
        <f t="shared" si="6"/>
        <v/>
      </c>
      <c r="AQ9" s="613" t="str">
        <f t="shared" si="6"/>
        <v/>
      </c>
      <c r="AR9" s="614" t="str">
        <f t="shared" si="6"/>
        <v/>
      </c>
      <c r="AT9" s="620">
        <f t="shared" si="13"/>
        <v>0</v>
      </c>
      <c r="AU9" s="621">
        <f t="shared" si="14"/>
        <v>0</v>
      </c>
      <c r="AV9" s="621" t="str">
        <f t="shared" si="15"/>
        <v/>
      </c>
      <c r="AW9" s="621">
        <f t="shared" si="16"/>
        <v>0</v>
      </c>
      <c r="AX9" s="621">
        <f t="shared" si="17"/>
        <v>0</v>
      </c>
      <c r="AY9" s="621" t="str">
        <f t="shared" si="18"/>
        <v/>
      </c>
      <c r="AZ9" s="621">
        <f t="shared" si="19"/>
        <v>28</v>
      </c>
      <c r="BA9" s="621">
        <f t="shared" si="20"/>
        <v>3</v>
      </c>
      <c r="BB9" s="622">
        <f t="shared" si="21"/>
        <v>0</v>
      </c>
    </row>
    <row r="10" spans="1:54" ht="16.5" customHeight="1" thickBot="1" x14ac:dyDescent="0.3">
      <c r="A10" s="603">
        <v>5</v>
      </c>
      <c r="B10" s="604">
        <f t="shared" si="0"/>
        <v>0</v>
      </c>
      <c r="C10" s="605">
        <f t="shared" si="0"/>
        <v>0</v>
      </c>
      <c r="D10" s="606" t="str">
        <f t="shared" si="1"/>
        <v>???</v>
      </c>
      <c r="E10" s="590">
        <f t="shared" si="1"/>
        <v>0</v>
      </c>
      <c r="F10" s="607">
        <v>26</v>
      </c>
      <c r="H10" s="603">
        <v>5</v>
      </c>
      <c r="I10" s="604">
        <f t="shared" si="2"/>
        <v>0</v>
      </c>
      <c r="J10" s="605">
        <f t="shared" si="2"/>
        <v>0</v>
      </c>
      <c r="K10" s="605" t="str">
        <f t="shared" si="2"/>
        <v>???</v>
      </c>
      <c r="L10" s="590">
        <f t="shared" si="3"/>
        <v>0</v>
      </c>
      <c r="M10" s="607">
        <v>26</v>
      </c>
      <c r="O10" s="618">
        <v>4</v>
      </c>
      <c r="P10" s="619" t="str">
        <f t="shared" si="7"/>
        <v/>
      </c>
      <c r="Q10" s="619" t="str">
        <f t="shared" si="8"/>
        <v/>
      </c>
      <c r="R10" s="619" t="str">
        <f t="shared" si="9"/>
        <v/>
      </c>
      <c r="S10" s="613">
        <f t="shared" si="10"/>
        <v>0</v>
      </c>
      <c r="T10" s="614">
        <v>9</v>
      </c>
      <c r="W10" s="610" t="s">
        <v>13</v>
      </c>
      <c r="X10" s="611">
        <f>AF121</f>
        <v>0</v>
      </c>
      <c r="AB10" s="612" t="str">
        <f t="shared" si="11"/>
        <v/>
      </c>
      <c r="AC10" s="613" t="str">
        <f t="shared" si="4"/>
        <v/>
      </c>
      <c r="AD10" s="613" t="str">
        <f t="shared" si="4"/>
        <v/>
      </c>
      <c r="AE10" s="613" t="str">
        <f t="shared" si="4"/>
        <v/>
      </c>
      <c r="AF10" s="614" t="str">
        <f t="shared" si="4"/>
        <v/>
      </c>
      <c r="AH10" s="612" t="str">
        <f t="shared" si="12"/>
        <v/>
      </c>
      <c r="AI10" s="613" t="str">
        <f t="shared" si="5"/>
        <v/>
      </c>
      <c r="AJ10" s="613" t="str">
        <f t="shared" si="5"/>
        <v/>
      </c>
      <c r="AK10" s="613" t="str">
        <f t="shared" si="5"/>
        <v/>
      </c>
      <c r="AL10" s="614" t="str">
        <f t="shared" si="5"/>
        <v/>
      </c>
      <c r="AN10" s="612" t="str">
        <f t="shared" si="6"/>
        <v/>
      </c>
      <c r="AO10" s="613" t="str">
        <f t="shared" si="6"/>
        <v/>
      </c>
      <c r="AP10" s="613" t="str">
        <f t="shared" si="6"/>
        <v/>
      </c>
      <c r="AQ10" s="613" t="str">
        <f t="shared" si="6"/>
        <v/>
      </c>
      <c r="AR10" s="614" t="str">
        <f t="shared" si="6"/>
        <v/>
      </c>
      <c r="AT10" s="620">
        <f t="shared" si="13"/>
        <v>0</v>
      </c>
      <c r="AU10" s="621">
        <f t="shared" si="14"/>
        <v>0</v>
      </c>
      <c r="AV10" s="621" t="str">
        <f t="shared" si="15"/>
        <v/>
      </c>
      <c r="AW10" s="621">
        <f t="shared" si="16"/>
        <v>0</v>
      </c>
      <c r="AX10" s="621">
        <f t="shared" si="17"/>
        <v>0</v>
      </c>
      <c r="AY10" s="621" t="str">
        <f t="shared" si="18"/>
        <v/>
      </c>
      <c r="AZ10" s="621">
        <f t="shared" si="19"/>
        <v>27</v>
      </c>
      <c r="BA10" s="621">
        <f t="shared" si="20"/>
        <v>4</v>
      </c>
      <c r="BB10" s="622">
        <f t="shared" si="21"/>
        <v>0</v>
      </c>
    </row>
    <row r="11" spans="1:54" ht="16.5" customHeight="1" thickBot="1" x14ac:dyDescent="0.3">
      <c r="A11" s="603">
        <v>6</v>
      </c>
      <c r="B11" s="604">
        <f t="shared" si="0"/>
        <v>0</v>
      </c>
      <c r="C11" s="605">
        <f t="shared" si="0"/>
        <v>0</v>
      </c>
      <c r="D11" s="606" t="str">
        <f t="shared" si="1"/>
        <v>???</v>
      </c>
      <c r="E11" s="590">
        <f t="shared" si="1"/>
        <v>0</v>
      </c>
      <c r="F11" s="607">
        <v>25</v>
      </c>
      <c r="H11" s="603">
        <v>6</v>
      </c>
      <c r="I11" s="604">
        <f t="shared" si="2"/>
        <v>0</v>
      </c>
      <c r="J11" s="605">
        <f t="shared" si="2"/>
        <v>0</v>
      </c>
      <c r="K11" s="605" t="str">
        <f t="shared" si="2"/>
        <v>???</v>
      </c>
      <c r="L11" s="590">
        <f t="shared" si="3"/>
        <v>0</v>
      </c>
      <c r="M11" s="607">
        <v>25</v>
      </c>
      <c r="O11" s="618">
        <v>5</v>
      </c>
      <c r="P11" s="619" t="str">
        <f t="shared" si="7"/>
        <v/>
      </c>
      <c r="Q11" s="619" t="str">
        <f t="shared" si="8"/>
        <v/>
      </c>
      <c r="R11" s="619" t="str">
        <f t="shared" si="9"/>
        <v/>
      </c>
      <c r="S11" s="613">
        <f t="shared" si="10"/>
        <v>0</v>
      </c>
      <c r="T11" s="614">
        <v>8</v>
      </c>
      <c r="W11" s="623" t="s">
        <v>8</v>
      </c>
      <c r="X11" s="624">
        <f>SUM(X6:X10)</f>
        <v>0</v>
      </c>
      <c r="AB11" s="612" t="str">
        <f t="shared" si="11"/>
        <v/>
      </c>
      <c r="AC11" s="613" t="str">
        <f t="shared" si="4"/>
        <v/>
      </c>
      <c r="AD11" s="613" t="str">
        <f t="shared" si="4"/>
        <v/>
      </c>
      <c r="AE11" s="613" t="str">
        <f t="shared" si="4"/>
        <v/>
      </c>
      <c r="AF11" s="614" t="str">
        <f t="shared" si="4"/>
        <v/>
      </c>
      <c r="AH11" s="612" t="str">
        <f t="shared" si="12"/>
        <v/>
      </c>
      <c r="AI11" s="613" t="str">
        <f t="shared" si="5"/>
        <v/>
      </c>
      <c r="AJ11" s="613" t="str">
        <f t="shared" si="5"/>
        <v/>
      </c>
      <c r="AK11" s="613" t="str">
        <f t="shared" si="5"/>
        <v/>
      </c>
      <c r="AL11" s="614" t="str">
        <f t="shared" si="5"/>
        <v/>
      </c>
      <c r="AN11" s="612" t="str">
        <f t="shared" si="6"/>
        <v/>
      </c>
      <c r="AO11" s="613" t="str">
        <f t="shared" si="6"/>
        <v/>
      </c>
      <c r="AP11" s="613" t="str">
        <f t="shared" si="6"/>
        <v/>
      </c>
      <c r="AQ11" s="613" t="str">
        <f t="shared" si="6"/>
        <v/>
      </c>
      <c r="AR11" s="614" t="str">
        <f t="shared" si="6"/>
        <v/>
      </c>
      <c r="AT11" s="620">
        <f t="shared" si="13"/>
        <v>0</v>
      </c>
      <c r="AU11" s="621">
        <f t="shared" si="14"/>
        <v>0</v>
      </c>
      <c r="AV11" s="621" t="str">
        <f t="shared" si="15"/>
        <v/>
      </c>
      <c r="AW11" s="621">
        <f t="shared" si="16"/>
        <v>0</v>
      </c>
      <c r="AX11" s="621">
        <f t="shared" si="17"/>
        <v>0</v>
      </c>
      <c r="AY11" s="621" t="str">
        <f t="shared" si="18"/>
        <v/>
      </c>
      <c r="AZ11" s="621">
        <f t="shared" si="19"/>
        <v>26</v>
      </c>
      <c r="BA11" s="621">
        <f t="shared" si="20"/>
        <v>5</v>
      </c>
      <c r="BB11" s="622">
        <f t="shared" si="21"/>
        <v>0</v>
      </c>
    </row>
    <row r="12" spans="1:54" ht="16.5" customHeight="1" thickBot="1" x14ac:dyDescent="0.3">
      <c r="A12" s="603">
        <v>7</v>
      </c>
      <c r="B12" s="604">
        <f t="shared" si="0"/>
        <v>0</v>
      </c>
      <c r="C12" s="605">
        <f t="shared" si="0"/>
        <v>0</v>
      </c>
      <c r="D12" s="606" t="str">
        <f t="shared" si="1"/>
        <v>???</v>
      </c>
      <c r="E12" s="590">
        <f t="shared" si="1"/>
        <v>0</v>
      </c>
      <c r="F12" s="607">
        <v>24</v>
      </c>
      <c r="H12" s="603">
        <v>7</v>
      </c>
      <c r="I12" s="604">
        <f t="shared" si="2"/>
        <v>0</v>
      </c>
      <c r="J12" s="605">
        <f t="shared" si="2"/>
        <v>0</v>
      </c>
      <c r="K12" s="605" t="str">
        <f t="shared" si="2"/>
        <v>???</v>
      </c>
      <c r="L12" s="590">
        <f t="shared" si="3"/>
        <v>0</v>
      </c>
      <c r="M12" s="607">
        <v>24</v>
      </c>
      <c r="O12" s="618">
        <v>6</v>
      </c>
      <c r="P12" s="619" t="str">
        <f t="shared" si="7"/>
        <v/>
      </c>
      <c r="Q12" s="619" t="str">
        <f t="shared" si="8"/>
        <v/>
      </c>
      <c r="R12" s="619" t="str">
        <f t="shared" si="9"/>
        <v/>
      </c>
      <c r="S12" s="613">
        <f t="shared" si="10"/>
        <v>0</v>
      </c>
      <c r="T12" s="614">
        <v>7</v>
      </c>
      <c r="AB12" s="612" t="str">
        <f t="shared" si="11"/>
        <v/>
      </c>
      <c r="AC12" s="613" t="str">
        <f t="shared" si="4"/>
        <v/>
      </c>
      <c r="AD12" s="613" t="str">
        <f t="shared" si="4"/>
        <v/>
      </c>
      <c r="AE12" s="613" t="str">
        <f t="shared" si="4"/>
        <v/>
      </c>
      <c r="AF12" s="614" t="str">
        <f t="shared" si="4"/>
        <v/>
      </c>
      <c r="AH12" s="612" t="str">
        <f t="shared" si="12"/>
        <v/>
      </c>
      <c r="AI12" s="613" t="str">
        <f t="shared" si="5"/>
        <v/>
      </c>
      <c r="AJ12" s="613" t="str">
        <f t="shared" si="5"/>
        <v/>
      </c>
      <c r="AK12" s="613" t="str">
        <f t="shared" si="5"/>
        <v/>
      </c>
      <c r="AL12" s="614" t="str">
        <f t="shared" si="5"/>
        <v/>
      </c>
      <c r="AN12" s="612" t="str">
        <f t="shared" si="6"/>
        <v/>
      </c>
      <c r="AO12" s="613" t="str">
        <f t="shared" si="6"/>
        <v/>
      </c>
      <c r="AP12" s="613" t="str">
        <f t="shared" si="6"/>
        <v/>
      </c>
      <c r="AQ12" s="613" t="str">
        <f t="shared" si="6"/>
        <v/>
      </c>
      <c r="AR12" s="614" t="str">
        <f t="shared" si="6"/>
        <v/>
      </c>
      <c r="AT12" s="620">
        <f t="shared" si="13"/>
        <v>0</v>
      </c>
      <c r="AU12" s="621">
        <f t="shared" si="14"/>
        <v>0</v>
      </c>
      <c r="AV12" s="621" t="str">
        <f t="shared" si="15"/>
        <v/>
      </c>
      <c r="AW12" s="621">
        <f t="shared" si="16"/>
        <v>0</v>
      </c>
      <c r="AX12" s="621">
        <f t="shared" si="17"/>
        <v>0</v>
      </c>
      <c r="AY12" s="621" t="str">
        <f t="shared" si="18"/>
        <v/>
      </c>
      <c r="AZ12" s="621">
        <f t="shared" si="19"/>
        <v>25</v>
      </c>
      <c r="BA12" s="621">
        <f t="shared" si="20"/>
        <v>6</v>
      </c>
      <c r="BB12" s="622">
        <f t="shared" si="21"/>
        <v>0</v>
      </c>
    </row>
    <row r="13" spans="1:54" ht="16.5" customHeight="1" thickBot="1" x14ac:dyDescent="0.3">
      <c r="A13" s="603">
        <v>8</v>
      </c>
      <c r="B13" s="604">
        <f t="shared" si="0"/>
        <v>0</v>
      </c>
      <c r="C13" s="605">
        <f t="shared" si="0"/>
        <v>0</v>
      </c>
      <c r="D13" s="606" t="str">
        <f t="shared" si="1"/>
        <v>???</v>
      </c>
      <c r="E13" s="590">
        <f t="shared" si="1"/>
        <v>0</v>
      </c>
      <c r="F13" s="607">
        <v>23</v>
      </c>
      <c r="H13" s="603">
        <v>8</v>
      </c>
      <c r="I13" s="604">
        <f t="shared" si="2"/>
        <v>0</v>
      </c>
      <c r="J13" s="605">
        <f t="shared" si="2"/>
        <v>0</v>
      </c>
      <c r="K13" s="605" t="str">
        <f t="shared" si="2"/>
        <v>???</v>
      </c>
      <c r="L13" s="590">
        <f t="shared" si="3"/>
        <v>0</v>
      </c>
      <c r="M13" s="607">
        <v>23</v>
      </c>
      <c r="O13" s="618">
        <v>7</v>
      </c>
      <c r="P13" s="619" t="str">
        <f t="shared" si="7"/>
        <v/>
      </c>
      <c r="Q13" s="619" t="str">
        <f t="shared" si="8"/>
        <v/>
      </c>
      <c r="R13" s="619" t="str">
        <f t="shared" si="9"/>
        <v/>
      </c>
      <c r="S13" s="613">
        <f t="shared" si="10"/>
        <v>0</v>
      </c>
      <c r="T13" s="614">
        <v>6</v>
      </c>
      <c r="W13" s="987" t="s">
        <v>4</v>
      </c>
      <c r="X13" s="988"/>
      <c r="Y13" s="988"/>
      <c r="Z13" s="989"/>
      <c r="AB13" s="612" t="str">
        <f t="shared" si="11"/>
        <v/>
      </c>
      <c r="AC13" s="613" t="str">
        <f t="shared" si="4"/>
        <v/>
      </c>
      <c r="AD13" s="613" t="str">
        <f t="shared" si="4"/>
        <v/>
      </c>
      <c r="AE13" s="613" t="str">
        <f t="shared" si="4"/>
        <v/>
      </c>
      <c r="AF13" s="614" t="str">
        <f t="shared" si="4"/>
        <v/>
      </c>
      <c r="AH13" s="612" t="str">
        <f t="shared" si="12"/>
        <v/>
      </c>
      <c r="AI13" s="613" t="str">
        <f t="shared" si="5"/>
        <v/>
      </c>
      <c r="AJ13" s="613" t="str">
        <f t="shared" si="5"/>
        <v/>
      </c>
      <c r="AK13" s="613" t="str">
        <f t="shared" si="5"/>
        <v/>
      </c>
      <c r="AL13" s="614" t="str">
        <f t="shared" si="5"/>
        <v/>
      </c>
      <c r="AN13" s="612" t="str">
        <f t="shared" si="6"/>
        <v/>
      </c>
      <c r="AO13" s="613" t="str">
        <f t="shared" si="6"/>
        <v/>
      </c>
      <c r="AP13" s="613" t="str">
        <f t="shared" si="6"/>
        <v/>
      </c>
      <c r="AQ13" s="613" t="str">
        <f t="shared" si="6"/>
        <v/>
      </c>
      <c r="AR13" s="614" t="str">
        <f t="shared" si="6"/>
        <v/>
      </c>
      <c r="AT13" s="620">
        <f t="shared" si="13"/>
        <v>0</v>
      </c>
      <c r="AU13" s="621">
        <f t="shared" si="14"/>
        <v>0</v>
      </c>
      <c r="AV13" s="621" t="str">
        <f t="shared" si="15"/>
        <v/>
      </c>
      <c r="AW13" s="621">
        <f t="shared" si="16"/>
        <v>0</v>
      </c>
      <c r="AX13" s="621">
        <f t="shared" si="17"/>
        <v>0</v>
      </c>
      <c r="AY13" s="621" t="str">
        <f t="shared" si="18"/>
        <v/>
      </c>
      <c r="AZ13" s="621">
        <f t="shared" si="19"/>
        <v>24</v>
      </c>
      <c r="BA13" s="621">
        <f t="shared" si="20"/>
        <v>7</v>
      </c>
      <c r="BB13" s="622">
        <f t="shared" si="21"/>
        <v>0</v>
      </c>
    </row>
    <row r="14" spans="1:54" ht="16.5" customHeight="1" thickBot="1" x14ac:dyDescent="0.3">
      <c r="A14" s="603">
        <v>9</v>
      </c>
      <c r="B14" s="604">
        <f t="shared" si="0"/>
        <v>0</v>
      </c>
      <c r="C14" s="605">
        <f t="shared" si="0"/>
        <v>0</v>
      </c>
      <c r="D14" s="606" t="str">
        <f t="shared" si="1"/>
        <v>???</v>
      </c>
      <c r="E14" s="590">
        <f t="shared" si="1"/>
        <v>0</v>
      </c>
      <c r="F14" s="607">
        <v>22</v>
      </c>
      <c r="H14" s="603">
        <v>9</v>
      </c>
      <c r="I14" s="604">
        <f t="shared" si="2"/>
        <v>0</v>
      </c>
      <c r="J14" s="605">
        <f t="shared" si="2"/>
        <v>0</v>
      </c>
      <c r="K14" s="605" t="str">
        <f t="shared" si="2"/>
        <v>???</v>
      </c>
      <c r="L14" s="590">
        <f t="shared" si="3"/>
        <v>0</v>
      </c>
      <c r="M14" s="607">
        <v>22</v>
      </c>
      <c r="O14" s="618">
        <v>8</v>
      </c>
      <c r="P14" s="619" t="str">
        <f t="shared" si="7"/>
        <v/>
      </c>
      <c r="Q14" s="619" t="str">
        <f t="shared" si="8"/>
        <v/>
      </c>
      <c r="R14" s="619" t="str">
        <f t="shared" si="9"/>
        <v/>
      </c>
      <c r="S14" s="613">
        <f t="shared" si="10"/>
        <v>0</v>
      </c>
      <c r="T14" s="614">
        <v>5</v>
      </c>
      <c r="W14" s="583" t="s">
        <v>5</v>
      </c>
      <c r="X14" s="584" t="s">
        <v>6</v>
      </c>
      <c r="Y14" s="625" t="s">
        <v>7</v>
      </c>
      <c r="Z14" s="580" t="s">
        <v>8</v>
      </c>
      <c r="AB14" s="612" t="str">
        <f t="shared" si="11"/>
        <v/>
      </c>
      <c r="AC14" s="613" t="str">
        <f t="shared" si="4"/>
        <v/>
      </c>
      <c r="AD14" s="613" t="str">
        <f t="shared" si="4"/>
        <v/>
      </c>
      <c r="AE14" s="613" t="str">
        <f t="shared" si="4"/>
        <v/>
      </c>
      <c r="AF14" s="614" t="str">
        <f t="shared" si="4"/>
        <v/>
      </c>
      <c r="AH14" s="612" t="str">
        <f t="shared" si="12"/>
        <v/>
      </c>
      <c r="AI14" s="613" t="str">
        <f t="shared" si="5"/>
        <v/>
      </c>
      <c r="AJ14" s="613" t="str">
        <f t="shared" si="5"/>
        <v/>
      </c>
      <c r="AK14" s="613" t="str">
        <f t="shared" si="5"/>
        <v/>
      </c>
      <c r="AL14" s="614" t="str">
        <f t="shared" si="5"/>
        <v/>
      </c>
      <c r="AN14" s="612" t="str">
        <f t="shared" si="6"/>
        <v/>
      </c>
      <c r="AO14" s="613" t="str">
        <f t="shared" si="6"/>
        <v/>
      </c>
      <c r="AP14" s="613" t="str">
        <f t="shared" si="6"/>
        <v/>
      </c>
      <c r="AQ14" s="613" t="str">
        <f t="shared" si="6"/>
        <v/>
      </c>
      <c r="AR14" s="614" t="str">
        <f t="shared" si="6"/>
        <v/>
      </c>
      <c r="AT14" s="620">
        <f t="shared" si="13"/>
        <v>0</v>
      </c>
      <c r="AU14" s="621">
        <f t="shared" si="14"/>
        <v>0</v>
      </c>
      <c r="AV14" s="621" t="str">
        <f t="shared" si="15"/>
        <v/>
      </c>
      <c r="AW14" s="621">
        <f t="shared" si="16"/>
        <v>0</v>
      </c>
      <c r="AX14" s="621">
        <f t="shared" si="17"/>
        <v>0</v>
      </c>
      <c r="AY14" s="621" t="str">
        <f t="shared" si="18"/>
        <v/>
      </c>
      <c r="AZ14" s="621">
        <f t="shared" si="19"/>
        <v>23</v>
      </c>
      <c r="BA14" s="621">
        <f t="shared" si="20"/>
        <v>8</v>
      </c>
      <c r="BB14" s="622">
        <f t="shared" si="21"/>
        <v>0</v>
      </c>
    </row>
    <row r="15" spans="1:54" ht="16.5" customHeight="1" x14ac:dyDescent="0.25">
      <c r="A15" s="603">
        <v>10</v>
      </c>
      <c r="B15" s="604">
        <f t="shared" si="0"/>
        <v>0</v>
      </c>
      <c r="C15" s="605">
        <f t="shared" si="0"/>
        <v>0</v>
      </c>
      <c r="D15" s="606" t="str">
        <f t="shared" si="0"/>
        <v>???</v>
      </c>
      <c r="E15" s="590">
        <f t="shared" si="0"/>
        <v>0</v>
      </c>
      <c r="F15" s="607">
        <v>21</v>
      </c>
      <c r="H15" s="603">
        <v>10</v>
      </c>
      <c r="I15" s="604">
        <f t="shared" si="2"/>
        <v>0</v>
      </c>
      <c r="J15" s="605">
        <f t="shared" si="2"/>
        <v>0</v>
      </c>
      <c r="K15" s="605" t="str">
        <f t="shared" si="2"/>
        <v>???</v>
      </c>
      <c r="L15" s="590">
        <f t="shared" si="3"/>
        <v>0</v>
      </c>
      <c r="M15" s="607">
        <v>21</v>
      </c>
      <c r="O15" s="618">
        <v>9</v>
      </c>
      <c r="P15" s="619" t="str">
        <f t="shared" si="7"/>
        <v/>
      </c>
      <c r="Q15" s="619" t="str">
        <f t="shared" si="8"/>
        <v/>
      </c>
      <c r="R15" s="619" t="str">
        <f t="shared" si="9"/>
        <v/>
      </c>
      <c r="S15" s="613">
        <f t="shared" si="10"/>
        <v>0</v>
      </c>
      <c r="T15" s="614">
        <v>4</v>
      </c>
      <c r="W15" s="595" t="str">
        <f>+W6</f>
        <v>ASGAF</v>
      </c>
      <c r="X15" s="598">
        <f>AB36</f>
        <v>0</v>
      </c>
      <c r="Y15" s="626">
        <f>AH36+AN18</f>
        <v>0</v>
      </c>
      <c r="Z15" s="627">
        <f>SUM(X15:Y15)</f>
        <v>0</v>
      </c>
      <c r="AB15" s="612" t="str">
        <f t="shared" si="11"/>
        <v/>
      </c>
      <c r="AC15" s="613" t="str">
        <f t="shared" si="4"/>
        <v/>
      </c>
      <c r="AD15" s="613" t="str">
        <f t="shared" si="4"/>
        <v/>
      </c>
      <c r="AE15" s="613" t="str">
        <f t="shared" si="4"/>
        <v/>
      </c>
      <c r="AF15" s="614" t="str">
        <f t="shared" si="4"/>
        <v/>
      </c>
      <c r="AH15" s="612" t="str">
        <f t="shared" si="12"/>
        <v/>
      </c>
      <c r="AI15" s="613" t="str">
        <f t="shared" si="5"/>
        <v/>
      </c>
      <c r="AJ15" s="613" t="str">
        <f t="shared" si="5"/>
        <v/>
      </c>
      <c r="AK15" s="613" t="str">
        <f t="shared" si="5"/>
        <v/>
      </c>
      <c r="AL15" s="614" t="str">
        <f t="shared" si="5"/>
        <v/>
      </c>
      <c r="AN15" s="612" t="str">
        <f t="shared" si="6"/>
        <v/>
      </c>
      <c r="AO15" s="613" t="str">
        <f t="shared" si="6"/>
        <v/>
      </c>
      <c r="AP15" s="613" t="str">
        <f t="shared" si="6"/>
        <v/>
      </c>
      <c r="AQ15" s="613" t="str">
        <f t="shared" si="6"/>
        <v/>
      </c>
      <c r="AR15" s="614" t="str">
        <f t="shared" si="6"/>
        <v/>
      </c>
      <c r="AT15" s="620">
        <f t="shared" si="13"/>
        <v>0</v>
      </c>
      <c r="AU15" s="621">
        <f t="shared" si="14"/>
        <v>0</v>
      </c>
      <c r="AV15" s="621" t="str">
        <f t="shared" si="15"/>
        <v/>
      </c>
      <c r="AW15" s="621">
        <f t="shared" si="16"/>
        <v>0</v>
      </c>
      <c r="AX15" s="621">
        <f t="shared" si="17"/>
        <v>0</v>
      </c>
      <c r="AY15" s="621" t="str">
        <f t="shared" si="18"/>
        <v/>
      </c>
      <c r="AZ15" s="621">
        <f t="shared" si="19"/>
        <v>22</v>
      </c>
      <c r="BA15" s="621">
        <f t="shared" si="20"/>
        <v>9</v>
      </c>
      <c r="BB15" s="622">
        <f t="shared" si="21"/>
        <v>0</v>
      </c>
    </row>
    <row r="16" spans="1:54" ht="16.5" customHeight="1" x14ac:dyDescent="0.25">
      <c r="A16" s="603">
        <v>11</v>
      </c>
      <c r="B16" s="604">
        <f t="shared" si="0"/>
        <v>0</v>
      </c>
      <c r="C16" s="605">
        <f t="shared" si="0"/>
        <v>0</v>
      </c>
      <c r="D16" s="606" t="str">
        <f t="shared" si="0"/>
        <v>???</v>
      </c>
      <c r="E16" s="590">
        <f t="shared" si="0"/>
        <v>0</v>
      </c>
      <c r="F16" s="607">
        <v>20</v>
      </c>
      <c r="H16" s="603">
        <v>11</v>
      </c>
      <c r="I16" s="604">
        <f t="shared" si="2"/>
        <v>0</v>
      </c>
      <c r="J16" s="605">
        <f t="shared" si="2"/>
        <v>0</v>
      </c>
      <c r="K16" s="605" t="str">
        <f t="shared" si="2"/>
        <v>???</v>
      </c>
      <c r="L16" s="590">
        <f t="shared" si="3"/>
        <v>0</v>
      </c>
      <c r="M16" s="607">
        <v>20</v>
      </c>
      <c r="O16" s="618">
        <v>10</v>
      </c>
      <c r="P16" s="619" t="str">
        <f t="shared" si="7"/>
        <v/>
      </c>
      <c r="Q16" s="619" t="str">
        <f t="shared" si="8"/>
        <v/>
      </c>
      <c r="R16" s="619" t="str">
        <f t="shared" si="9"/>
        <v/>
      </c>
      <c r="S16" s="613">
        <f t="shared" si="10"/>
        <v>0</v>
      </c>
      <c r="T16" s="614">
        <v>3</v>
      </c>
      <c r="W16" s="610" t="str">
        <f t="shared" ref="W16:W20" si="22">+W7</f>
        <v>Chevannes</v>
      </c>
      <c r="X16" s="613">
        <f>AC36</f>
        <v>0</v>
      </c>
      <c r="Y16" s="628">
        <f>AI36+AO18</f>
        <v>0</v>
      </c>
      <c r="Z16" s="629">
        <f>SUM(X16:Y16)</f>
        <v>0</v>
      </c>
      <c r="AB16" s="612" t="str">
        <f t="shared" si="11"/>
        <v/>
      </c>
      <c r="AC16" s="613" t="str">
        <f t="shared" si="4"/>
        <v/>
      </c>
      <c r="AD16" s="613" t="str">
        <f t="shared" si="4"/>
        <v/>
      </c>
      <c r="AE16" s="613" t="str">
        <f t="shared" si="4"/>
        <v/>
      </c>
      <c r="AF16" s="614" t="str">
        <f t="shared" si="4"/>
        <v/>
      </c>
      <c r="AH16" s="612" t="str">
        <f t="shared" si="12"/>
        <v/>
      </c>
      <c r="AI16" s="613" t="str">
        <f t="shared" si="5"/>
        <v/>
      </c>
      <c r="AJ16" s="613" t="str">
        <f t="shared" si="5"/>
        <v/>
      </c>
      <c r="AK16" s="613" t="str">
        <f t="shared" si="5"/>
        <v/>
      </c>
      <c r="AL16" s="614" t="str">
        <f t="shared" si="5"/>
        <v/>
      </c>
      <c r="AN16" s="612" t="str">
        <f t="shared" si="6"/>
        <v/>
      </c>
      <c r="AO16" s="613" t="str">
        <f t="shared" si="6"/>
        <v/>
      </c>
      <c r="AP16" s="613" t="str">
        <f t="shared" si="6"/>
        <v/>
      </c>
      <c r="AQ16" s="613" t="str">
        <f t="shared" si="6"/>
        <v/>
      </c>
      <c r="AR16" s="614" t="str">
        <f t="shared" si="6"/>
        <v/>
      </c>
      <c r="AT16" s="620">
        <f t="shared" si="13"/>
        <v>0</v>
      </c>
      <c r="AU16" s="621">
        <f t="shared" si="14"/>
        <v>0</v>
      </c>
      <c r="AV16" s="621" t="str">
        <f t="shared" si="15"/>
        <v/>
      </c>
      <c r="AW16" s="621">
        <f t="shared" si="16"/>
        <v>0</v>
      </c>
      <c r="AX16" s="621">
        <f t="shared" si="17"/>
        <v>0</v>
      </c>
      <c r="AY16" s="621" t="str">
        <f t="shared" si="18"/>
        <v/>
      </c>
      <c r="AZ16" s="621">
        <f t="shared" si="19"/>
        <v>21</v>
      </c>
      <c r="BA16" s="621">
        <f t="shared" si="20"/>
        <v>10</v>
      </c>
      <c r="BB16" s="622">
        <f t="shared" si="21"/>
        <v>0</v>
      </c>
    </row>
    <row r="17" spans="1:54" ht="16.5" customHeight="1" x14ac:dyDescent="0.25">
      <c r="A17" s="603">
        <v>12</v>
      </c>
      <c r="B17" s="604">
        <f t="shared" si="0"/>
        <v>0</v>
      </c>
      <c r="C17" s="605">
        <f t="shared" si="0"/>
        <v>0</v>
      </c>
      <c r="D17" s="606" t="str">
        <f t="shared" si="0"/>
        <v>???</v>
      </c>
      <c r="E17" s="590">
        <f t="shared" si="0"/>
        <v>0</v>
      </c>
      <c r="F17" s="607">
        <v>19</v>
      </c>
      <c r="H17" s="603">
        <v>12</v>
      </c>
      <c r="I17" s="604">
        <f t="shared" si="2"/>
        <v>0</v>
      </c>
      <c r="J17" s="605">
        <f t="shared" si="2"/>
        <v>0</v>
      </c>
      <c r="K17" s="605" t="str">
        <f t="shared" si="2"/>
        <v>???</v>
      </c>
      <c r="L17" s="590">
        <f t="shared" si="3"/>
        <v>0</v>
      </c>
      <c r="M17" s="607">
        <v>19</v>
      </c>
      <c r="O17" s="618">
        <v>11</v>
      </c>
      <c r="P17" s="619" t="str">
        <f t="shared" si="7"/>
        <v/>
      </c>
      <c r="Q17" s="619" t="str">
        <f t="shared" si="8"/>
        <v/>
      </c>
      <c r="R17" s="619" t="str">
        <f t="shared" si="9"/>
        <v/>
      </c>
      <c r="S17" s="613">
        <f t="shared" si="10"/>
        <v>0</v>
      </c>
      <c r="T17" s="614">
        <v>2</v>
      </c>
      <c r="W17" s="610" t="str">
        <f t="shared" si="22"/>
        <v>Chevry</v>
      </c>
      <c r="X17" s="613">
        <f>AD36</f>
        <v>0</v>
      </c>
      <c r="Y17" s="628">
        <f>AJ36+AP18</f>
        <v>0</v>
      </c>
      <c r="Z17" s="629">
        <f>SUM(X17:Y17)</f>
        <v>0</v>
      </c>
      <c r="AB17" s="612" t="str">
        <f t="shared" si="11"/>
        <v/>
      </c>
      <c r="AC17" s="613" t="str">
        <f t="shared" si="4"/>
        <v/>
      </c>
      <c r="AD17" s="613" t="str">
        <f t="shared" si="4"/>
        <v/>
      </c>
      <c r="AE17" s="613" t="str">
        <f t="shared" si="4"/>
        <v/>
      </c>
      <c r="AF17" s="614" t="str">
        <f t="shared" si="4"/>
        <v/>
      </c>
      <c r="AH17" s="612" t="str">
        <f t="shared" si="12"/>
        <v/>
      </c>
      <c r="AI17" s="613" t="str">
        <f t="shared" si="5"/>
        <v/>
      </c>
      <c r="AJ17" s="613" t="str">
        <f t="shared" si="5"/>
        <v/>
      </c>
      <c r="AK17" s="613" t="str">
        <f t="shared" si="5"/>
        <v/>
      </c>
      <c r="AL17" s="614" t="str">
        <f t="shared" si="5"/>
        <v/>
      </c>
      <c r="AN17" s="612" t="str">
        <f t="shared" si="6"/>
        <v/>
      </c>
      <c r="AO17" s="613" t="str">
        <f t="shared" si="6"/>
        <v/>
      </c>
      <c r="AP17" s="613" t="str">
        <f t="shared" si="6"/>
        <v/>
      </c>
      <c r="AQ17" s="613" t="str">
        <f t="shared" si="6"/>
        <v/>
      </c>
      <c r="AR17" s="614" t="str">
        <f t="shared" si="6"/>
        <v/>
      </c>
      <c r="AT17" s="620">
        <f t="shared" si="13"/>
        <v>0</v>
      </c>
      <c r="AU17" s="621">
        <f t="shared" si="14"/>
        <v>0</v>
      </c>
      <c r="AV17" s="621" t="str">
        <f t="shared" si="15"/>
        <v/>
      </c>
      <c r="AW17" s="621">
        <f t="shared" si="16"/>
        <v>0</v>
      </c>
      <c r="AX17" s="621">
        <f t="shared" si="17"/>
        <v>0</v>
      </c>
      <c r="AY17" s="621" t="str">
        <f t="shared" si="18"/>
        <v/>
      </c>
      <c r="AZ17" s="621">
        <f t="shared" si="19"/>
        <v>20</v>
      </c>
      <c r="BA17" s="621">
        <f t="shared" si="20"/>
        <v>11</v>
      </c>
      <c r="BB17" s="622">
        <f t="shared" si="21"/>
        <v>0</v>
      </c>
    </row>
    <row r="18" spans="1:54" ht="16.5" customHeight="1" thickBot="1" x14ac:dyDescent="0.3">
      <c r="A18" s="603">
        <v>13</v>
      </c>
      <c r="B18" s="604">
        <f t="shared" si="0"/>
        <v>0</v>
      </c>
      <c r="C18" s="605">
        <f t="shared" si="0"/>
        <v>0</v>
      </c>
      <c r="D18" s="606" t="str">
        <f t="shared" si="0"/>
        <v>???</v>
      </c>
      <c r="E18" s="590">
        <f t="shared" si="0"/>
        <v>0</v>
      </c>
      <c r="F18" s="607">
        <v>18</v>
      </c>
      <c r="H18" s="630">
        <v>13</v>
      </c>
      <c r="I18" s="604">
        <f t="shared" si="2"/>
        <v>0</v>
      </c>
      <c r="J18" s="605">
        <f t="shared" si="2"/>
        <v>0</v>
      </c>
      <c r="K18" s="605" t="str">
        <f t="shared" si="2"/>
        <v>???</v>
      </c>
      <c r="L18" s="590">
        <f t="shared" si="3"/>
        <v>0</v>
      </c>
      <c r="M18" s="607">
        <v>18</v>
      </c>
      <c r="O18" s="631">
        <v>12</v>
      </c>
      <c r="P18" s="632" t="str">
        <f t="shared" si="7"/>
        <v/>
      </c>
      <c r="Q18" s="632" t="str">
        <f t="shared" si="8"/>
        <v/>
      </c>
      <c r="R18" s="632" t="str">
        <f t="shared" si="9"/>
        <v/>
      </c>
      <c r="S18" s="633">
        <f t="shared" si="10"/>
        <v>0</v>
      </c>
      <c r="T18" s="634">
        <v>1</v>
      </c>
      <c r="W18" s="610" t="str">
        <f t="shared" si="22"/>
        <v>Corbuches</v>
      </c>
      <c r="X18" s="613">
        <f>AE36</f>
        <v>0</v>
      </c>
      <c r="Y18" s="628">
        <f>AK36+AQ18</f>
        <v>0</v>
      </c>
      <c r="Z18" s="629">
        <f>SUM(X18:Y18)</f>
        <v>0</v>
      </c>
      <c r="AB18" s="612" t="str">
        <f t="shared" si="11"/>
        <v/>
      </c>
      <c r="AC18" s="613" t="str">
        <f t="shared" si="4"/>
        <v/>
      </c>
      <c r="AD18" s="613" t="str">
        <f t="shared" si="4"/>
        <v/>
      </c>
      <c r="AE18" s="613" t="str">
        <f t="shared" si="4"/>
        <v/>
      </c>
      <c r="AF18" s="614" t="str">
        <f t="shared" si="4"/>
        <v/>
      </c>
      <c r="AH18" s="612" t="str">
        <f t="shared" si="12"/>
        <v/>
      </c>
      <c r="AI18" s="613" t="str">
        <f t="shared" si="5"/>
        <v/>
      </c>
      <c r="AJ18" s="613" t="str">
        <f t="shared" si="5"/>
        <v/>
      </c>
      <c r="AK18" s="613" t="str">
        <f t="shared" si="5"/>
        <v/>
      </c>
      <c r="AL18" s="614" t="str">
        <f t="shared" si="5"/>
        <v/>
      </c>
      <c r="AN18" s="635">
        <f t="shared" ref="AN18:AR18" si="23">SUM(AN6:AN17)</f>
        <v>0</v>
      </c>
      <c r="AO18" s="633">
        <f t="shared" si="23"/>
        <v>0</v>
      </c>
      <c r="AP18" s="633">
        <f t="shared" si="23"/>
        <v>0</v>
      </c>
      <c r="AQ18" s="633">
        <f t="shared" si="23"/>
        <v>0</v>
      </c>
      <c r="AR18" s="634">
        <f t="shared" si="23"/>
        <v>0</v>
      </c>
      <c r="AT18" s="620">
        <f t="shared" si="13"/>
        <v>0</v>
      </c>
      <c r="AU18" s="621">
        <f t="shared" si="14"/>
        <v>0</v>
      </c>
      <c r="AV18" s="621" t="str">
        <f t="shared" si="15"/>
        <v/>
      </c>
      <c r="AW18" s="621">
        <f t="shared" si="16"/>
        <v>0</v>
      </c>
      <c r="AX18" s="621">
        <f t="shared" si="17"/>
        <v>0</v>
      </c>
      <c r="AY18" s="621" t="str">
        <f t="shared" si="18"/>
        <v/>
      </c>
      <c r="AZ18" s="621">
        <f t="shared" si="19"/>
        <v>19</v>
      </c>
      <c r="BA18" s="621">
        <f t="shared" si="20"/>
        <v>12</v>
      </c>
      <c r="BB18" s="622">
        <f t="shared" si="21"/>
        <v>0</v>
      </c>
    </row>
    <row r="19" spans="1:54" ht="16.5" customHeight="1" thickBot="1" x14ac:dyDescent="0.35">
      <c r="A19" s="603">
        <v>14</v>
      </c>
      <c r="B19" s="604">
        <f t="shared" si="0"/>
        <v>0</v>
      </c>
      <c r="C19" s="605">
        <f t="shared" si="0"/>
        <v>0</v>
      </c>
      <c r="D19" s="606" t="str">
        <f t="shared" si="0"/>
        <v>???</v>
      </c>
      <c r="E19" s="590">
        <f t="shared" si="0"/>
        <v>0</v>
      </c>
      <c r="F19" s="607">
        <v>17</v>
      </c>
      <c r="H19" s="630">
        <v>14</v>
      </c>
      <c r="I19" s="604">
        <f t="shared" si="2"/>
        <v>0</v>
      </c>
      <c r="J19" s="605">
        <f t="shared" si="2"/>
        <v>0</v>
      </c>
      <c r="K19" s="605" t="str">
        <f t="shared" si="2"/>
        <v>???</v>
      </c>
      <c r="L19" s="590">
        <f t="shared" si="3"/>
        <v>0</v>
      </c>
      <c r="M19" s="607">
        <v>17</v>
      </c>
      <c r="Q19" s="575"/>
      <c r="R19" s="636" t="s">
        <v>64</v>
      </c>
      <c r="S19" s="637">
        <f>SUM(S7:S18)</f>
        <v>0</v>
      </c>
      <c r="T19" s="638"/>
      <c r="W19" s="639" t="str">
        <f t="shared" si="22"/>
        <v>Réveillon</v>
      </c>
      <c r="X19" s="633">
        <f>AF36</f>
        <v>0</v>
      </c>
      <c r="Y19" s="640">
        <f>AL36+AR18</f>
        <v>0</v>
      </c>
      <c r="Z19" s="641">
        <f>SUM(X19:Y19)</f>
        <v>0</v>
      </c>
      <c r="AB19" s="612" t="str">
        <f t="shared" si="11"/>
        <v/>
      </c>
      <c r="AC19" s="613" t="str">
        <f t="shared" si="4"/>
        <v/>
      </c>
      <c r="AD19" s="613" t="str">
        <f t="shared" si="4"/>
        <v/>
      </c>
      <c r="AE19" s="613" t="str">
        <f t="shared" si="4"/>
        <v/>
      </c>
      <c r="AF19" s="614" t="str">
        <f t="shared" si="4"/>
        <v/>
      </c>
      <c r="AH19" s="612" t="str">
        <f t="shared" si="12"/>
        <v/>
      </c>
      <c r="AI19" s="613" t="str">
        <f t="shared" si="12"/>
        <v/>
      </c>
      <c r="AJ19" s="613" t="str">
        <f t="shared" si="12"/>
        <v/>
      </c>
      <c r="AK19" s="613" t="str">
        <f t="shared" si="12"/>
        <v/>
      </c>
      <c r="AL19" s="614" t="str">
        <f t="shared" si="12"/>
        <v/>
      </c>
      <c r="AN19" s="972" t="s">
        <v>29</v>
      </c>
      <c r="AO19" s="973"/>
      <c r="AP19" s="973"/>
      <c r="AQ19" s="973"/>
      <c r="AR19" s="974"/>
      <c r="AT19" s="620">
        <f t="shared" si="13"/>
        <v>0</v>
      </c>
      <c r="AU19" s="621">
        <f t="shared" si="14"/>
        <v>0</v>
      </c>
      <c r="AV19" s="621" t="str">
        <f t="shared" si="15"/>
        <v/>
      </c>
      <c r="AW19" s="621">
        <f t="shared" si="16"/>
        <v>0</v>
      </c>
      <c r="AX19" s="621">
        <f t="shared" si="17"/>
        <v>0</v>
      </c>
      <c r="AY19" s="621" t="str">
        <f t="shared" si="18"/>
        <v/>
      </c>
      <c r="AZ19" s="621">
        <f t="shared" si="19"/>
        <v>18</v>
      </c>
      <c r="BA19" s="621">
        <f t="shared" si="20"/>
        <v>13</v>
      </c>
      <c r="BB19" s="622">
        <f t="shared" si="21"/>
        <v>0</v>
      </c>
    </row>
    <row r="20" spans="1:54" ht="16.5" customHeight="1" thickBot="1" x14ac:dyDescent="0.3">
      <c r="A20" s="642">
        <v>15</v>
      </c>
      <c r="B20" s="604">
        <f t="shared" si="0"/>
        <v>0</v>
      </c>
      <c r="C20" s="605">
        <f t="shared" si="0"/>
        <v>0</v>
      </c>
      <c r="D20" s="606" t="str">
        <f t="shared" si="0"/>
        <v>???</v>
      </c>
      <c r="E20" s="590">
        <f t="shared" si="0"/>
        <v>0</v>
      </c>
      <c r="F20" s="607">
        <v>16</v>
      </c>
      <c r="H20" s="630">
        <v>15</v>
      </c>
      <c r="I20" s="604">
        <f t="shared" si="2"/>
        <v>0</v>
      </c>
      <c r="J20" s="605">
        <f t="shared" si="2"/>
        <v>0</v>
      </c>
      <c r="K20" s="605" t="str">
        <f t="shared" si="2"/>
        <v>???</v>
      </c>
      <c r="L20" s="590">
        <f t="shared" si="3"/>
        <v>0</v>
      </c>
      <c r="M20" s="607">
        <v>16</v>
      </c>
      <c r="W20" s="623" t="str">
        <f t="shared" si="22"/>
        <v>Total</v>
      </c>
      <c r="X20" s="643">
        <f>SUM(X15:X19)</f>
        <v>0</v>
      </c>
      <c r="Y20" s="644">
        <f t="shared" ref="Y20:Z20" si="24">SUM(Y15:Y19)</f>
        <v>0</v>
      </c>
      <c r="Z20" s="645">
        <f t="shared" si="24"/>
        <v>0</v>
      </c>
      <c r="AB20" s="612" t="str">
        <f t="shared" si="11"/>
        <v/>
      </c>
      <c r="AC20" s="613" t="str">
        <f t="shared" si="4"/>
        <v/>
      </c>
      <c r="AD20" s="613" t="str">
        <f t="shared" si="4"/>
        <v/>
      </c>
      <c r="AE20" s="613" t="str">
        <f t="shared" si="4"/>
        <v/>
      </c>
      <c r="AF20" s="614" t="str">
        <f t="shared" si="4"/>
        <v/>
      </c>
      <c r="AH20" s="612" t="str">
        <f t="shared" si="12"/>
        <v/>
      </c>
      <c r="AI20" s="613" t="str">
        <f t="shared" si="12"/>
        <v/>
      </c>
      <c r="AJ20" s="613" t="str">
        <f t="shared" si="12"/>
        <v/>
      </c>
      <c r="AK20" s="613" t="str">
        <f t="shared" si="12"/>
        <v/>
      </c>
      <c r="AL20" s="614" t="str">
        <f t="shared" si="12"/>
        <v/>
      </c>
      <c r="AN20" s="646"/>
      <c r="AO20" s="646"/>
      <c r="AP20" s="646"/>
      <c r="AQ20" s="646"/>
      <c r="AR20" s="646"/>
      <c r="AT20" s="620">
        <f t="shared" si="13"/>
        <v>0</v>
      </c>
      <c r="AU20" s="621">
        <f t="shared" si="14"/>
        <v>0</v>
      </c>
      <c r="AV20" s="621" t="str">
        <f t="shared" si="15"/>
        <v/>
      </c>
      <c r="AW20" s="621">
        <f t="shared" si="16"/>
        <v>0</v>
      </c>
      <c r="AX20" s="621">
        <f t="shared" si="17"/>
        <v>0</v>
      </c>
      <c r="AY20" s="621" t="str">
        <f t="shared" si="18"/>
        <v/>
      </c>
      <c r="AZ20" s="621">
        <f t="shared" si="19"/>
        <v>17</v>
      </c>
      <c r="BA20" s="621">
        <f t="shared" si="20"/>
        <v>14</v>
      </c>
      <c r="BB20" s="622">
        <f t="shared" si="21"/>
        <v>0</v>
      </c>
    </row>
    <row r="21" spans="1:54" ht="16.5" customHeight="1" x14ac:dyDescent="0.3">
      <c r="A21" s="603">
        <v>16</v>
      </c>
      <c r="B21" s="604">
        <f t="shared" si="0"/>
        <v>0</v>
      </c>
      <c r="C21" s="605">
        <f t="shared" si="0"/>
        <v>0</v>
      </c>
      <c r="D21" s="606" t="str">
        <f t="shared" si="0"/>
        <v>???</v>
      </c>
      <c r="E21" s="590">
        <f t="shared" si="0"/>
        <v>0</v>
      </c>
      <c r="F21" s="607">
        <v>15</v>
      </c>
      <c r="H21" s="630">
        <v>16</v>
      </c>
      <c r="I21" s="604">
        <f t="shared" si="2"/>
        <v>0</v>
      </c>
      <c r="J21" s="605">
        <f t="shared" si="2"/>
        <v>0</v>
      </c>
      <c r="K21" s="605" t="str">
        <f t="shared" si="2"/>
        <v>???</v>
      </c>
      <c r="L21" s="590">
        <f t="shared" si="3"/>
        <v>0</v>
      </c>
      <c r="M21" s="607">
        <v>15</v>
      </c>
      <c r="O21" s="970" t="s">
        <v>51</v>
      </c>
      <c r="P21" s="971"/>
      <c r="Q21" s="971"/>
      <c r="R21" s="971"/>
      <c r="S21" s="647"/>
      <c r="AB21" s="612" t="str">
        <f t="shared" si="11"/>
        <v/>
      </c>
      <c r="AC21" s="613" t="str">
        <f t="shared" si="4"/>
        <v/>
      </c>
      <c r="AD21" s="613" t="str">
        <f t="shared" si="4"/>
        <v/>
      </c>
      <c r="AE21" s="613" t="str">
        <f t="shared" si="4"/>
        <v/>
      </c>
      <c r="AF21" s="614" t="str">
        <f t="shared" si="4"/>
        <v/>
      </c>
      <c r="AH21" s="612" t="str">
        <f t="shared" si="12"/>
        <v/>
      </c>
      <c r="AI21" s="613" t="str">
        <f t="shared" si="12"/>
        <v/>
      </c>
      <c r="AJ21" s="613" t="str">
        <f t="shared" si="12"/>
        <v/>
      </c>
      <c r="AK21" s="613" t="str">
        <f t="shared" si="12"/>
        <v/>
      </c>
      <c r="AL21" s="614" t="str">
        <f t="shared" si="12"/>
        <v/>
      </c>
      <c r="AN21" s="646"/>
      <c r="AO21" s="646"/>
      <c r="AP21" s="646"/>
      <c r="AQ21" s="646"/>
      <c r="AR21" s="646"/>
      <c r="AT21" s="620">
        <f t="shared" si="13"/>
        <v>0</v>
      </c>
      <c r="AU21" s="621">
        <f t="shared" si="14"/>
        <v>0</v>
      </c>
      <c r="AV21" s="621" t="str">
        <f t="shared" si="15"/>
        <v/>
      </c>
      <c r="AW21" s="621">
        <f t="shared" si="16"/>
        <v>0</v>
      </c>
      <c r="AX21" s="621">
        <f t="shared" si="17"/>
        <v>0</v>
      </c>
      <c r="AY21" s="621" t="str">
        <f t="shared" si="18"/>
        <v/>
      </c>
      <c r="AZ21" s="621">
        <f t="shared" si="19"/>
        <v>16</v>
      </c>
      <c r="BA21" s="621">
        <f t="shared" si="20"/>
        <v>15</v>
      </c>
      <c r="BB21" s="622">
        <f t="shared" si="21"/>
        <v>0</v>
      </c>
    </row>
    <row r="22" spans="1:54" ht="16.5" customHeight="1" thickBot="1" x14ac:dyDescent="0.3">
      <c r="A22" s="603">
        <v>17</v>
      </c>
      <c r="B22" s="604">
        <f t="shared" ref="B22:E35" si="25">+B58</f>
        <v>0</v>
      </c>
      <c r="C22" s="605">
        <f t="shared" si="25"/>
        <v>0</v>
      </c>
      <c r="D22" s="606" t="str">
        <f t="shared" si="25"/>
        <v>???</v>
      </c>
      <c r="E22" s="590">
        <f t="shared" si="25"/>
        <v>0</v>
      </c>
      <c r="F22" s="607">
        <v>14</v>
      </c>
      <c r="H22" s="630">
        <v>17</v>
      </c>
      <c r="I22" s="604">
        <f t="shared" ref="I22:K35" si="26">+I58</f>
        <v>0</v>
      </c>
      <c r="J22" s="605">
        <f t="shared" si="26"/>
        <v>0</v>
      </c>
      <c r="K22" s="605" t="str">
        <f t="shared" si="26"/>
        <v>???</v>
      </c>
      <c r="L22" s="590">
        <f t="shared" si="3"/>
        <v>0</v>
      </c>
      <c r="M22" s="607">
        <v>14</v>
      </c>
      <c r="O22" s="648" t="s">
        <v>30</v>
      </c>
      <c r="P22" s="649" t="s">
        <v>31</v>
      </c>
      <c r="Q22" s="649" t="s">
        <v>26</v>
      </c>
      <c r="R22" s="649" t="s">
        <v>32</v>
      </c>
      <c r="S22" s="650" t="s">
        <v>8</v>
      </c>
      <c r="AB22" s="612" t="str">
        <f t="shared" si="11"/>
        <v/>
      </c>
      <c r="AC22" s="613" t="str">
        <f t="shared" si="11"/>
        <v/>
      </c>
      <c r="AD22" s="613" t="str">
        <f t="shared" si="11"/>
        <v/>
      </c>
      <c r="AE22" s="613" t="str">
        <f t="shared" si="11"/>
        <v/>
      </c>
      <c r="AF22" s="614" t="str">
        <f t="shared" si="11"/>
        <v/>
      </c>
      <c r="AH22" s="612" t="str">
        <f t="shared" si="12"/>
        <v/>
      </c>
      <c r="AI22" s="613" t="str">
        <f t="shared" si="12"/>
        <v/>
      </c>
      <c r="AJ22" s="613" t="str">
        <f t="shared" si="12"/>
        <v/>
      </c>
      <c r="AK22" s="613" t="str">
        <f t="shared" si="12"/>
        <v/>
      </c>
      <c r="AL22" s="614" t="str">
        <f t="shared" si="12"/>
        <v/>
      </c>
      <c r="AN22" s="646"/>
      <c r="AO22" s="646"/>
      <c r="AP22" s="646"/>
      <c r="AQ22" s="646"/>
      <c r="AR22" s="646"/>
      <c r="AT22" s="620">
        <f t="shared" si="13"/>
        <v>0</v>
      </c>
      <c r="AU22" s="621">
        <f t="shared" si="14"/>
        <v>0</v>
      </c>
      <c r="AV22" s="621" t="str">
        <f t="shared" si="15"/>
        <v/>
      </c>
      <c r="AW22" s="621">
        <f t="shared" si="16"/>
        <v>0</v>
      </c>
      <c r="AX22" s="621">
        <f t="shared" si="17"/>
        <v>0</v>
      </c>
      <c r="AY22" s="621" t="str">
        <f t="shared" si="18"/>
        <v/>
      </c>
      <c r="AZ22" s="621">
        <f t="shared" si="19"/>
        <v>15</v>
      </c>
      <c r="BA22" s="621">
        <f t="shared" si="20"/>
        <v>16</v>
      </c>
      <c r="BB22" s="622">
        <f t="shared" si="21"/>
        <v>0</v>
      </c>
    </row>
    <row r="23" spans="1:54" ht="16.5" customHeight="1" x14ac:dyDescent="0.3">
      <c r="A23" s="603">
        <v>18</v>
      </c>
      <c r="B23" s="604">
        <f t="shared" si="25"/>
        <v>0</v>
      </c>
      <c r="C23" s="605">
        <f t="shared" si="25"/>
        <v>0</v>
      </c>
      <c r="D23" s="606" t="str">
        <f t="shared" si="25"/>
        <v>???</v>
      </c>
      <c r="E23" s="590">
        <f t="shared" si="25"/>
        <v>0</v>
      </c>
      <c r="F23" s="607">
        <v>13</v>
      </c>
      <c r="H23" s="630">
        <v>18</v>
      </c>
      <c r="I23" s="604">
        <f t="shared" si="26"/>
        <v>0</v>
      </c>
      <c r="J23" s="605">
        <f t="shared" si="26"/>
        <v>0</v>
      </c>
      <c r="K23" s="605" t="str">
        <f t="shared" si="26"/>
        <v>???</v>
      </c>
      <c r="L23" s="590">
        <f t="shared" si="3"/>
        <v>0</v>
      </c>
      <c r="M23" s="607">
        <v>13</v>
      </c>
      <c r="O23" s="651">
        <v>1</v>
      </c>
      <c r="P23" s="652" t="str">
        <f t="shared" ref="P23:P34" si="27">IFERROR(VLOOKUP($O23,$AX$7:$AY$36,2,0),"")</f>
        <v/>
      </c>
      <c r="Q23" s="609" t="str">
        <f t="shared" ref="Q23:Q34" si="28">IFERROR(VLOOKUP($P23,$I$6:$L$35,4,0),"")</f>
        <v/>
      </c>
      <c r="R23" s="609" t="str">
        <f t="shared" ref="R23:R34" si="29">IFERROR(VLOOKUP($P23,$I$6:$L$35,3,0),"")</f>
        <v/>
      </c>
      <c r="S23" s="602" t="str">
        <f t="shared" ref="S23:S34" si="30">IFERROR(VLOOKUP($P23,$I$6:$M$35,5,0),"")</f>
        <v/>
      </c>
      <c r="AB23" s="612" t="str">
        <f t="shared" si="11"/>
        <v/>
      </c>
      <c r="AC23" s="613" t="str">
        <f t="shared" si="11"/>
        <v/>
      </c>
      <c r="AD23" s="613" t="str">
        <f t="shared" si="11"/>
        <v/>
      </c>
      <c r="AE23" s="613" t="str">
        <f t="shared" si="11"/>
        <v/>
      </c>
      <c r="AF23" s="614" t="str">
        <f t="shared" si="11"/>
        <v/>
      </c>
      <c r="AH23" s="612" t="str">
        <f t="shared" ref="AH23:AL35" si="31">IF(LEFT($K23,5)=AH$5,$M23,"")</f>
        <v/>
      </c>
      <c r="AI23" s="613" t="str">
        <f t="shared" si="31"/>
        <v/>
      </c>
      <c r="AJ23" s="613" t="str">
        <f t="shared" si="31"/>
        <v/>
      </c>
      <c r="AK23" s="613" t="str">
        <f t="shared" si="31"/>
        <v/>
      </c>
      <c r="AL23" s="614" t="str">
        <f t="shared" si="31"/>
        <v/>
      </c>
      <c r="AN23" s="646"/>
      <c r="AO23" s="646"/>
      <c r="AP23" s="646"/>
      <c r="AQ23" s="646"/>
      <c r="AR23" s="646"/>
      <c r="AT23" s="620">
        <f t="shared" si="13"/>
        <v>0</v>
      </c>
      <c r="AU23" s="621">
        <f t="shared" si="14"/>
        <v>0</v>
      </c>
      <c r="AV23" s="621" t="str">
        <f t="shared" si="15"/>
        <v/>
      </c>
      <c r="AW23" s="621">
        <f t="shared" si="16"/>
        <v>0</v>
      </c>
      <c r="AX23" s="621">
        <f t="shared" si="17"/>
        <v>0</v>
      </c>
      <c r="AY23" s="621" t="str">
        <f t="shared" si="18"/>
        <v/>
      </c>
      <c r="AZ23" s="621">
        <f t="shared" si="19"/>
        <v>14</v>
      </c>
      <c r="BA23" s="621">
        <f t="shared" si="20"/>
        <v>17</v>
      </c>
      <c r="BB23" s="622">
        <f t="shared" si="21"/>
        <v>0</v>
      </c>
    </row>
    <row r="24" spans="1:54" ht="16.5" customHeight="1" x14ac:dyDescent="0.25">
      <c r="A24" s="603">
        <v>19</v>
      </c>
      <c r="B24" s="604">
        <f t="shared" si="25"/>
        <v>0</v>
      </c>
      <c r="C24" s="605">
        <f t="shared" si="25"/>
        <v>0</v>
      </c>
      <c r="D24" s="606" t="str">
        <f t="shared" si="25"/>
        <v>???</v>
      </c>
      <c r="E24" s="590">
        <f t="shared" si="25"/>
        <v>0</v>
      </c>
      <c r="F24" s="607">
        <v>12</v>
      </c>
      <c r="H24" s="630">
        <v>19</v>
      </c>
      <c r="I24" s="604">
        <f t="shared" si="26"/>
        <v>0</v>
      </c>
      <c r="J24" s="605">
        <f t="shared" si="26"/>
        <v>0</v>
      </c>
      <c r="K24" s="605" t="str">
        <f t="shared" si="26"/>
        <v>???</v>
      </c>
      <c r="L24" s="590">
        <f t="shared" si="3"/>
        <v>0</v>
      </c>
      <c r="M24" s="607">
        <v>12</v>
      </c>
      <c r="O24" s="653">
        <v>2</v>
      </c>
      <c r="P24" s="654" t="str">
        <f t="shared" si="27"/>
        <v/>
      </c>
      <c r="Q24" s="619" t="str">
        <f t="shared" si="28"/>
        <v/>
      </c>
      <c r="R24" s="619" t="str">
        <f t="shared" si="29"/>
        <v/>
      </c>
      <c r="S24" s="614" t="str">
        <f t="shared" si="30"/>
        <v/>
      </c>
      <c r="AB24" s="612" t="str">
        <f t="shared" si="11"/>
        <v/>
      </c>
      <c r="AC24" s="613" t="str">
        <f t="shared" si="11"/>
        <v/>
      </c>
      <c r="AD24" s="613" t="str">
        <f t="shared" si="11"/>
        <v/>
      </c>
      <c r="AE24" s="613" t="str">
        <f t="shared" si="11"/>
        <v/>
      </c>
      <c r="AF24" s="614" t="str">
        <f t="shared" si="11"/>
        <v/>
      </c>
      <c r="AH24" s="612" t="str">
        <f t="shared" si="31"/>
        <v/>
      </c>
      <c r="AI24" s="613" t="str">
        <f t="shared" si="31"/>
        <v/>
      </c>
      <c r="AJ24" s="613" t="str">
        <f t="shared" si="31"/>
        <v/>
      </c>
      <c r="AK24" s="613" t="str">
        <f t="shared" si="31"/>
        <v/>
      </c>
      <c r="AL24" s="614" t="str">
        <f t="shared" si="31"/>
        <v/>
      </c>
      <c r="AN24" s="646"/>
      <c r="AO24" s="646"/>
      <c r="AP24" s="646"/>
      <c r="AQ24" s="646"/>
      <c r="AR24" s="646"/>
      <c r="AT24" s="620">
        <f t="shared" si="13"/>
        <v>0</v>
      </c>
      <c r="AU24" s="621">
        <f t="shared" si="14"/>
        <v>0</v>
      </c>
      <c r="AV24" s="621" t="str">
        <f t="shared" si="15"/>
        <v/>
      </c>
      <c r="AW24" s="621">
        <f t="shared" si="16"/>
        <v>0</v>
      </c>
      <c r="AX24" s="621">
        <f t="shared" si="17"/>
        <v>0</v>
      </c>
      <c r="AY24" s="621" t="str">
        <f t="shared" si="18"/>
        <v/>
      </c>
      <c r="AZ24" s="621">
        <f t="shared" si="19"/>
        <v>13</v>
      </c>
      <c r="BA24" s="621">
        <f t="shared" si="20"/>
        <v>18</v>
      </c>
      <c r="BB24" s="622">
        <f t="shared" si="21"/>
        <v>0</v>
      </c>
    </row>
    <row r="25" spans="1:54" ht="16.5" customHeight="1" x14ac:dyDescent="0.3">
      <c r="A25" s="603">
        <v>20</v>
      </c>
      <c r="B25" s="604">
        <f t="shared" si="25"/>
        <v>0</v>
      </c>
      <c r="C25" s="605">
        <f t="shared" si="25"/>
        <v>0</v>
      </c>
      <c r="D25" s="606" t="str">
        <f t="shared" si="25"/>
        <v>???</v>
      </c>
      <c r="E25" s="590">
        <f t="shared" si="25"/>
        <v>0</v>
      </c>
      <c r="F25" s="607">
        <v>11</v>
      </c>
      <c r="H25" s="630">
        <v>20</v>
      </c>
      <c r="I25" s="604">
        <f t="shared" si="26"/>
        <v>0</v>
      </c>
      <c r="J25" s="605">
        <f t="shared" si="26"/>
        <v>0</v>
      </c>
      <c r="K25" s="605" t="str">
        <f t="shared" si="26"/>
        <v>???</v>
      </c>
      <c r="L25" s="590">
        <f t="shared" si="3"/>
        <v>0</v>
      </c>
      <c r="M25" s="607">
        <v>11</v>
      </c>
      <c r="O25" s="655">
        <v>3</v>
      </c>
      <c r="P25" s="654" t="str">
        <f t="shared" si="27"/>
        <v/>
      </c>
      <c r="Q25" s="619" t="str">
        <f t="shared" si="28"/>
        <v/>
      </c>
      <c r="R25" s="619" t="str">
        <f t="shared" si="29"/>
        <v/>
      </c>
      <c r="S25" s="614" t="str">
        <f t="shared" si="30"/>
        <v/>
      </c>
      <c r="AB25" s="612" t="str">
        <f t="shared" si="11"/>
        <v/>
      </c>
      <c r="AC25" s="613" t="str">
        <f t="shared" si="11"/>
        <v/>
      </c>
      <c r="AD25" s="613" t="str">
        <f t="shared" si="11"/>
        <v/>
      </c>
      <c r="AE25" s="613" t="str">
        <f t="shared" si="11"/>
        <v/>
      </c>
      <c r="AF25" s="614" t="str">
        <f t="shared" si="11"/>
        <v/>
      </c>
      <c r="AH25" s="612" t="str">
        <f t="shared" si="31"/>
        <v/>
      </c>
      <c r="AI25" s="613" t="str">
        <f t="shared" si="31"/>
        <v/>
      </c>
      <c r="AJ25" s="613" t="str">
        <f t="shared" si="31"/>
        <v/>
      </c>
      <c r="AK25" s="613" t="str">
        <f t="shared" si="31"/>
        <v/>
      </c>
      <c r="AL25" s="614" t="str">
        <f t="shared" si="31"/>
        <v/>
      </c>
      <c r="AN25" s="646"/>
      <c r="AO25" s="646"/>
      <c r="AP25" s="646"/>
      <c r="AQ25" s="646"/>
      <c r="AR25" s="646"/>
      <c r="AT25" s="620">
        <f t="shared" si="13"/>
        <v>0</v>
      </c>
      <c r="AU25" s="621">
        <f t="shared" si="14"/>
        <v>0</v>
      </c>
      <c r="AV25" s="621" t="str">
        <f t="shared" si="15"/>
        <v/>
      </c>
      <c r="AW25" s="621">
        <f t="shared" si="16"/>
        <v>0</v>
      </c>
      <c r="AX25" s="621">
        <f t="shared" si="17"/>
        <v>0</v>
      </c>
      <c r="AY25" s="621" t="str">
        <f t="shared" si="18"/>
        <v/>
      </c>
      <c r="AZ25" s="621">
        <f t="shared" si="19"/>
        <v>12</v>
      </c>
      <c r="BA25" s="621">
        <f t="shared" si="20"/>
        <v>19</v>
      </c>
      <c r="BB25" s="622">
        <f t="shared" si="21"/>
        <v>0</v>
      </c>
    </row>
    <row r="26" spans="1:54" ht="16.5" customHeight="1" x14ac:dyDescent="0.25">
      <c r="A26" s="603">
        <v>21</v>
      </c>
      <c r="B26" s="604">
        <f t="shared" si="25"/>
        <v>0</v>
      </c>
      <c r="C26" s="605">
        <f t="shared" si="25"/>
        <v>0</v>
      </c>
      <c r="D26" s="606" t="str">
        <f t="shared" si="25"/>
        <v>???</v>
      </c>
      <c r="E26" s="590">
        <f t="shared" si="25"/>
        <v>0</v>
      </c>
      <c r="F26" s="607">
        <v>10</v>
      </c>
      <c r="H26" s="630">
        <v>21</v>
      </c>
      <c r="I26" s="604">
        <f t="shared" si="26"/>
        <v>0</v>
      </c>
      <c r="J26" s="605">
        <f t="shared" si="26"/>
        <v>0</v>
      </c>
      <c r="K26" s="605" t="str">
        <f t="shared" si="26"/>
        <v>???</v>
      </c>
      <c r="L26" s="590">
        <f t="shared" si="3"/>
        <v>0</v>
      </c>
      <c r="M26" s="607">
        <v>10</v>
      </c>
      <c r="O26" s="653">
        <v>4</v>
      </c>
      <c r="P26" s="654" t="str">
        <f t="shared" si="27"/>
        <v/>
      </c>
      <c r="Q26" s="619" t="str">
        <f t="shared" si="28"/>
        <v/>
      </c>
      <c r="R26" s="619" t="str">
        <f t="shared" si="29"/>
        <v/>
      </c>
      <c r="S26" s="614" t="str">
        <f t="shared" si="30"/>
        <v/>
      </c>
      <c r="AB26" s="612" t="str">
        <f t="shared" si="11"/>
        <v/>
      </c>
      <c r="AC26" s="613" t="str">
        <f t="shared" si="11"/>
        <v/>
      </c>
      <c r="AD26" s="613" t="str">
        <f t="shared" si="11"/>
        <v/>
      </c>
      <c r="AE26" s="613" t="str">
        <f t="shared" si="11"/>
        <v/>
      </c>
      <c r="AF26" s="614" t="str">
        <f t="shared" si="11"/>
        <v/>
      </c>
      <c r="AH26" s="612" t="str">
        <f t="shared" si="31"/>
        <v/>
      </c>
      <c r="AI26" s="613" t="str">
        <f t="shared" si="31"/>
        <v/>
      </c>
      <c r="AJ26" s="613" t="str">
        <f t="shared" si="31"/>
        <v/>
      </c>
      <c r="AK26" s="613" t="str">
        <f t="shared" si="31"/>
        <v/>
      </c>
      <c r="AL26" s="614" t="str">
        <f t="shared" si="31"/>
        <v/>
      </c>
      <c r="AN26" s="646"/>
      <c r="AO26" s="646"/>
      <c r="AP26" s="646"/>
      <c r="AQ26" s="646"/>
      <c r="AR26" s="646"/>
      <c r="AT26" s="620">
        <f t="shared" si="13"/>
        <v>0</v>
      </c>
      <c r="AU26" s="621">
        <f t="shared" si="14"/>
        <v>0</v>
      </c>
      <c r="AV26" s="621" t="str">
        <f t="shared" si="15"/>
        <v/>
      </c>
      <c r="AW26" s="621">
        <f t="shared" si="16"/>
        <v>0</v>
      </c>
      <c r="AX26" s="621">
        <f t="shared" si="17"/>
        <v>0</v>
      </c>
      <c r="AY26" s="621" t="str">
        <f t="shared" si="18"/>
        <v/>
      </c>
      <c r="AZ26" s="621">
        <f t="shared" si="19"/>
        <v>11</v>
      </c>
      <c r="BA26" s="621">
        <f t="shared" si="20"/>
        <v>20</v>
      </c>
      <c r="BB26" s="622">
        <f t="shared" si="21"/>
        <v>0</v>
      </c>
    </row>
    <row r="27" spans="1:54" ht="16.5" customHeight="1" x14ac:dyDescent="0.3">
      <c r="A27" s="603">
        <v>22</v>
      </c>
      <c r="B27" s="604">
        <f t="shared" si="25"/>
        <v>0</v>
      </c>
      <c r="C27" s="605">
        <f t="shared" si="25"/>
        <v>0</v>
      </c>
      <c r="D27" s="606" t="str">
        <f t="shared" si="25"/>
        <v>???</v>
      </c>
      <c r="E27" s="590">
        <f t="shared" si="25"/>
        <v>0</v>
      </c>
      <c r="F27" s="607">
        <v>9</v>
      </c>
      <c r="H27" s="630">
        <v>22</v>
      </c>
      <c r="I27" s="604">
        <f t="shared" si="26"/>
        <v>0</v>
      </c>
      <c r="J27" s="605">
        <f t="shared" si="26"/>
        <v>0</v>
      </c>
      <c r="K27" s="605" t="str">
        <f t="shared" si="26"/>
        <v>???</v>
      </c>
      <c r="L27" s="590">
        <f t="shared" si="3"/>
        <v>0</v>
      </c>
      <c r="M27" s="607">
        <v>9</v>
      </c>
      <c r="O27" s="655">
        <v>5</v>
      </c>
      <c r="P27" s="654" t="str">
        <f t="shared" si="27"/>
        <v/>
      </c>
      <c r="Q27" s="619" t="str">
        <f t="shared" si="28"/>
        <v/>
      </c>
      <c r="R27" s="619" t="str">
        <f t="shared" si="29"/>
        <v/>
      </c>
      <c r="S27" s="614" t="str">
        <f t="shared" si="30"/>
        <v/>
      </c>
      <c r="AB27" s="612" t="str">
        <f t="shared" si="11"/>
        <v/>
      </c>
      <c r="AC27" s="613" t="str">
        <f t="shared" si="11"/>
        <v/>
      </c>
      <c r="AD27" s="613" t="str">
        <f t="shared" si="11"/>
        <v/>
      </c>
      <c r="AE27" s="613" t="str">
        <f t="shared" si="11"/>
        <v/>
      </c>
      <c r="AF27" s="614" t="str">
        <f t="shared" si="11"/>
        <v/>
      </c>
      <c r="AH27" s="612" t="str">
        <f t="shared" si="31"/>
        <v/>
      </c>
      <c r="AI27" s="613" t="str">
        <f t="shared" si="31"/>
        <v/>
      </c>
      <c r="AJ27" s="613" t="str">
        <f t="shared" si="31"/>
        <v/>
      </c>
      <c r="AK27" s="613" t="str">
        <f t="shared" si="31"/>
        <v/>
      </c>
      <c r="AL27" s="614" t="str">
        <f t="shared" si="31"/>
        <v/>
      </c>
      <c r="AN27" s="646"/>
      <c r="AO27" s="646"/>
      <c r="AP27" s="646"/>
      <c r="AQ27" s="646"/>
      <c r="AR27" s="646"/>
      <c r="AT27" s="620">
        <f t="shared" si="13"/>
        <v>0</v>
      </c>
      <c r="AU27" s="621">
        <f t="shared" si="14"/>
        <v>0</v>
      </c>
      <c r="AV27" s="621" t="str">
        <f t="shared" si="15"/>
        <v/>
      </c>
      <c r="AW27" s="621">
        <f t="shared" si="16"/>
        <v>0</v>
      </c>
      <c r="AX27" s="621">
        <f t="shared" si="17"/>
        <v>0</v>
      </c>
      <c r="AY27" s="621" t="str">
        <f t="shared" si="18"/>
        <v/>
      </c>
      <c r="AZ27" s="621">
        <f t="shared" si="19"/>
        <v>10</v>
      </c>
      <c r="BA27" s="621">
        <f t="shared" si="20"/>
        <v>21</v>
      </c>
      <c r="BB27" s="622">
        <f t="shared" si="21"/>
        <v>0</v>
      </c>
    </row>
    <row r="28" spans="1:54" ht="16.5" customHeight="1" x14ac:dyDescent="0.25">
      <c r="A28" s="603">
        <v>23</v>
      </c>
      <c r="B28" s="604">
        <f t="shared" si="25"/>
        <v>0</v>
      </c>
      <c r="C28" s="605">
        <f t="shared" si="25"/>
        <v>0</v>
      </c>
      <c r="D28" s="606" t="str">
        <f t="shared" si="25"/>
        <v>???</v>
      </c>
      <c r="E28" s="590">
        <f t="shared" si="25"/>
        <v>0</v>
      </c>
      <c r="F28" s="607">
        <v>8</v>
      </c>
      <c r="H28" s="630">
        <v>23</v>
      </c>
      <c r="I28" s="604">
        <f t="shared" si="26"/>
        <v>0</v>
      </c>
      <c r="J28" s="605">
        <f t="shared" si="26"/>
        <v>0</v>
      </c>
      <c r="K28" s="605" t="str">
        <f t="shared" si="26"/>
        <v>???</v>
      </c>
      <c r="L28" s="590">
        <f t="shared" si="3"/>
        <v>0</v>
      </c>
      <c r="M28" s="607">
        <v>8</v>
      </c>
      <c r="O28" s="653">
        <v>6</v>
      </c>
      <c r="P28" s="654" t="str">
        <f t="shared" si="27"/>
        <v/>
      </c>
      <c r="Q28" s="619" t="str">
        <f t="shared" si="28"/>
        <v/>
      </c>
      <c r="R28" s="619" t="str">
        <f t="shared" si="29"/>
        <v/>
      </c>
      <c r="S28" s="614" t="str">
        <f t="shared" si="30"/>
        <v/>
      </c>
      <c r="AB28" s="612" t="str">
        <f t="shared" si="11"/>
        <v/>
      </c>
      <c r="AC28" s="613" t="str">
        <f t="shared" si="11"/>
        <v/>
      </c>
      <c r="AD28" s="613" t="str">
        <f t="shared" si="11"/>
        <v/>
      </c>
      <c r="AE28" s="613" t="str">
        <f t="shared" si="11"/>
        <v/>
      </c>
      <c r="AF28" s="614" t="str">
        <f t="shared" si="11"/>
        <v/>
      </c>
      <c r="AH28" s="612" t="str">
        <f t="shared" si="31"/>
        <v/>
      </c>
      <c r="AI28" s="613" t="str">
        <f t="shared" si="31"/>
        <v/>
      </c>
      <c r="AJ28" s="613" t="str">
        <f t="shared" si="31"/>
        <v/>
      </c>
      <c r="AK28" s="613" t="str">
        <f t="shared" si="31"/>
        <v/>
      </c>
      <c r="AL28" s="614" t="str">
        <f t="shared" si="31"/>
        <v/>
      </c>
      <c r="AN28" s="646"/>
      <c r="AO28" s="646"/>
      <c r="AP28" s="646"/>
      <c r="AQ28" s="646"/>
      <c r="AR28" s="646"/>
      <c r="AT28" s="620">
        <f t="shared" si="13"/>
        <v>0</v>
      </c>
      <c r="AU28" s="621">
        <f t="shared" si="14"/>
        <v>0</v>
      </c>
      <c r="AV28" s="621" t="str">
        <f t="shared" si="15"/>
        <v/>
      </c>
      <c r="AW28" s="621">
        <f t="shared" si="16"/>
        <v>0</v>
      </c>
      <c r="AX28" s="621">
        <f t="shared" si="17"/>
        <v>0</v>
      </c>
      <c r="AY28" s="621" t="str">
        <f t="shared" si="18"/>
        <v/>
      </c>
      <c r="AZ28" s="621">
        <f t="shared" si="19"/>
        <v>9</v>
      </c>
      <c r="BA28" s="621">
        <f t="shared" si="20"/>
        <v>22</v>
      </c>
      <c r="BB28" s="622">
        <f t="shared" si="21"/>
        <v>0</v>
      </c>
    </row>
    <row r="29" spans="1:54" ht="16.5" customHeight="1" x14ac:dyDescent="0.3">
      <c r="A29" s="603">
        <v>24</v>
      </c>
      <c r="B29" s="604">
        <f t="shared" si="25"/>
        <v>0</v>
      </c>
      <c r="C29" s="605">
        <f t="shared" si="25"/>
        <v>0</v>
      </c>
      <c r="D29" s="606" t="str">
        <f t="shared" si="25"/>
        <v>???</v>
      </c>
      <c r="E29" s="590">
        <f t="shared" si="25"/>
        <v>0</v>
      </c>
      <c r="F29" s="607">
        <v>7</v>
      </c>
      <c r="H29" s="630">
        <v>24</v>
      </c>
      <c r="I29" s="604">
        <f t="shared" si="26"/>
        <v>0</v>
      </c>
      <c r="J29" s="605">
        <f t="shared" si="26"/>
        <v>0</v>
      </c>
      <c r="K29" s="605" t="str">
        <f t="shared" si="26"/>
        <v>???</v>
      </c>
      <c r="L29" s="590">
        <f t="shared" si="3"/>
        <v>0</v>
      </c>
      <c r="M29" s="607">
        <v>7</v>
      </c>
      <c r="O29" s="655">
        <v>7</v>
      </c>
      <c r="P29" s="654" t="str">
        <f t="shared" si="27"/>
        <v/>
      </c>
      <c r="Q29" s="619" t="str">
        <f t="shared" si="28"/>
        <v/>
      </c>
      <c r="R29" s="619" t="str">
        <f t="shared" si="29"/>
        <v/>
      </c>
      <c r="S29" s="614" t="str">
        <f t="shared" si="30"/>
        <v/>
      </c>
      <c r="AB29" s="612" t="str">
        <f t="shared" si="11"/>
        <v/>
      </c>
      <c r="AC29" s="613" t="str">
        <f t="shared" si="11"/>
        <v/>
      </c>
      <c r="AD29" s="613" t="str">
        <f t="shared" si="11"/>
        <v/>
      </c>
      <c r="AE29" s="613" t="str">
        <f t="shared" si="11"/>
        <v/>
      </c>
      <c r="AF29" s="614" t="str">
        <f t="shared" si="11"/>
        <v/>
      </c>
      <c r="AH29" s="612" t="str">
        <f t="shared" si="31"/>
        <v/>
      </c>
      <c r="AI29" s="613" t="str">
        <f t="shared" si="31"/>
        <v/>
      </c>
      <c r="AJ29" s="613" t="str">
        <f t="shared" si="31"/>
        <v/>
      </c>
      <c r="AK29" s="613" t="str">
        <f t="shared" si="31"/>
        <v/>
      </c>
      <c r="AL29" s="614" t="str">
        <f t="shared" si="31"/>
        <v/>
      </c>
      <c r="AN29" s="646"/>
      <c r="AO29" s="646"/>
      <c r="AP29" s="646"/>
      <c r="AQ29" s="646"/>
      <c r="AR29" s="646"/>
      <c r="AT29" s="620">
        <f t="shared" si="13"/>
        <v>0</v>
      </c>
      <c r="AU29" s="621">
        <f t="shared" si="14"/>
        <v>0</v>
      </c>
      <c r="AV29" s="621" t="str">
        <f t="shared" si="15"/>
        <v/>
      </c>
      <c r="AW29" s="621">
        <f t="shared" si="16"/>
        <v>0</v>
      </c>
      <c r="AX29" s="621">
        <f t="shared" si="17"/>
        <v>0</v>
      </c>
      <c r="AY29" s="621" t="str">
        <f t="shared" si="18"/>
        <v/>
      </c>
      <c r="AZ29" s="621">
        <f t="shared" si="19"/>
        <v>8</v>
      </c>
      <c r="BA29" s="621">
        <f t="shared" si="20"/>
        <v>23</v>
      </c>
      <c r="BB29" s="622">
        <f t="shared" si="21"/>
        <v>0</v>
      </c>
    </row>
    <row r="30" spans="1:54" ht="16.5" customHeight="1" x14ac:dyDescent="0.25">
      <c r="A30" s="603">
        <v>25</v>
      </c>
      <c r="B30" s="604">
        <f t="shared" si="25"/>
        <v>0</v>
      </c>
      <c r="C30" s="605">
        <f t="shared" si="25"/>
        <v>0</v>
      </c>
      <c r="D30" s="606" t="str">
        <f t="shared" si="25"/>
        <v>???</v>
      </c>
      <c r="E30" s="590">
        <f t="shared" si="25"/>
        <v>0</v>
      </c>
      <c r="F30" s="607">
        <v>6</v>
      </c>
      <c r="H30" s="630">
        <v>25</v>
      </c>
      <c r="I30" s="604">
        <f t="shared" si="26"/>
        <v>0</v>
      </c>
      <c r="J30" s="605">
        <f t="shared" si="26"/>
        <v>0</v>
      </c>
      <c r="K30" s="605" t="str">
        <f t="shared" si="26"/>
        <v>???</v>
      </c>
      <c r="L30" s="590">
        <f t="shared" si="3"/>
        <v>0</v>
      </c>
      <c r="M30" s="607">
        <v>6</v>
      </c>
      <c r="O30" s="653">
        <v>8</v>
      </c>
      <c r="P30" s="654" t="str">
        <f t="shared" si="27"/>
        <v/>
      </c>
      <c r="Q30" s="619" t="str">
        <f t="shared" si="28"/>
        <v/>
      </c>
      <c r="R30" s="619" t="str">
        <f t="shared" si="29"/>
        <v/>
      </c>
      <c r="S30" s="614" t="str">
        <f t="shared" si="30"/>
        <v/>
      </c>
      <c r="AB30" s="612" t="str">
        <f t="shared" si="11"/>
        <v/>
      </c>
      <c r="AC30" s="613" t="str">
        <f t="shared" si="11"/>
        <v/>
      </c>
      <c r="AD30" s="613" t="str">
        <f t="shared" si="11"/>
        <v/>
      </c>
      <c r="AE30" s="613" t="str">
        <f t="shared" si="11"/>
        <v/>
      </c>
      <c r="AF30" s="614" t="str">
        <f t="shared" si="11"/>
        <v/>
      </c>
      <c r="AH30" s="612" t="str">
        <f t="shared" si="31"/>
        <v/>
      </c>
      <c r="AI30" s="613" t="str">
        <f t="shared" si="31"/>
        <v/>
      </c>
      <c r="AJ30" s="613" t="str">
        <f t="shared" si="31"/>
        <v/>
      </c>
      <c r="AK30" s="613" t="str">
        <f t="shared" si="31"/>
        <v/>
      </c>
      <c r="AL30" s="614" t="str">
        <f t="shared" si="31"/>
        <v/>
      </c>
      <c r="AN30" s="646"/>
      <c r="AO30" s="646"/>
      <c r="AP30" s="646"/>
      <c r="AQ30" s="646"/>
      <c r="AR30" s="646"/>
      <c r="AT30" s="620">
        <f t="shared" si="13"/>
        <v>0</v>
      </c>
      <c r="AU30" s="621">
        <f t="shared" si="14"/>
        <v>0</v>
      </c>
      <c r="AV30" s="621" t="str">
        <f t="shared" si="15"/>
        <v/>
      </c>
      <c r="AW30" s="621">
        <f t="shared" si="16"/>
        <v>0</v>
      </c>
      <c r="AX30" s="621">
        <f t="shared" si="17"/>
        <v>0</v>
      </c>
      <c r="AY30" s="621" t="str">
        <f t="shared" si="18"/>
        <v/>
      </c>
      <c r="AZ30" s="621">
        <f t="shared" si="19"/>
        <v>7</v>
      </c>
      <c r="BA30" s="621">
        <f t="shared" si="20"/>
        <v>24</v>
      </c>
      <c r="BB30" s="622">
        <f t="shared" si="21"/>
        <v>0</v>
      </c>
    </row>
    <row r="31" spans="1:54" ht="16.5" customHeight="1" x14ac:dyDescent="0.3">
      <c r="A31" s="603">
        <v>26</v>
      </c>
      <c r="B31" s="604">
        <f t="shared" si="25"/>
        <v>0</v>
      </c>
      <c r="C31" s="605">
        <f t="shared" si="25"/>
        <v>0</v>
      </c>
      <c r="D31" s="606" t="str">
        <f t="shared" si="25"/>
        <v>???</v>
      </c>
      <c r="E31" s="590">
        <f t="shared" si="25"/>
        <v>0</v>
      </c>
      <c r="F31" s="607">
        <v>5</v>
      </c>
      <c r="H31" s="630">
        <v>26</v>
      </c>
      <c r="I31" s="604">
        <f t="shared" si="26"/>
        <v>0</v>
      </c>
      <c r="J31" s="605">
        <f t="shared" si="26"/>
        <v>0</v>
      </c>
      <c r="K31" s="605" t="str">
        <f t="shared" si="26"/>
        <v>???</v>
      </c>
      <c r="L31" s="590">
        <f t="shared" si="3"/>
        <v>0</v>
      </c>
      <c r="M31" s="607">
        <v>5</v>
      </c>
      <c r="O31" s="655">
        <v>9</v>
      </c>
      <c r="P31" s="654" t="str">
        <f t="shared" si="27"/>
        <v/>
      </c>
      <c r="Q31" s="619" t="str">
        <f t="shared" si="28"/>
        <v/>
      </c>
      <c r="R31" s="619" t="str">
        <f t="shared" si="29"/>
        <v/>
      </c>
      <c r="S31" s="614" t="str">
        <f t="shared" si="30"/>
        <v/>
      </c>
      <c r="AB31" s="612" t="str">
        <f t="shared" si="11"/>
        <v/>
      </c>
      <c r="AC31" s="613" t="str">
        <f t="shared" si="11"/>
        <v/>
      </c>
      <c r="AD31" s="613" t="str">
        <f t="shared" si="11"/>
        <v/>
      </c>
      <c r="AE31" s="613" t="str">
        <f t="shared" si="11"/>
        <v/>
      </c>
      <c r="AF31" s="614" t="str">
        <f t="shared" si="11"/>
        <v/>
      </c>
      <c r="AH31" s="612" t="str">
        <f t="shared" si="31"/>
        <v/>
      </c>
      <c r="AI31" s="613" t="str">
        <f t="shared" si="31"/>
        <v/>
      </c>
      <c r="AJ31" s="613" t="str">
        <f t="shared" si="31"/>
        <v/>
      </c>
      <c r="AK31" s="613" t="str">
        <f t="shared" si="31"/>
        <v/>
      </c>
      <c r="AL31" s="614" t="str">
        <f t="shared" si="31"/>
        <v/>
      </c>
      <c r="AN31" s="646"/>
      <c r="AO31" s="646"/>
      <c r="AP31" s="646"/>
      <c r="AQ31" s="646"/>
      <c r="AR31" s="646"/>
      <c r="AT31" s="620">
        <f t="shared" si="13"/>
        <v>0</v>
      </c>
      <c r="AU31" s="621">
        <f t="shared" si="14"/>
        <v>0</v>
      </c>
      <c r="AV31" s="621" t="str">
        <f t="shared" si="15"/>
        <v/>
      </c>
      <c r="AW31" s="621">
        <f t="shared" si="16"/>
        <v>0</v>
      </c>
      <c r="AX31" s="621">
        <f t="shared" si="17"/>
        <v>0</v>
      </c>
      <c r="AY31" s="621" t="str">
        <f t="shared" si="18"/>
        <v/>
      </c>
      <c r="AZ31" s="621">
        <f t="shared" si="19"/>
        <v>6</v>
      </c>
      <c r="BA31" s="621">
        <f t="shared" si="20"/>
        <v>25</v>
      </c>
      <c r="BB31" s="622">
        <f t="shared" si="21"/>
        <v>0</v>
      </c>
    </row>
    <row r="32" spans="1:54" ht="16.5" customHeight="1" x14ac:dyDescent="0.25">
      <c r="A32" s="603">
        <v>27</v>
      </c>
      <c r="B32" s="604">
        <f t="shared" si="25"/>
        <v>0</v>
      </c>
      <c r="C32" s="605">
        <f t="shared" si="25"/>
        <v>0</v>
      </c>
      <c r="D32" s="606" t="str">
        <f t="shared" si="25"/>
        <v>???</v>
      </c>
      <c r="E32" s="590">
        <f t="shared" si="25"/>
        <v>0</v>
      </c>
      <c r="F32" s="607">
        <v>4</v>
      </c>
      <c r="H32" s="630">
        <v>27</v>
      </c>
      <c r="I32" s="604">
        <f t="shared" si="26"/>
        <v>0</v>
      </c>
      <c r="J32" s="605">
        <f t="shared" si="26"/>
        <v>0</v>
      </c>
      <c r="K32" s="605" t="str">
        <f t="shared" si="26"/>
        <v>???</v>
      </c>
      <c r="L32" s="590">
        <f t="shared" si="3"/>
        <v>0</v>
      </c>
      <c r="M32" s="607">
        <v>4</v>
      </c>
      <c r="O32" s="653">
        <v>10</v>
      </c>
      <c r="P32" s="654" t="str">
        <f t="shared" si="27"/>
        <v/>
      </c>
      <c r="Q32" s="619" t="str">
        <f t="shared" si="28"/>
        <v/>
      </c>
      <c r="R32" s="619" t="str">
        <f t="shared" si="29"/>
        <v/>
      </c>
      <c r="S32" s="614" t="str">
        <f t="shared" si="30"/>
        <v/>
      </c>
      <c r="AB32" s="612" t="str">
        <f t="shared" si="11"/>
        <v/>
      </c>
      <c r="AC32" s="613" t="str">
        <f t="shared" si="11"/>
        <v/>
      </c>
      <c r="AD32" s="613" t="str">
        <f t="shared" si="11"/>
        <v/>
      </c>
      <c r="AE32" s="613" t="str">
        <f t="shared" si="11"/>
        <v/>
      </c>
      <c r="AF32" s="614" t="str">
        <f t="shared" si="11"/>
        <v/>
      </c>
      <c r="AH32" s="612" t="str">
        <f t="shared" si="31"/>
        <v/>
      </c>
      <c r="AI32" s="613" t="str">
        <f t="shared" si="31"/>
        <v/>
      </c>
      <c r="AJ32" s="613" t="str">
        <f t="shared" si="31"/>
        <v/>
      </c>
      <c r="AK32" s="613" t="str">
        <f t="shared" si="31"/>
        <v/>
      </c>
      <c r="AL32" s="614" t="str">
        <f t="shared" si="31"/>
        <v/>
      </c>
      <c r="AN32" s="646"/>
      <c r="AO32" s="646"/>
      <c r="AP32" s="646"/>
      <c r="AQ32" s="646"/>
      <c r="AR32" s="646"/>
      <c r="AT32" s="656">
        <v>0</v>
      </c>
      <c r="AU32" s="657">
        <v>0</v>
      </c>
      <c r="AV32" s="621" t="str">
        <f t="shared" si="15"/>
        <v/>
      </c>
      <c r="AW32" s="621">
        <f t="shared" si="16"/>
        <v>0</v>
      </c>
      <c r="AX32" s="621">
        <f t="shared" si="17"/>
        <v>0</v>
      </c>
      <c r="AY32" s="621" t="str">
        <f t="shared" si="18"/>
        <v/>
      </c>
      <c r="AZ32" s="621">
        <f t="shared" si="19"/>
        <v>5</v>
      </c>
      <c r="BA32" s="621">
        <f t="shared" si="20"/>
        <v>26</v>
      </c>
      <c r="BB32" s="622">
        <f t="shared" si="21"/>
        <v>0</v>
      </c>
    </row>
    <row r="33" spans="1:54" ht="16.5" customHeight="1" x14ac:dyDescent="0.3">
      <c r="A33" s="603">
        <v>28</v>
      </c>
      <c r="B33" s="604">
        <f t="shared" si="25"/>
        <v>0</v>
      </c>
      <c r="C33" s="605">
        <f t="shared" si="25"/>
        <v>0</v>
      </c>
      <c r="D33" s="606" t="str">
        <f t="shared" si="25"/>
        <v>???</v>
      </c>
      <c r="E33" s="590">
        <f t="shared" si="25"/>
        <v>0</v>
      </c>
      <c r="F33" s="607">
        <v>3</v>
      </c>
      <c r="H33" s="630">
        <v>28</v>
      </c>
      <c r="I33" s="604">
        <f t="shared" si="26"/>
        <v>0</v>
      </c>
      <c r="J33" s="605">
        <f t="shared" si="26"/>
        <v>0</v>
      </c>
      <c r="K33" s="605" t="str">
        <f t="shared" si="26"/>
        <v>???</v>
      </c>
      <c r="L33" s="590">
        <f t="shared" si="3"/>
        <v>0</v>
      </c>
      <c r="M33" s="607">
        <v>3</v>
      </c>
      <c r="O33" s="655">
        <v>11</v>
      </c>
      <c r="P33" s="654" t="str">
        <f t="shared" si="27"/>
        <v/>
      </c>
      <c r="Q33" s="619" t="str">
        <f t="shared" si="28"/>
        <v/>
      </c>
      <c r="R33" s="619" t="str">
        <f t="shared" si="29"/>
        <v/>
      </c>
      <c r="S33" s="614" t="str">
        <f t="shared" si="30"/>
        <v/>
      </c>
      <c r="AB33" s="612" t="str">
        <f t="shared" si="11"/>
        <v/>
      </c>
      <c r="AC33" s="613" t="str">
        <f t="shared" si="11"/>
        <v/>
      </c>
      <c r="AD33" s="613" t="str">
        <f t="shared" si="11"/>
        <v/>
      </c>
      <c r="AE33" s="613" t="str">
        <f t="shared" si="11"/>
        <v/>
      </c>
      <c r="AF33" s="614" t="str">
        <f t="shared" si="11"/>
        <v/>
      </c>
      <c r="AH33" s="612" t="str">
        <f t="shared" si="31"/>
        <v/>
      </c>
      <c r="AI33" s="613" t="str">
        <f t="shared" si="31"/>
        <v/>
      </c>
      <c r="AJ33" s="613" t="str">
        <f t="shared" si="31"/>
        <v/>
      </c>
      <c r="AK33" s="613" t="str">
        <f t="shared" si="31"/>
        <v/>
      </c>
      <c r="AL33" s="614" t="str">
        <f t="shared" si="31"/>
        <v/>
      </c>
      <c r="AN33" s="646"/>
      <c r="AO33" s="646"/>
      <c r="AP33" s="646"/>
      <c r="AQ33" s="646"/>
      <c r="AR33" s="646"/>
      <c r="AT33" s="620">
        <f>IF(L32&gt;36,M32,0)</f>
        <v>0</v>
      </c>
      <c r="AU33" s="621">
        <f t="shared" si="14"/>
        <v>0</v>
      </c>
      <c r="AV33" s="621" t="str">
        <f t="shared" si="15"/>
        <v/>
      </c>
      <c r="AW33" s="621">
        <f t="shared" si="16"/>
        <v>0</v>
      </c>
      <c r="AX33" s="621">
        <f t="shared" si="17"/>
        <v>0</v>
      </c>
      <c r="AY33" s="621" t="str">
        <f t="shared" si="18"/>
        <v/>
      </c>
      <c r="AZ33" s="621">
        <f t="shared" si="19"/>
        <v>4</v>
      </c>
      <c r="BA33" s="621">
        <f t="shared" si="20"/>
        <v>27</v>
      </c>
      <c r="BB33" s="622">
        <f t="shared" si="21"/>
        <v>0</v>
      </c>
    </row>
    <row r="34" spans="1:54" ht="16.5" customHeight="1" thickBot="1" x14ac:dyDescent="0.3">
      <c r="A34" s="603">
        <v>29</v>
      </c>
      <c r="B34" s="604">
        <f t="shared" si="25"/>
        <v>0</v>
      </c>
      <c r="C34" s="605">
        <f t="shared" si="25"/>
        <v>0</v>
      </c>
      <c r="D34" s="606" t="str">
        <f t="shared" si="25"/>
        <v>???</v>
      </c>
      <c r="E34" s="590">
        <f t="shared" si="25"/>
        <v>0</v>
      </c>
      <c r="F34" s="607">
        <v>2</v>
      </c>
      <c r="H34" s="630">
        <v>29</v>
      </c>
      <c r="I34" s="604">
        <f t="shared" si="26"/>
        <v>0</v>
      </c>
      <c r="J34" s="605">
        <f t="shared" si="26"/>
        <v>0</v>
      </c>
      <c r="K34" s="605" t="str">
        <f t="shared" si="26"/>
        <v>???</v>
      </c>
      <c r="L34" s="590">
        <f t="shared" si="3"/>
        <v>0</v>
      </c>
      <c r="M34" s="607">
        <v>2</v>
      </c>
      <c r="O34" s="658">
        <v>12</v>
      </c>
      <c r="P34" s="659" t="str">
        <f t="shared" si="27"/>
        <v/>
      </c>
      <c r="Q34" s="632" t="str">
        <f t="shared" si="28"/>
        <v/>
      </c>
      <c r="R34" s="632" t="str">
        <f t="shared" si="29"/>
        <v/>
      </c>
      <c r="S34" s="634" t="str">
        <f t="shared" si="30"/>
        <v/>
      </c>
      <c r="AB34" s="612" t="str">
        <f t="shared" si="11"/>
        <v/>
      </c>
      <c r="AC34" s="613" t="str">
        <f t="shared" si="11"/>
        <v/>
      </c>
      <c r="AD34" s="613" t="str">
        <f t="shared" si="11"/>
        <v/>
      </c>
      <c r="AE34" s="613" t="str">
        <f t="shared" si="11"/>
        <v/>
      </c>
      <c r="AF34" s="614" t="str">
        <f t="shared" si="11"/>
        <v/>
      </c>
      <c r="AH34" s="612" t="str">
        <f t="shared" si="31"/>
        <v/>
      </c>
      <c r="AI34" s="613" t="str">
        <f t="shared" si="31"/>
        <v/>
      </c>
      <c r="AJ34" s="613" t="str">
        <f t="shared" si="31"/>
        <v/>
      </c>
      <c r="AK34" s="613" t="str">
        <f t="shared" si="31"/>
        <v/>
      </c>
      <c r="AL34" s="614" t="str">
        <f t="shared" si="31"/>
        <v/>
      </c>
      <c r="AN34" s="646"/>
      <c r="AO34" s="646"/>
      <c r="AP34" s="646"/>
      <c r="AQ34" s="646"/>
      <c r="AR34" s="646"/>
      <c r="AT34" s="620">
        <f>IF(L33&gt;36,M33,0)</f>
        <v>0</v>
      </c>
      <c r="AU34" s="621">
        <f t="shared" si="14"/>
        <v>0</v>
      </c>
      <c r="AV34" s="621" t="str">
        <f t="shared" si="15"/>
        <v/>
      </c>
      <c r="AW34" s="621">
        <f t="shared" si="16"/>
        <v>0</v>
      </c>
      <c r="AX34" s="621">
        <f t="shared" si="17"/>
        <v>0</v>
      </c>
      <c r="AY34" s="621" t="str">
        <f t="shared" si="18"/>
        <v/>
      </c>
      <c r="AZ34" s="621">
        <f t="shared" si="19"/>
        <v>3</v>
      </c>
      <c r="BA34" s="621">
        <f t="shared" si="20"/>
        <v>28</v>
      </c>
      <c r="BB34" s="622">
        <f t="shared" si="21"/>
        <v>0</v>
      </c>
    </row>
    <row r="35" spans="1:54" ht="16.5" customHeight="1" thickBot="1" x14ac:dyDescent="0.3">
      <c r="A35" s="660">
        <v>30</v>
      </c>
      <c r="B35" s="661">
        <f t="shared" si="25"/>
        <v>0</v>
      </c>
      <c r="C35" s="662">
        <f t="shared" si="25"/>
        <v>0</v>
      </c>
      <c r="D35" s="663" t="str">
        <f t="shared" si="25"/>
        <v>???</v>
      </c>
      <c r="E35" s="664">
        <f t="shared" si="25"/>
        <v>0</v>
      </c>
      <c r="F35" s="665">
        <v>1</v>
      </c>
      <c r="H35" s="630">
        <v>30</v>
      </c>
      <c r="I35" s="661">
        <f t="shared" si="26"/>
        <v>0</v>
      </c>
      <c r="J35" s="662">
        <f t="shared" si="26"/>
        <v>0</v>
      </c>
      <c r="K35" s="662" t="str">
        <f t="shared" si="26"/>
        <v>???</v>
      </c>
      <c r="L35" s="664">
        <f t="shared" si="3"/>
        <v>0</v>
      </c>
      <c r="M35" s="665">
        <v>1</v>
      </c>
      <c r="Q35" s="575"/>
      <c r="R35" s="636" t="s">
        <v>64</v>
      </c>
      <c r="S35" s="637">
        <f>SUM(S23:S34)</f>
        <v>0</v>
      </c>
      <c r="AB35" s="612" t="str">
        <f t="shared" si="11"/>
        <v/>
      </c>
      <c r="AC35" s="613" t="str">
        <f t="shared" si="11"/>
        <v/>
      </c>
      <c r="AD35" s="613" t="str">
        <f t="shared" si="11"/>
        <v/>
      </c>
      <c r="AE35" s="613" t="str">
        <f t="shared" si="11"/>
        <v/>
      </c>
      <c r="AF35" s="614" t="str">
        <f t="shared" si="11"/>
        <v/>
      </c>
      <c r="AH35" s="612" t="str">
        <f t="shared" si="31"/>
        <v/>
      </c>
      <c r="AI35" s="613" t="str">
        <f t="shared" si="31"/>
        <v/>
      </c>
      <c r="AJ35" s="613" t="str">
        <f t="shared" si="31"/>
        <v/>
      </c>
      <c r="AK35" s="613" t="str">
        <f t="shared" si="31"/>
        <v/>
      </c>
      <c r="AL35" s="614" t="str">
        <f t="shared" si="31"/>
        <v/>
      </c>
      <c r="AN35" s="646"/>
      <c r="AO35" s="646"/>
      <c r="AP35" s="646"/>
      <c r="AQ35" s="646"/>
      <c r="AR35" s="646"/>
      <c r="AT35" s="620">
        <f>IF(L34&gt;36,M34,0)</f>
        <v>0</v>
      </c>
      <c r="AU35" s="621">
        <f t="shared" si="14"/>
        <v>0</v>
      </c>
      <c r="AV35" s="621" t="str">
        <f t="shared" si="15"/>
        <v/>
      </c>
      <c r="AW35" s="621">
        <f t="shared" si="16"/>
        <v>0</v>
      </c>
      <c r="AX35" s="621">
        <f t="shared" si="17"/>
        <v>0</v>
      </c>
      <c r="AY35" s="621" t="str">
        <f t="shared" si="18"/>
        <v/>
      </c>
      <c r="AZ35" s="621">
        <f t="shared" si="19"/>
        <v>2</v>
      </c>
      <c r="BA35" s="621">
        <f t="shared" si="20"/>
        <v>29</v>
      </c>
      <c r="BB35" s="622">
        <f t="shared" si="21"/>
        <v>0</v>
      </c>
    </row>
    <row r="36" spans="1:54" ht="13.8" thickBot="1" x14ac:dyDescent="0.3">
      <c r="A36" s="666"/>
      <c r="B36" s="572"/>
      <c r="F36" s="290">
        <f>SUM(F6:F35)</f>
        <v>465</v>
      </c>
      <c r="M36" s="667">
        <f>SUM(M6:M35)-M37</f>
        <v>465</v>
      </c>
      <c r="AB36" s="635">
        <f t="shared" ref="AB36:AF36" si="32">SUM(AB6:AB35)</f>
        <v>0</v>
      </c>
      <c r="AC36" s="633">
        <f t="shared" si="32"/>
        <v>0</v>
      </c>
      <c r="AD36" s="633">
        <f t="shared" si="32"/>
        <v>0</v>
      </c>
      <c r="AE36" s="633">
        <f t="shared" si="32"/>
        <v>0</v>
      </c>
      <c r="AF36" s="634">
        <f t="shared" si="32"/>
        <v>0</v>
      </c>
      <c r="AH36" s="635">
        <f t="shared" ref="AH36:AL36" si="33">SUM(AH6:AH35)</f>
        <v>0</v>
      </c>
      <c r="AI36" s="633">
        <f t="shared" si="33"/>
        <v>0</v>
      </c>
      <c r="AJ36" s="633">
        <f t="shared" si="33"/>
        <v>0</v>
      </c>
      <c r="AK36" s="633">
        <f t="shared" si="33"/>
        <v>0</v>
      </c>
      <c r="AL36" s="634">
        <f t="shared" si="33"/>
        <v>0</v>
      </c>
      <c r="AT36" s="668">
        <f>IF(L35&gt;36,M35,0)</f>
        <v>0</v>
      </c>
      <c r="AU36" s="669">
        <f t="shared" si="14"/>
        <v>0</v>
      </c>
      <c r="AV36" s="669" t="str">
        <f t="shared" si="15"/>
        <v/>
      </c>
      <c r="AW36" s="669">
        <f t="shared" si="16"/>
        <v>0</v>
      </c>
      <c r="AX36" s="669">
        <f t="shared" si="17"/>
        <v>0</v>
      </c>
      <c r="AY36" s="669" t="str">
        <f t="shared" si="18"/>
        <v/>
      </c>
      <c r="AZ36" s="669">
        <f t="shared" si="19"/>
        <v>1</v>
      </c>
      <c r="BA36" s="669">
        <f t="shared" si="20"/>
        <v>30</v>
      </c>
      <c r="BB36" s="670">
        <f t="shared" si="21"/>
        <v>0</v>
      </c>
    </row>
    <row r="37" spans="1:54" ht="13.8" thickBot="1" x14ac:dyDescent="0.3">
      <c r="B37" s="572"/>
      <c r="F37" s="671"/>
      <c r="M37" s="137">
        <f>SUM(AT37:AW37)</f>
        <v>0</v>
      </c>
      <c r="Q37" s="667"/>
      <c r="R37" s="667"/>
      <c r="S37" s="667"/>
      <c r="T37" s="667"/>
      <c r="AB37" s="972" t="s">
        <v>27</v>
      </c>
      <c r="AC37" s="973"/>
      <c r="AD37" s="973"/>
      <c r="AE37" s="973"/>
      <c r="AF37" s="974"/>
      <c r="AH37" s="972" t="s">
        <v>28</v>
      </c>
      <c r="AI37" s="973"/>
      <c r="AJ37" s="973"/>
      <c r="AK37" s="973"/>
      <c r="AL37" s="974"/>
      <c r="AT37" s="667">
        <f>SUM(AT7:AT36)</f>
        <v>0</v>
      </c>
      <c r="AU37" s="667"/>
      <c r="AV37" s="667"/>
      <c r="AW37" s="667">
        <f t="shared" ref="AW37:AZ37" si="34">SUM(AW7:AW36)</f>
        <v>0</v>
      </c>
      <c r="AX37" s="667"/>
      <c r="AY37" s="667"/>
      <c r="AZ37" s="667">
        <f t="shared" si="34"/>
        <v>465</v>
      </c>
      <c r="BA37" s="667"/>
      <c r="BB37" s="667"/>
    </row>
    <row r="38" spans="1:54" ht="13.8" thickBot="1" x14ac:dyDescent="0.3">
      <c r="B38" s="572"/>
      <c r="Q38" s="667"/>
      <c r="R38" s="667"/>
      <c r="S38" s="667"/>
      <c r="T38" s="667"/>
    </row>
    <row r="39" spans="1:54" ht="13.8" thickBot="1" x14ac:dyDescent="0.3">
      <c r="A39" s="978" t="s">
        <v>49</v>
      </c>
      <c r="B39" s="979"/>
      <c r="C39" s="979"/>
      <c r="D39" s="979"/>
      <c r="E39" s="979"/>
      <c r="F39" s="980"/>
      <c r="H39" s="978" t="s">
        <v>50</v>
      </c>
      <c r="I39" s="979"/>
      <c r="J39" s="979"/>
      <c r="K39" s="979"/>
      <c r="L39" s="979"/>
      <c r="M39" s="980"/>
      <c r="Q39" s="667"/>
      <c r="R39" s="667"/>
      <c r="S39" s="667"/>
      <c r="T39" s="667"/>
      <c r="AB39" s="981" t="s">
        <v>35</v>
      </c>
      <c r="AC39" s="982"/>
      <c r="AD39" s="982"/>
      <c r="AE39" s="982"/>
      <c r="AF39" s="983"/>
    </row>
    <row r="40" spans="1:54" s="666" customFormat="1" ht="13.8" thickBot="1" x14ac:dyDescent="0.3">
      <c r="A40" s="975" t="s">
        <v>34</v>
      </c>
      <c r="B40" s="976"/>
      <c r="C40" s="976"/>
      <c r="D40" s="976"/>
      <c r="E40" s="976"/>
      <c r="F40" s="977"/>
      <c r="H40" s="975" t="s">
        <v>33</v>
      </c>
      <c r="I40" s="976"/>
      <c r="J40" s="976"/>
      <c r="K40" s="976"/>
      <c r="L40" s="976"/>
      <c r="M40" s="977"/>
      <c r="N40" s="290"/>
      <c r="O40" s="290"/>
      <c r="P40" s="290"/>
      <c r="Q40" s="667"/>
      <c r="R40" s="667"/>
      <c r="S40" s="667"/>
      <c r="T40" s="667"/>
      <c r="V40" s="290"/>
      <c r="W40" s="290"/>
      <c r="X40" s="575"/>
      <c r="Y40" s="290"/>
      <c r="Z40" s="290"/>
      <c r="AB40" s="984" t="s">
        <v>22</v>
      </c>
      <c r="AC40" s="985"/>
      <c r="AD40" s="985"/>
      <c r="AE40" s="985"/>
      <c r="AF40" s="986"/>
      <c r="AH40" s="290"/>
      <c r="AI40" s="290"/>
      <c r="AJ40" s="290"/>
      <c r="AK40" s="290"/>
      <c r="AL40" s="290"/>
    </row>
    <row r="41" spans="1:54" ht="15" thickBot="1" x14ac:dyDescent="0.3">
      <c r="A41" s="672" t="s">
        <v>30</v>
      </c>
      <c r="B41" s="673" t="s">
        <v>31</v>
      </c>
      <c r="C41" s="674"/>
      <c r="D41" s="673" t="s">
        <v>32</v>
      </c>
      <c r="E41" s="674" t="s">
        <v>48</v>
      </c>
      <c r="F41" s="675" t="s">
        <v>8</v>
      </c>
      <c r="H41" s="672" t="s">
        <v>30</v>
      </c>
      <c r="I41" s="674" t="s">
        <v>31</v>
      </c>
      <c r="J41" s="674"/>
      <c r="K41" s="674" t="s">
        <v>32</v>
      </c>
      <c r="L41" s="674"/>
      <c r="M41" s="675" t="s">
        <v>8</v>
      </c>
      <c r="Q41" s="667"/>
      <c r="R41" s="667"/>
      <c r="S41" s="667"/>
      <c r="T41" s="667"/>
      <c r="AB41" s="583" t="str">
        <f t="shared" ref="AB41:AF41" si="35">+AB5</f>
        <v>ASGAF</v>
      </c>
      <c r="AC41" s="584" t="str">
        <f t="shared" si="35"/>
        <v>Chevannes</v>
      </c>
      <c r="AD41" s="584" t="str">
        <f t="shared" si="35"/>
        <v>Chevry</v>
      </c>
      <c r="AE41" s="584" t="str">
        <f t="shared" si="35"/>
        <v>Corbuches</v>
      </c>
      <c r="AF41" s="585" t="str">
        <f t="shared" si="35"/>
        <v>Réveillon</v>
      </c>
    </row>
    <row r="42" spans="1:54" ht="14.4" x14ac:dyDescent="0.3">
      <c r="A42" s="676">
        <f>+A125</f>
        <v>1</v>
      </c>
      <c r="B42" s="677">
        <f>+C324</f>
        <v>0</v>
      </c>
      <c r="C42" s="638">
        <f>+H324</f>
        <v>0</v>
      </c>
      <c r="D42" s="678" t="str">
        <f>IFERROR(VLOOKUP(B42,Liste_J!$C$7:$F$261,4,0),"???")</f>
        <v>???</v>
      </c>
      <c r="E42" s="638">
        <f>+D324</f>
        <v>0</v>
      </c>
      <c r="F42" s="679">
        <f>+F324</f>
        <v>0</v>
      </c>
      <c r="G42" s="638"/>
      <c r="H42" s="676">
        <v>1</v>
      </c>
      <c r="I42" s="638">
        <f>+C423</f>
        <v>0</v>
      </c>
      <c r="J42" s="638">
        <f>+H423</f>
        <v>0</v>
      </c>
      <c r="K42" s="638" t="str">
        <f>IFERROR(VLOOKUP(I42,Liste_J!$C$7:$F$261,4,0),"???")</f>
        <v>???</v>
      </c>
      <c r="L42" s="638">
        <f>+D423</f>
        <v>0</v>
      </c>
      <c r="M42" s="679">
        <f>+F423</f>
        <v>0</v>
      </c>
      <c r="Q42" s="667"/>
      <c r="R42" s="667"/>
      <c r="S42" s="667"/>
      <c r="T42" s="667"/>
      <c r="U42" s="638" t="e">
        <f>#REF!</f>
        <v>#REF!</v>
      </c>
      <c r="AB42" s="597">
        <f>IF(LEFT($K42,5)=AB$41,1,0)</f>
        <v>0</v>
      </c>
      <c r="AC42" s="598">
        <f t="shared" ref="AC42:AF57" si="36">IF(LEFT($K42,5)=AC$41,1,0)</f>
        <v>0</v>
      </c>
      <c r="AD42" s="598">
        <f t="shared" si="36"/>
        <v>0</v>
      </c>
      <c r="AE42" s="598">
        <f t="shared" si="36"/>
        <v>0</v>
      </c>
      <c r="AF42" s="599">
        <f t="shared" si="36"/>
        <v>0</v>
      </c>
      <c r="AG42" s="667">
        <f t="shared" ref="AG42:AG105" si="37">SUM(AB42:AF42)</f>
        <v>0</v>
      </c>
    </row>
    <row r="43" spans="1:54" ht="14.4" x14ac:dyDescent="0.3">
      <c r="A43" s="676">
        <f t="shared" ref="A43:A87" si="38">+A126</f>
        <v>2</v>
      </c>
      <c r="B43" s="677">
        <f t="shared" ref="B43:B70" si="39">+C325</f>
        <v>0</v>
      </c>
      <c r="C43" s="638">
        <f>+H325</f>
        <v>0</v>
      </c>
      <c r="D43" s="678" t="str">
        <f>IFERROR(VLOOKUP(B43,Liste_J!$C$7:$F$261,4,0),"???")</f>
        <v>???</v>
      </c>
      <c r="E43" s="638">
        <f t="shared" ref="E43:E70" si="40">+D325</f>
        <v>0</v>
      </c>
      <c r="F43" s="679">
        <f t="shared" ref="F43:F70" si="41">+F325</f>
        <v>0</v>
      </c>
      <c r="H43" s="676">
        <v>2</v>
      </c>
      <c r="I43" s="638">
        <f t="shared" ref="I43:I71" si="42">+C424</f>
        <v>0</v>
      </c>
      <c r="J43" s="638">
        <f>+H424</f>
        <v>0</v>
      </c>
      <c r="K43" s="638" t="str">
        <f>IFERROR(VLOOKUP(I43,Liste_J!$C$7:$F$261,4,0),"???")</f>
        <v>???</v>
      </c>
      <c r="L43" s="638">
        <f t="shared" ref="L43:L71" si="43">+D424</f>
        <v>0</v>
      </c>
      <c r="M43" s="679">
        <f t="shared" ref="M43:M71" si="44">+F424</f>
        <v>0</v>
      </c>
      <c r="Q43" s="667"/>
      <c r="R43" s="667"/>
      <c r="S43" s="667"/>
      <c r="T43" s="667"/>
      <c r="AB43" s="612">
        <f t="shared" ref="AB43:AF74" si="45">IF(LEFT($K43,5)=AB$41,1,0)</f>
        <v>0</v>
      </c>
      <c r="AC43" s="613">
        <f t="shared" si="36"/>
        <v>0</v>
      </c>
      <c r="AD43" s="613">
        <f t="shared" si="36"/>
        <v>0</v>
      </c>
      <c r="AE43" s="613">
        <f t="shared" si="36"/>
        <v>0</v>
      </c>
      <c r="AF43" s="614">
        <f t="shared" si="36"/>
        <v>0</v>
      </c>
      <c r="AG43" s="667">
        <f t="shared" si="37"/>
        <v>0</v>
      </c>
    </row>
    <row r="44" spans="1:54" ht="14.4" x14ac:dyDescent="0.3">
      <c r="A44" s="676">
        <f t="shared" si="38"/>
        <v>3</v>
      </c>
      <c r="B44" s="677">
        <f t="shared" si="39"/>
        <v>0</v>
      </c>
      <c r="C44" s="638">
        <f t="shared" ref="C44:C70" si="46">+H326</f>
        <v>0</v>
      </c>
      <c r="D44" s="678" t="str">
        <f>IFERROR(VLOOKUP(B44,Liste_J!$C$7:$F$261,4,0),"???")</f>
        <v>???</v>
      </c>
      <c r="E44" s="638">
        <f t="shared" si="40"/>
        <v>0</v>
      </c>
      <c r="F44" s="679">
        <f t="shared" si="41"/>
        <v>0</v>
      </c>
      <c r="H44" s="676">
        <v>3</v>
      </c>
      <c r="I44" s="638">
        <f t="shared" si="42"/>
        <v>0</v>
      </c>
      <c r="J44" s="638">
        <f t="shared" ref="J44:J71" si="47">+H425</f>
        <v>0</v>
      </c>
      <c r="K44" s="638" t="str">
        <f>IFERROR(VLOOKUP(I44,Liste_J!$C$7:$F$261,4,0),"???")</f>
        <v>???</v>
      </c>
      <c r="L44" s="638">
        <f t="shared" si="43"/>
        <v>0</v>
      </c>
      <c r="M44" s="679">
        <f t="shared" si="44"/>
        <v>0</v>
      </c>
      <c r="Q44" s="667"/>
      <c r="R44" s="667"/>
      <c r="S44" s="667"/>
      <c r="T44" s="667"/>
      <c r="AB44" s="612">
        <f t="shared" si="45"/>
        <v>0</v>
      </c>
      <c r="AC44" s="613">
        <f t="shared" si="36"/>
        <v>0</v>
      </c>
      <c r="AD44" s="613">
        <f t="shared" si="36"/>
        <v>0</v>
      </c>
      <c r="AE44" s="613">
        <f t="shared" si="36"/>
        <v>0</v>
      </c>
      <c r="AF44" s="614">
        <f t="shared" si="36"/>
        <v>0</v>
      </c>
      <c r="AG44" s="667">
        <f t="shared" si="37"/>
        <v>0</v>
      </c>
    </row>
    <row r="45" spans="1:54" ht="14.4" x14ac:dyDescent="0.3">
      <c r="A45" s="676">
        <f t="shared" si="38"/>
        <v>4</v>
      </c>
      <c r="B45" s="677">
        <f>+C327</f>
        <v>0</v>
      </c>
      <c r="C45" s="638">
        <f t="shared" si="46"/>
        <v>0</v>
      </c>
      <c r="D45" s="678" t="str">
        <f>IFERROR(VLOOKUP(B45,Liste_J!$C$7:$F$261,4,0),"???")</f>
        <v>???</v>
      </c>
      <c r="E45" s="638">
        <f>+D327</f>
        <v>0</v>
      </c>
      <c r="F45" s="679">
        <f>+F327</f>
        <v>0</v>
      </c>
      <c r="H45" s="676">
        <v>4</v>
      </c>
      <c r="I45" s="638">
        <f t="shared" si="42"/>
        <v>0</v>
      </c>
      <c r="J45" s="638">
        <f t="shared" si="47"/>
        <v>0</v>
      </c>
      <c r="K45" s="638" t="str">
        <f>IFERROR(VLOOKUP(I45,Liste_J!$C$7:$F$261,4,0),"???")</f>
        <v>???</v>
      </c>
      <c r="L45" s="638">
        <f t="shared" si="43"/>
        <v>0</v>
      </c>
      <c r="M45" s="679">
        <f t="shared" si="44"/>
        <v>0</v>
      </c>
      <c r="Q45" s="667"/>
      <c r="R45" s="667"/>
      <c r="S45" s="667"/>
      <c r="T45" s="667"/>
      <c r="X45" s="290"/>
      <c r="AB45" s="612">
        <f t="shared" si="45"/>
        <v>0</v>
      </c>
      <c r="AC45" s="613">
        <f t="shared" si="36"/>
        <v>0</v>
      </c>
      <c r="AD45" s="613">
        <f t="shared" si="36"/>
        <v>0</v>
      </c>
      <c r="AE45" s="613">
        <f t="shared" si="36"/>
        <v>0</v>
      </c>
      <c r="AF45" s="614">
        <f t="shared" si="36"/>
        <v>0</v>
      </c>
      <c r="AG45" s="667">
        <f t="shared" si="37"/>
        <v>0</v>
      </c>
    </row>
    <row r="46" spans="1:54" ht="14.4" x14ac:dyDescent="0.3">
      <c r="A46" s="676">
        <f t="shared" si="38"/>
        <v>5</v>
      </c>
      <c r="B46" s="677">
        <f t="shared" si="39"/>
        <v>0</v>
      </c>
      <c r="C46" s="638">
        <f t="shared" si="46"/>
        <v>0</v>
      </c>
      <c r="D46" s="678" t="str">
        <f>IFERROR(VLOOKUP(B46,Liste_J!$C$7:$F$261,4,0),"???")</f>
        <v>???</v>
      </c>
      <c r="E46" s="638">
        <f t="shared" si="40"/>
        <v>0</v>
      </c>
      <c r="F46" s="679">
        <f t="shared" si="41"/>
        <v>0</v>
      </c>
      <c r="H46" s="676">
        <v>5</v>
      </c>
      <c r="I46" s="638">
        <f t="shared" si="42"/>
        <v>0</v>
      </c>
      <c r="J46" s="638">
        <f t="shared" si="47"/>
        <v>0</v>
      </c>
      <c r="K46" s="638" t="str">
        <f>IFERROR(VLOOKUP(I46,Liste_J!$C$7:$F$261,4,0),"???")</f>
        <v>???</v>
      </c>
      <c r="L46" s="638">
        <f t="shared" si="43"/>
        <v>0</v>
      </c>
      <c r="M46" s="679">
        <f t="shared" si="44"/>
        <v>0</v>
      </c>
      <c r="Q46" s="667"/>
      <c r="R46" s="667"/>
      <c r="S46" s="667"/>
      <c r="T46" s="667"/>
      <c r="V46" s="638"/>
      <c r="X46" s="290"/>
      <c r="AB46" s="612">
        <f t="shared" si="45"/>
        <v>0</v>
      </c>
      <c r="AC46" s="613">
        <f t="shared" si="36"/>
        <v>0</v>
      </c>
      <c r="AD46" s="613">
        <f t="shared" si="36"/>
        <v>0</v>
      </c>
      <c r="AE46" s="613">
        <f t="shared" si="36"/>
        <v>0</v>
      </c>
      <c r="AF46" s="614">
        <f t="shared" si="36"/>
        <v>0</v>
      </c>
      <c r="AG46" s="667">
        <f t="shared" si="37"/>
        <v>0</v>
      </c>
    </row>
    <row r="47" spans="1:54" ht="14.4" x14ac:dyDescent="0.3">
      <c r="A47" s="676">
        <f t="shared" si="38"/>
        <v>6</v>
      </c>
      <c r="B47" s="677">
        <f t="shared" si="39"/>
        <v>0</v>
      </c>
      <c r="C47" s="638">
        <f t="shared" si="46"/>
        <v>0</v>
      </c>
      <c r="D47" s="678" t="str">
        <f>IFERROR(VLOOKUP(B47,Liste_J!$C$7:$F$261,4,0),"???")</f>
        <v>???</v>
      </c>
      <c r="E47" s="638">
        <f t="shared" si="40"/>
        <v>0</v>
      </c>
      <c r="F47" s="679">
        <f t="shared" si="41"/>
        <v>0</v>
      </c>
      <c r="H47" s="676">
        <v>6</v>
      </c>
      <c r="I47" s="638">
        <f t="shared" si="42"/>
        <v>0</v>
      </c>
      <c r="J47" s="638">
        <f t="shared" si="47"/>
        <v>0</v>
      </c>
      <c r="K47" s="638" t="str">
        <f>IFERROR(VLOOKUP(I47,Liste_J!$C$7:$F$261,4,0),"???")</f>
        <v>???</v>
      </c>
      <c r="L47" s="638">
        <f t="shared" si="43"/>
        <v>0</v>
      </c>
      <c r="M47" s="679">
        <f t="shared" si="44"/>
        <v>0</v>
      </c>
      <c r="Q47" s="667"/>
      <c r="R47" s="667"/>
      <c r="S47" s="667"/>
      <c r="T47" s="667"/>
      <c r="X47" s="290"/>
      <c r="AB47" s="612">
        <f t="shared" si="45"/>
        <v>0</v>
      </c>
      <c r="AC47" s="613">
        <f t="shared" si="36"/>
        <v>0</v>
      </c>
      <c r="AD47" s="613">
        <f t="shared" si="36"/>
        <v>0</v>
      </c>
      <c r="AE47" s="613">
        <f t="shared" si="36"/>
        <v>0</v>
      </c>
      <c r="AF47" s="614">
        <f t="shared" si="36"/>
        <v>0</v>
      </c>
      <c r="AG47" s="667">
        <f t="shared" si="37"/>
        <v>0</v>
      </c>
    </row>
    <row r="48" spans="1:54" ht="14.4" x14ac:dyDescent="0.3">
      <c r="A48" s="676">
        <f t="shared" si="38"/>
        <v>7</v>
      </c>
      <c r="B48" s="677">
        <f t="shared" si="39"/>
        <v>0</v>
      </c>
      <c r="C48" s="638">
        <f t="shared" si="46"/>
        <v>0</v>
      </c>
      <c r="D48" s="678" t="str">
        <f>IFERROR(VLOOKUP(B48,Liste_J!$C$7:$F$261,4,0),"???")</f>
        <v>???</v>
      </c>
      <c r="E48" s="638">
        <f t="shared" si="40"/>
        <v>0</v>
      </c>
      <c r="F48" s="679">
        <f t="shared" si="41"/>
        <v>0</v>
      </c>
      <c r="H48" s="676">
        <v>7</v>
      </c>
      <c r="I48" s="638">
        <f t="shared" si="42"/>
        <v>0</v>
      </c>
      <c r="J48" s="638">
        <f t="shared" si="47"/>
        <v>0</v>
      </c>
      <c r="K48" s="638" t="str">
        <f>IFERROR(VLOOKUP(I48,Liste_J!$C$7:$F$261,4,0),"???")</f>
        <v>???</v>
      </c>
      <c r="L48" s="638">
        <f t="shared" si="43"/>
        <v>0</v>
      </c>
      <c r="M48" s="679">
        <f t="shared" si="44"/>
        <v>0</v>
      </c>
      <c r="Q48" s="667"/>
      <c r="R48" s="667"/>
      <c r="S48" s="667"/>
      <c r="T48" s="667"/>
      <c r="V48" s="638"/>
      <c r="X48" s="290"/>
      <c r="AB48" s="612">
        <f t="shared" si="45"/>
        <v>0</v>
      </c>
      <c r="AC48" s="613">
        <f t="shared" si="36"/>
        <v>0</v>
      </c>
      <c r="AD48" s="613">
        <f t="shared" si="36"/>
        <v>0</v>
      </c>
      <c r="AE48" s="613">
        <f t="shared" si="36"/>
        <v>0</v>
      </c>
      <c r="AF48" s="614">
        <f t="shared" si="36"/>
        <v>0</v>
      </c>
      <c r="AG48" s="667">
        <f t="shared" si="37"/>
        <v>0</v>
      </c>
    </row>
    <row r="49" spans="1:33" ht="14.4" x14ac:dyDescent="0.3">
      <c r="A49" s="676">
        <f t="shared" si="38"/>
        <v>8</v>
      </c>
      <c r="B49" s="677">
        <f t="shared" si="39"/>
        <v>0</v>
      </c>
      <c r="C49" s="638">
        <f t="shared" si="46"/>
        <v>0</v>
      </c>
      <c r="D49" s="678" t="str">
        <f>IFERROR(VLOOKUP(B49,Liste_J!$C$7:$F$261,4,0),"???")</f>
        <v>???</v>
      </c>
      <c r="E49" s="638">
        <f t="shared" si="40"/>
        <v>0</v>
      </c>
      <c r="F49" s="679">
        <f t="shared" si="41"/>
        <v>0</v>
      </c>
      <c r="H49" s="676">
        <v>8</v>
      </c>
      <c r="I49" s="638">
        <f t="shared" si="42"/>
        <v>0</v>
      </c>
      <c r="J49" s="638">
        <f t="shared" si="47"/>
        <v>0</v>
      </c>
      <c r="K49" s="638" t="str">
        <f>IFERROR(VLOOKUP(I49,Liste_J!$C$7:$F$261,4,0),"???")</f>
        <v>???</v>
      </c>
      <c r="L49" s="638">
        <f t="shared" si="43"/>
        <v>0</v>
      </c>
      <c r="M49" s="679">
        <f t="shared" si="44"/>
        <v>0</v>
      </c>
      <c r="N49" s="638"/>
      <c r="X49" s="290"/>
      <c r="AB49" s="612">
        <f t="shared" si="45"/>
        <v>0</v>
      </c>
      <c r="AC49" s="613">
        <f t="shared" si="36"/>
        <v>0</v>
      </c>
      <c r="AD49" s="613">
        <f t="shared" si="36"/>
        <v>0</v>
      </c>
      <c r="AE49" s="613">
        <f t="shared" si="36"/>
        <v>0</v>
      </c>
      <c r="AF49" s="614">
        <f t="shared" si="36"/>
        <v>0</v>
      </c>
      <c r="AG49" s="667">
        <f t="shared" si="37"/>
        <v>0</v>
      </c>
    </row>
    <row r="50" spans="1:33" ht="14.4" x14ac:dyDescent="0.3">
      <c r="A50" s="676">
        <f t="shared" si="38"/>
        <v>9</v>
      </c>
      <c r="B50" s="677">
        <f t="shared" si="39"/>
        <v>0</v>
      </c>
      <c r="C50" s="638">
        <f t="shared" si="46"/>
        <v>0</v>
      </c>
      <c r="D50" s="678" t="str">
        <f>IFERROR(VLOOKUP(B50,Liste_J!$C$7:$F$261,4,0),"???")</f>
        <v>???</v>
      </c>
      <c r="E50" s="638">
        <f t="shared" si="40"/>
        <v>0</v>
      </c>
      <c r="F50" s="679">
        <f t="shared" si="41"/>
        <v>0</v>
      </c>
      <c r="H50" s="676">
        <v>9</v>
      </c>
      <c r="I50" s="638">
        <f t="shared" si="42"/>
        <v>0</v>
      </c>
      <c r="J50" s="638">
        <f t="shared" si="47"/>
        <v>0</v>
      </c>
      <c r="K50" s="638" t="str">
        <f>IFERROR(VLOOKUP(I50,Liste_J!$C$7:$F$261,4,0),"???")</f>
        <v>???</v>
      </c>
      <c r="L50" s="638">
        <f t="shared" si="43"/>
        <v>0</v>
      </c>
      <c r="M50" s="679">
        <f t="shared" si="44"/>
        <v>0</v>
      </c>
      <c r="N50" s="638"/>
      <c r="V50" s="638"/>
      <c r="X50" s="290"/>
      <c r="AB50" s="612">
        <f t="shared" si="45"/>
        <v>0</v>
      </c>
      <c r="AC50" s="613">
        <f t="shared" si="36"/>
        <v>0</v>
      </c>
      <c r="AD50" s="613">
        <f t="shared" si="36"/>
        <v>0</v>
      </c>
      <c r="AE50" s="613">
        <f t="shared" si="36"/>
        <v>0</v>
      </c>
      <c r="AF50" s="614">
        <f t="shared" si="36"/>
        <v>0</v>
      </c>
      <c r="AG50" s="667">
        <f t="shared" si="37"/>
        <v>0</v>
      </c>
    </row>
    <row r="51" spans="1:33" ht="14.4" x14ac:dyDescent="0.3">
      <c r="A51" s="676">
        <f t="shared" si="38"/>
        <v>10</v>
      </c>
      <c r="B51" s="677">
        <f t="shared" si="39"/>
        <v>0</v>
      </c>
      <c r="C51" s="638">
        <f t="shared" si="46"/>
        <v>0</v>
      </c>
      <c r="D51" s="678" t="str">
        <f>IFERROR(VLOOKUP(B51,Liste_J!$C$7:$F$261,4,0),"???")</f>
        <v>???</v>
      </c>
      <c r="E51" s="638">
        <f t="shared" si="40"/>
        <v>0</v>
      </c>
      <c r="F51" s="679">
        <f t="shared" si="41"/>
        <v>0</v>
      </c>
      <c r="H51" s="676">
        <v>10</v>
      </c>
      <c r="I51" s="638">
        <f t="shared" si="42"/>
        <v>0</v>
      </c>
      <c r="J51" s="638">
        <f t="shared" si="47"/>
        <v>0</v>
      </c>
      <c r="K51" s="638" t="str">
        <f>IFERROR(VLOOKUP(I51,Liste_J!$C$7:$F$261,4,0),"???")</f>
        <v>???</v>
      </c>
      <c r="L51" s="638">
        <f t="shared" si="43"/>
        <v>0</v>
      </c>
      <c r="M51" s="679">
        <f t="shared" si="44"/>
        <v>0</v>
      </c>
      <c r="N51" s="638"/>
      <c r="X51" s="290"/>
      <c r="AB51" s="612">
        <f t="shared" si="45"/>
        <v>0</v>
      </c>
      <c r="AC51" s="613">
        <f t="shared" si="36"/>
        <v>0</v>
      </c>
      <c r="AD51" s="613">
        <f t="shared" si="36"/>
        <v>0</v>
      </c>
      <c r="AE51" s="613">
        <f t="shared" si="36"/>
        <v>0</v>
      </c>
      <c r="AF51" s="614">
        <f t="shared" si="36"/>
        <v>0</v>
      </c>
      <c r="AG51" s="667">
        <f t="shared" si="37"/>
        <v>0</v>
      </c>
    </row>
    <row r="52" spans="1:33" ht="14.4" x14ac:dyDescent="0.3">
      <c r="A52" s="676">
        <f t="shared" si="38"/>
        <v>11</v>
      </c>
      <c r="B52" s="677">
        <f t="shared" si="39"/>
        <v>0</v>
      </c>
      <c r="C52" s="638">
        <f t="shared" si="46"/>
        <v>0</v>
      </c>
      <c r="D52" s="678" t="str">
        <f>IFERROR(VLOOKUP(B52,Liste_J!$C$7:$F$261,4,0),"???")</f>
        <v>???</v>
      </c>
      <c r="E52" s="638">
        <f t="shared" si="40"/>
        <v>0</v>
      </c>
      <c r="F52" s="679">
        <f t="shared" si="41"/>
        <v>0</v>
      </c>
      <c r="H52" s="676">
        <v>11</v>
      </c>
      <c r="I52" s="638">
        <f t="shared" si="42"/>
        <v>0</v>
      </c>
      <c r="J52" s="638">
        <f t="shared" si="47"/>
        <v>0</v>
      </c>
      <c r="K52" s="638" t="str">
        <f>IFERROR(VLOOKUP(I52,Liste_J!$C$7:$F$261,4,0),"???")</f>
        <v>???</v>
      </c>
      <c r="L52" s="638">
        <f t="shared" si="43"/>
        <v>0</v>
      </c>
      <c r="M52" s="679">
        <f t="shared" si="44"/>
        <v>0</v>
      </c>
      <c r="N52" s="638"/>
      <c r="V52" s="638"/>
      <c r="X52" s="290"/>
      <c r="AB52" s="612">
        <f t="shared" si="45"/>
        <v>0</v>
      </c>
      <c r="AC52" s="613">
        <f t="shared" si="36"/>
        <v>0</v>
      </c>
      <c r="AD52" s="613">
        <f t="shared" si="36"/>
        <v>0</v>
      </c>
      <c r="AE52" s="613">
        <f t="shared" si="36"/>
        <v>0</v>
      </c>
      <c r="AF52" s="614">
        <f t="shared" si="36"/>
        <v>0</v>
      </c>
      <c r="AG52" s="667">
        <f t="shared" si="37"/>
        <v>0</v>
      </c>
    </row>
    <row r="53" spans="1:33" ht="14.4" x14ac:dyDescent="0.3">
      <c r="A53" s="676">
        <f t="shared" si="38"/>
        <v>12</v>
      </c>
      <c r="B53" s="677">
        <f t="shared" si="39"/>
        <v>0</v>
      </c>
      <c r="C53" s="638">
        <f t="shared" si="46"/>
        <v>0</v>
      </c>
      <c r="D53" s="678" t="str">
        <f>IFERROR(VLOOKUP(B53,Liste_J!$C$7:$F$261,4,0),"???")</f>
        <v>???</v>
      </c>
      <c r="E53" s="638">
        <f t="shared" si="40"/>
        <v>0</v>
      </c>
      <c r="F53" s="679">
        <f t="shared" si="41"/>
        <v>0</v>
      </c>
      <c r="H53" s="676">
        <v>12</v>
      </c>
      <c r="I53" s="638">
        <f t="shared" si="42"/>
        <v>0</v>
      </c>
      <c r="J53" s="638">
        <f t="shared" si="47"/>
        <v>0</v>
      </c>
      <c r="K53" s="638" t="str">
        <f>IFERROR(VLOOKUP(I53,Liste_J!$C$7:$F$261,4,0),"???")</f>
        <v>???</v>
      </c>
      <c r="L53" s="638">
        <f t="shared" si="43"/>
        <v>0</v>
      </c>
      <c r="M53" s="679">
        <f t="shared" si="44"/>
        <v>0</v>
      </c>
      <c r="N53" s="638"/>
      <c r="X53" s="290"/>
      <c r="AB53" s="612">
        <f t="shared" si="45"/>
        <v>0</v>
      </c>
      <c r="AC53" s="613">
        <f t="shared" si="36"/>
        <v>0</v>
      </c>
      <c r="AD53" s="613">
        <f t="shared" si="36"/>
        <v>0</v>
      </c>
      <c r="AE53" s="613">
        <f t="shared" si="36"/>
        <v>0</v>
      </c>
      <c r="AF53" s="614">
        <f t="shared" si="36"/>
        <v>0</v>
      </c>
      <c r="AG53" s="667">
        <f t="shared" si="37"/>
        <v>0</v>
      </c>
    </row>
    <row r="54" spans="1:33" ht="14.4" x14ac:dyDescent="0.3">
      <c r="A54" s="676">
        <f t="shared" si="38"/>
        <v>13</v>
      </c>
      <c r="B54" s="677">
        <f t="shared" si="39"/>
        <v>0</v>
      </c>
      <c r="C54" s="638">
        <f t="shared" si="46"/>
        <v>0</v>
      </c>
      <c r="D54" s="678" t="str">
        <f>IFERROR(VLOOKUP(B54,Liste_J!$C$7:$F$261,4,0),"???")</f>
        <v>???</v>
      </c>
      <c r="E54" s="638">
        <f t="shared" si="40"/>
        <v>0</v>
      </c>
      <c r="F54" s="679">
        <f t="shared" si="41"/>
        <v>0</v>
      </c>
      <c r="H54" s="676">
        <v>13</v>
      </c>
      <c r="I54" s="638">
        <f t="shared" si="42"/>
        <v>0</v>
      </c>
      <c r="J54" s="638">
        <f t="shared" si="47"/>
        <v>0</v>
      </c>
      <c r="K54" s="638" t="str">
        <f>IFERROR(VLOOKUP(I54,Liste_J!$C$7:$F$261,4,0),"???")</f>
        <v>???</v>
      </c>
      <c r="L54" s="638">
        <f t="shared" si="43"/>
        <v>0</v>
      </c>
      <c r="M54" s="679">
        <f t="shared" si="44"/>
        <v>0</v>
      </c>
      <c r="N54" s="638"/>
      <c r="V54" s="638"/>
      <c r="Y54" s="667"/>
      <c r="AB54" s="612">
        <f t="shared" si="45"/>
        <v>0</v>
      </c>
      <c r="AC54" s="613">
        <f t="shared" si="36"/>
        <v>0</v>
      </c>
      <c r="AD54" s="613">
        <f t="shared" si="36"/>
        <v>0</v>
      </c>
      <c r="AE54" s="613">
        <f t="shared" si="36"/>
        <v>0</v>
      </c>
      <c r="AF54" s="614">
        <f t="shared" si="36"/>
        <v>0</v>
      </c>
      <c r="AG54" s="667">
        <f t="shared" si="37"/>
        <v>0</v>
      </c>
    </row>
    <row r="55" spans="1:33" ht="14.4" x14ac:dyDescent="0.3">
      <c r="A55" s="676">
        <f t="shared" si="38"/>
        <v>14</v>
      </c>
      <c r="B55" s="677">
        <f t="shared" si="39"/>
        <v>0</v>
      </c>
      <c r="C55" s="638">
        <f t="shared" si="46"/>
        <v>0</v>
      </c>
      <c r="D55" s="678" t="str">
        <f>IFERROR(VLOOKUP(B55,Liste_J!$C$7:$F$261,4,0),"???")</f>
        <v>???</v>
      </c>
      <c r="E55" s="638">
        <f t="shared" si="40"/>
        <v>0</v>
      </c>
      <c r="F55" s="679">
        <f t="shared" si="41"/>
        <v>0</v>
      </c>
      <c r="H55" s="676">
        <v>14</v>
      </c>
      <c r="I55" s="638">
        <f t="shared" si="42"/>
        <v>0</v>
      </c>
      <c r="J55" s="638">
        <f t="shared" si="47"/>
        <v>0</v>
      </c>
      <c r="K55" s="638" t="str">
        <f>IFERROR(VLOOKUP(I55,Liste_J!$C$7:$F$261,4,0),"???")</f>
        <v>???</v>
      </c>
      <c r="L55" s="638">
        <f t="shared" si="43"/>
        <v>0</v>
      </c>
      <c r="M55" s="679">
        <f t="shared" si="44"/>
        <v>0</v>
      </c>
      <c r="N55" s="638"/>
      <c r="O55" s="638"/>
      <c r="P55" s="638"/>
      <c r="Q55" s="638"/>
      <c r="R55" s="638"/>
      <c r="S55" s="638"/>
      <c r="T55" s="638"/>
      <c r="AB55" s="612">
        <f t="shared" si="45"/>
        <v>0</v>
      </c>
      <c r="AC55" s="613">
        <f t="shared" si="36"/>
        <v>0</v>
      </c>
      <c r="AD55" s="613">
        <f t="shared" si="36"/>
        <v>0</v>
      </c>
      <c r="AE55" s="613">
        <f t="shared" si="36"/>
        <v>0</v>
      </c>
      <c r="AF55" s="614">
        <f t="shared" si="36"/>
        <v>0</v>
      </c>
      <c r="AG55" s="667">
        <f t="shared" si="37"/>
        <v>0</v>
      </c>
    </row>
    <row r="56" spans="1:33" ht="14.4" x14ac:dyDescent="0.3">
      <c r="A56" s="676">
        <f t="shared" si="38"/>
        <v>15</v>
      </c>
      <c r="B56" s="677">
        <f t="shared" si="39"/>
        <v>0</v>
      </c>
      <c r="C56" s="638">
        <f t="shared" si="46"/>
        <v>0</v>
      </c>
      <c r="D56" s="678" t="str">
        <f>IFERROR(VLOOKUP(B56,Liste_J!$C$7:$F$261,4,0),"???")</f>
        <v>???</v>
      </c>
      <c r="E56" s="638">
        <f t="shared" si="40"/>
        <v>0</v>
      </c>
      <c r="F56" s="679">
        <f t="shared" si="41"/>
        <v>0</v>
      </c>
      <c r="H56" s="676">
        <v>15</v>
      </c>
      <c r="I56" s="638">
        <f t="shared" si="42"/>
        <v>0</v>
      </c>
      <c r="J56" s="638">
        <f t="shared" si="47"/>
        <v>0</v>
      </c>
      <c r="K56" s="638" t="str">
        <f>IFERROR(VLOOKUP(I56,Liste_J!$C$7:$F$261,4,0),"???")</f>
        <v>???</v>
      </c>
      <c r="L56" s="638">
        <f t="shared" si="43"/>
        <v>0</v>
      </c>
      <c r="M56" s="679">
        <f t="shared" si="44"/>
        <v>0</v>
      </c>
      <c r="N56" s="638"/>
      <c r="O56" s="638"/>
      <c r="P56" s="638"/>
      <c r="Q56" s="638"/>
      <c r="R56" s="638"/>
      <c r="S56" s="638"/>
      <c r="T56" s="638"/>
      <c r="AB56" s="612">
        <f t="shared" si="45"/>
        <v>0</v>
      </c>
      <c r="AC56" s="613">
        <f t="shared" si="36"/>
        <v>0</v>
      </c>
      <c r="AD56" s="613">
        <f t="shared" si="36"/>
        <v>0</v>
      </c>
      <c r="AE56" s="613">
        <f t="shared" si="36"/>
        <v>0</v>
      </c>
      <c r="AF56" s="614">
        <f t="shared" si="36"/>
        <v>0</v>
      </c>
      <c r="AG56" s="667">
        <f t="shared" si="37"/>
        <v>0</v>
      </c>
    </row>
    <row r="57" spans="1:33" ht="14.4" x14ac:dyDescent="0.3">
      <c r="A57" s="676">
        <f t="shared" si="38"/>
        <v>16</v>
      </c>
      <c r="B57" s="677">
        <f t="shared" si="39"/>
        <v>0</v>
      </c>
      <c r="C57" s="638">
        <f t="shared" si="46"/>
        <v>0</v>
      </c>
      <c r="D57" s="678" t="str">
        <f>IFERROR(VLOOKUP(B57,Liste_J!$C$7:$F$261,4,0),"???")</f>
        <v>???</v>
      </c>
      <c r="E57" s="638">
        <f t="shared" si="40"/>
        <v>0</v>
      </c>
      <c r="F57" s="679">
        <f t="shared" si="41"/>
        <v>0</v>
      </c>
      <c r="H57" s="676">
        <v>16</v>
      </c>
      <c r="I57" s="638">
        <f t="shared" si="42"/>
        <v>0</v>
      </c>
      <c r="J57" s="638">
        <f t="shared" si="47"/>
        <v>0</v>
      </c>
      <c r="K57" s="638" t="str">
        <f>IFERROR(VLOOKUP(I57,Liste_J!$C$7:$F$261,4,0),"???")</f>
        <v>???</v>
      </c>
      <c r="L57" s="638">
        <f t="shared" si="43"/>
        <v>0</v>
      </c>
      <c r="M57" s="679">
        <f t="shared" si="44"/>
        <v>0</v>
      </c>
      <c r="N57" s="638"/>
      <c r="T57" s="638"/>
      <c r="AB57" s="612">
        <f t="shared" si="45"/>
        <v>0</v>
      </c>
      <c r="AC57" s="613">
        <f t="shared" si="36"/>
        <v>0</v>
      </c>
      <c r="AD57" s="613">
        <f t="shared" si="36"/>
        <v>0</v>
      </c>
      <c r="AE57" s="613">
        <f t="shared" si="36"/>
        <v>0</v>
      </c>
      <c r="AF57" s="614">
        <f t="shared" si="36"/>
        <v>0</v>
      </c>
      <c r="AG57" s="667">
        <f t="shared" si="37"/>
        <v>0</v>
      </c>
    </row>
    <row r="58" spans="1:33" ht="14.4" x14ac:dyDescent="0.3">
      <c r="A58" s="676">
        <f t="shared" si="38"/>
        <v>17</v>
      </c>
      <c r="B58" s="677">
        <f t="shared" si="39"/>
        <v>0</v>
      </c>
      <c r="C58" s="638">
        <f t="shared" si="46"/>
        <v>0</v>
      </c>
      <c r="D58" s="678" t="str">
        <f>IFERROR(VLOOKUP(B58,Liste_J!$C$7:$F$261,4,0),"???")</f>
        <v>???</v>
      </c>
      <c r="E58" s="638">
        <f t="shared" si="40"/>
        <v>0</v>
      </c>
      <c r="F58" s="679">
        <f t="shared" si="41"/>
        <v>0</v>
      </c>
      <c r="H58" s="676">
        <v>17</v>
      </c>
      <c r="I58" s="638">
        <f t="shared" si="42"/>
        <v>0</v>
      </c>
      <c r="J58" s="638">
        <f t="shared" si="47"/>
        <v>0</v>
      </c>
      <c r="K58" s="638" t="str">
        <f>IFERROR(VLOOKUP(I58,Liste_J!$C$7:$F$261,4,0),"???")</f>
        <v>???</v>
      </c>
      <c r="L58" s="638">
        <f t="shared" si="43"/>
        <v>0</v>
      </c>
      <c r="M58" s="679">
        <f t="shared" si="44"/>
        <v>0</v>
      </c>
      <c r="N58" s="638"/>
      <c r="T58" s="638"/>
      <c r="AB58" s="612">
        <f t="shared" si="45"/>
        <v>0</v>
      </c>
      <c r="AC58" s="613">
        <f t="shared" si="45"/>
        <v>0</v>
      </c>
      <c r="AD58" s="613">
        <f t="shared" si="45"/>
        <v>0</v>
      </c>
      <c r="AE58" s="613">
        <f t="shared" si="45"/>
        <v>0</v>
      </c>
      <c r="AF58" s="614">
        <f t="shared" si="45"/>
        <v>0</v>
      </c>
      <c r="AG58" s="667">
        <f t="shared" si="37"/>
        <v>0</v>
      </c>
    </row>
    <row r="59" spans="1:33" ht="14.4" x14ac:dyDescent="0.3">
      <c r="A59" s="676">
        <f t="shared" si="38"/>
        <v>18</v>
      </c>
      <c r="B59" s="677">
        <f t="shared" si="39"/>
        <v>0</v>
      </c>
      <c r="C59" s="638">
        <f t="shared" si="46"/>
        <v>0</v>
      </c>
      <c r="D59" s="678" t="str">
        <f>IFERROR(VLOOKUP(B59,Liste_J!$C$7:$F$261,4,0),"???")</f>
        <v>???</v>
      </c>
      <c r="E59" s="638">
        <f t="shared" si="40"/>
        <v>0</v>
      </c>
      <c r="F59" s="679">
        <f t="shared" si="41"/>
        <v>0</v>
      </c>
      <c r="H59" s="676">
        <v>18</v>
      </c>
      <c r="I59" s="638">
        <f t="shared" si="42"/>
        <v>0</v>
      </c>
      <c r="J59" s="638">
        <f t="shared" si="47"/>
        <v>0</v>
      </c>
      <c r="K59" s="638" t="str">
        <f>IFERROR(VLOOKUP(I59,Liste_J!$C$7:$F$261,4,0),"???")</f>
        <v>???</v>
      </c>
      <c r="L59" s="638">
        <f t="shared" si="43"/>
        <v>0</v>
      </c>
      <c r="M59" s="679">
        <f t="shared" si="44"/>
        <v>0</v>
      </c>
      <c r="N59" s="638"/>
      <c r="T59" s="638"/>
      <c r="AB59" s="612">
        <f t="shared" si="45"/>
        <v>0</v>
      </c>
      <c r="AC59" s="613">
        <f t="shared" si="45"/>
        <v>0</v>
      </c>
      <c r="AD59" s="613">
        <f t="shared" si="45"/>
        <v>0</v>
      </c>
      <c r="AE59" s="613">
        <f t="shared" si="45"/>
        <v>0</v>
      </c>
      <c r="AF59" s="614">
        <f t="shared" si="45"/>
        <v>0</v>
      </c>
      <c r="AG59" s="667">
        <f t="shared" si="37"/>
        <v>0</v>
      </c>
    </row>
    <row r="60" spans="1:33" ht="14.4" x14ac:dyDescent="0.3">
      <c r="A60" s="676">
        <f t="shared" si="38"/>
        <v>19</v>
      </c>
      <c r="B60" s="677">
        <f t="shared" si="39"/>
        <v>0</v>
      </c>
      <c r="C60" s="638">
        <f t="shared" si="46"/>
        <v>0</v>
      </c>
      <c r="D60" s="678" t="str">
        <f>IFERROR(VLOOKUP(B60,Liste_J!$C$7:$F$261,4,0),"???")</f>
        <v>???</v>
      </c>
      <c r="E60" s="638">
        <f t="shared" si="40"/>
        <v>0</v>
      </c>
      <c r="F60" s="679">
        <f t="shared" si="41"/>
        <v>0</v>
      </c>
      <c r="H60" s="676">
        <v>19</v>
      </c>
      <c r="I60" s="638">
        <f t="shared" si="42"/>
        <v>0</v>
      </c>
      <c r="J60" s="638">
        <f t="shared" si="47"/>
        <v>0</v>
      </c>
      <c r="K60" s="638" t="str">
        <f>IFERROR(VLOOKUP(I60,Liste_J!$C$7:$F$261,4,0),"???")</f>
        <v>???</v>
      </c>
      <c r="L60" s="638">
        <f t="shared" si="43"/>
        <v>0</v>
      </c>
      <c r="M60" s="679">
        <f t="shared" si="44"/>
        <v>0</v>
      </c>
      <c r="N60" s="638"/>
      <c r="T60" s="638"/>
      <c r="AB60" s="612">
        <f t="shared" si="45"/>
        <v>0</v>
      </c>
      <c r="AC60" s="613">
        <f t="shared" si="45"/>
        <v>0</v>
      </c>
      <c r="AD60" s="613">
        <f t="shared" si="45"/>
        <v>0</v>
      </c>
      <c r="AE60" s="613">
        <f t="shared" si="45"/>
        <v>0</v>
      </c>
      <c r="AF60" s="614">
        <f t="shared" si="45"/>
        <v>0</v>
      </c>
      <c r="AG60" s="667">
        <f t="shared" si="37"/>
        <v>0</v>
      </c>
    </row>
    <row r="61" spans="1:33" ht="14.4" x14ac:dyDescent="0.3">
      <c r="A61" s="676">
        <f t="shared" si="38"/>
        <v>20</v>
      </c>
      <c r="B61" s="677">
        <f t="shared" si="39"/>
        <v>0</v>
      </c>
      <c r="C61" s="638">
        <f t="shared" si="46"/>
        <v>0</v>
      </c>
      <c r="D61" s="678" t="str">
        <f>IFERROR(VLOOKUP(B61,Liste_J!$C$7:$F$261,4,0),"???")</f>
        <v>???</v>
      </c>
      <c r="E61" s="638">
        <f t="shared" si="40"/>
        <v>0</v>
      </c>
      <c r="F61" s="679">
        <f t="shared" si="41"/>
        <v>0</v>
      </c>
      <c r="H61" s="676">
        <v>20</v>
      </c>
      <c r="I61" s="638">
        <f t="shared" si="42"/>
        <v>0</v>
      </c>
      <c r="J61" s="638">
        <f t="shared" si="47"/>
        <v>0</v>
      </c>
      <c r="K61" s="638" t="str">
        <f>IFERROR(VLOOKUP(I61,Liste_J!$C$7:$F$261,4,0),"???")</f>
        <v>???</v>
      </c>
      <c r="L61" s="638">
        <f t="shared" si="43"/>
        <v>0</v>
      </c>
      <c r="M61" s="679">
        <f t="shared" si="44"/>
        <v>0</v>
      </c>
      <c r="N61" s="638"/>
      <c r="T61" s="638"/>
      <c r="AB61" s="612">
        <f t="shared" si="45"/>
        <v>0</v>
      </c>
      <c r="AC61" s="613">
        <f t="shared" si="45"/>
        <v>0</v>
      </c>
      <c r="AD61" s="613">
        <f t="shared" si="45"/>
        <v>0</v>
      </c>
      <c r="AE61" s="613">
        <f t="shared" si="45"/>
        <v>0</v>
      </c>
      <c r="AF61" s="614">
        <f t="shared" si="45"/>
        <v>0</v>
      </c>
      <c r="AG61" s="667">
        <f t="shared" si="37"/>
        <v>0</v>
      </c>
    </row>
    <row r="62" spans="1:33" ht="14.4" x14ac:dyDescent="0.3">
      <c r="A62" s="676">
        <f t="shared" si="38"/>
        <v>21</v>
      </c>
      <c r="B62" s="677">
        <f t="shared" si="39"/>
        <v>0</v>
      </c>
      <c r="C62" s="638">
        <f t="shared" si="46"/>
        <v>0</v>
      </c>
      <c r="D62" s="678" t="str">
        <f>IFERROR(VLOOKUP(B62,Liste_J!$C$7:$F$261,4,0),"???")</f>
        <v>???</v>
      </c>
      <c r="E62" s="638">
        <f t="shared" si="40"/>
        <v>0</v>
      </c>
      <c r="F62" s="679">
        <f t="shared" si="41"/>
        <v>0</v>
      </c>
      <c r="H62" s="676">
        <v>21</v>
      </c>
      <c r="I62" s="638">
        <f t="shared" si="42"/>
        <v>0</v>
      </c>
      <c r="J62" s="638">
        <f t="shared" si="47"/>
        <v>0</v>
      </c>
      <c r="K62" s="638" t="str">
        <f>IFERROR(VLOOKUP(I62,Liste_J!$C$7:$F$261,4,0),"???")</f>
        <v>???</v>
      </c>
      <c r="L62" s="638">
        <f t="shared" si="43"/>
        <v>0</v>
      </c>
      <c r="M62" s="679">
        <f t="shared" si="44"/>
        <v>0</v>
      </c>
      <c r="N62" s="638"/>
      <c r="T62" s="638"/>
      <c r="AB62" s="612">
        <f t="shared" si="45"/>
        <v>0</v>
      </c>
      <c r="AC62" s="613">
        <f t="shared" si="45"/>
        <v>0</v>
      </c>
      <c r="AD62" s="613">
        <f t="shared" si="45"/>
        <v>0</v>
      </c>
      <c r="AE62" s="613">
        <f t="shared" si="45"/>
        <v>0</v>
      </c>
      <c r="AF62" s="614">
        <f t="shared" si="45"/>
        <v>0</v>
      </c>
      <c r="AG62" s="667">
        <f t="shared" si="37"/>
        <v>0</v>
      </c>
    </row>
    <row r="63" spans="1:33" ht="14.4" x14ac:dyDescent="0.3">
      <c r="A63" s="676">
        <f t="shared" si="38"/>
        <v>22</v>
      </c>
      <c r="B63" s="677">
        <f t="shared" si="39"/>
        <v>0</v>
      </c>
      <c r="C63" s="638">
        <f t="shared" si="46"/>
        <v>0</v>
      </c>
      <c r="D63" s="678" t="str">
        <f>IFERROR(VLOOKUP(B63,Liste_J!$C$7:$F$261,4,0),"???")</f>
        <v>???</v>
      </c>
      <c r="E63" s="638">
        <f t="shared" si="40"/>
        <v>0</v>
      </c>
      <c r="F63" s="679">
        <f t="shared" si="41"/>
        <v>0</v>
      </c>
      <c r="H63" s="676">
        <v>22</v>
      </c>
      <c r="I63" s="638">
        <f t="shared" si="42"/>
        <v>0</v>
      </c>
      <c r="J63" s="638">
        <f t="shared" si="47"/>
        <v>0</v>
      </c>
      <c r="K63" s="638" t="str">
        <f>IFERROR(VLOOKUP(I63,Liste_J!$C$7:$F$261,4,0),"???")</f>
        <v>???</v>
      </c>
      <c r="L63" s="638">
        <f t="shared" si="43"/>
        <v>0</v>
      </c>
      <c r="M63" s="679">
        <f t="shared" si="44"/>
        <v>0</v>
      </c>
      <c r="N63" s="638"/>
      <c r="T63" s="638"/>
      <c r="AB63" s="612">
        <f t="shared" si="45"/>
        <v>0</v>
      </c>
      <c r="AC63" s="613">
        <f t="shared" si="45"/>
        <v>0</v>
      </c>
      <c r="AD63" s="613">
        <f t="shared" si="45"/>
        <v>0</v>
      </c>
      <c r="AE63" s="613">
        <f t="shared" si="45"/>
        <v>0</v>
      </c>
      <c r="AF63" s="614">
        <f t="shared" si="45"/>
        <v>0</v>
      </c>
      <c r="AG63" s="667">
        <f t="shared" si="37"/>
        <v>0</v>
      </c>
    </row>
    <row r="64" spans="1:33" ht="14.4" x14ac:dyDescent="0.3">
      <c r="A64" s="676">
        <f t="shared" si="38"/>
        <v>23</v>
      </c>
      <c r="B64" s="677">
        <f t="shared" si="39"/>
        <v>0</v>
      </c>
      <c r="C64" s="638">
        <f t="shared" si="46"/>
        <v>0</v>
      </c>
      <c r="D64" s="678" t="str">
        <f>IFERROR(VLOOKUP(B64,Liste_J!$C$7:$F$261,4,0),"???")</f>
        <v>???</v>
      </c>
      <c r="E64" s="638">
        <f t="shared" si="40"/>
        <v>0</v>
      </c>
      <c r="F64" s="679">
        <f t="shared" si="41"/>
        <v>0</v>
      </c>
      <c r="H64" s="676">
        <v>23</v>
      </c>
      <c r="I64" s="638">
        <f t="shared" si="42"/>
        <v>0</v>
      </c>
      <c r="J64" s="638">
        <f t="shared" si="47"/>
        <v>0</v>
      </c>
      <c r="K64" s="638" t="str">
        <f>IFERROR(VLOOKUP(I64,Liste_J!$C$7:$F$261,4,0),"???")</f>
        <v>???</v>
      </c>
      <c r="L64" s="638">
        <f t="shared" si="43"/>
        <v>0</v>
      </c>
      <c r="M64" s="679">
        <f t="shared" si="44"/>
        <v>0</v>
      </c>
      <c r="N64" s="638"/>
      <c r="T64" s="638"/>
      <c r="AB64" s="612">
        <f t="shared" si="45"/>
        <v>0</v>
      </c>
      <c r="AC64" s="613">
        <f t="shared" si="45"/>
        <v>0</v>
      </c>
      <c r="AD64" s="613">
        <f t="shared" si="45"/>
        <v>0</v>
      </c>
      <c r="AE64" s="613">
        <f t="shared" si="45"/>
        <v>0</v>
      </c>
      <c r="AF64" s="614">
        <f t="shared" si="45"/>
        <v>0</v>
      </c>
      <c r="AG64" s="667">
        <f t="shared" si="37"/>
        <v>0</v>
      </c>
    </row>
    <row r="65" spans="1:33" ht="14.4" x14ac:dyDescent="0.3">
      <c r="A65" s="676">
        <f t="shared" si="38"/>
        <v>24</v>
      </c>
      <c r="B65" s="677">
        <f t="shared" si="39"/>
        <v>0</v>
      </c>
      <c r="C65" s="638">
        <f t="shared" si="46"/>
        <v>0</v>
      </c>
      <c r="D65" s="678" t="str">
        <f>IFERROR(VLOOKUP(B65,Liste_J!$C$7:$F$261,4,0),"???")</f>
        <v>???</v>
      </c>
      <c r="E65" s="638">
        <f t="shared" si="40"/>
        <v>0</v>
      </c>
      <c r="F65" s="679">
        <f t="shared" si="41"/>
        <v>0</v>
      </c>
      <c r="H65" s="676">
        <v>24</v>
      </c>
      <c r="I65" s="638">
        <f t="shared" si="42"/>
        <v>0</v>
      </c>
      <c r="J65" s="638">
        <f t="shared" si="47"/>
        <v>0</v>
      </c>
      <c r="K65" s="638" t="str">
        <f>IFERROR(VLOOKUP(I65,Liste_J!$C$7:$F$261,4,0),"???")</f>
        <v>???</v>
      </c>
      <c r="L65" s="638">
        <f t="shared" si="43"/>
        <v>0</v>
      </c>
      <c r="M65" s="679">
        <f t="shared" si="44"/>
        <v>0</v>
      </c>
      <c r="N65" s="638"/>
      <c r="T65" s="638"/>
      <c r="AB65" s="612">
        <f t="shared" si="45"/>
        <v>0</v>
      </c>
      <c r="AC65" s="613">
        <f t="shared" si="45"/>
        <v>0</v>
      </c>
      <c r="AD65" s="613">
        <f t="shared" si="45"/>
        <v>0</v>
      </c>
      <c r="AE65" s="613">
        <f t="shared" si="45"/>
        <v>0</v>
      </c>
      <c r="AF65" s="614">
        <f t="shared" si="45"/>
        <v>0</v>
      </c>
      <c r="AG65" s="667">
        <f t="shared" si="37"/>
        <v>0</v>
      </c>
    </row>
    <row r="66" spans="1:33" ht="14.4" x14ac:dyDescent="0.3">
      <c r="A66" s="676">
        <f t="shared" si="38"/>
        <v>25</v>
      </c>
      <c r="B66" s="677">
        <f t="shared" si="39"/>
        <v>0</v>
      </c>
      <c r="C66" s="638">
        <f t="shared" si="46"/>
        <v>0</v>
      </c>
      <c r="D66" s="678" t="str">
        <f>IFERROR(VLOOKUP(B66,Liste_J!$C$7:$F$261,4,0),"???")</f>
        <v>???</v>
      </c>
      <c r="E66" s="638">
        <f t="shared" si="40"/>
        <v>0</v>
      </c>
      <c r="F66" s="679">
        <f t="shared" si="41"/>
        <v>0</v>
      </c>
      <c r="H66" s="676">
        <v>25</v>
      </c>
      <c r="I66" s="638">
        <f t="shared" si="42"/>
        <v>0</v>
      </c>
      <c r="J66" s="638">
        <f t="shared" si="47"/>
        <v>0</v>
      </c>
      <c r="K66" s="638" t="str">
        <f>IFERROR(VLOOKUP(I66,Liste_J!$C$7:$F$261,4,0),"???")</f>
        <v>???</v>
      </c>
      <c r="L66" s="638">
        <f t="shared" si="43"/>
        <v>0</v>
      </c>
      <c r="M66" s="679">
        <f t="shared" si="44"/>
        <v>0</v>
      </c>
      <c r="N66" s="638"/>
      <c r="T66" s="638"/>
      <c r="AB66" s="612">
        <f t="shared" si="45"/>
        <v>0</v>
      </c>
      <c r="AC66" s="613">
        <f t="shared" si="45"/>
        <v>0</v>
      </c>
      <c r="AD66" s="613">
        <f t="shared" si="45"/>
        <v>0</v>
      </c>
      <c r="AE66" s="613">
        <f t="shared" si="45"/>
        <v>0</v>
      </c>
      <c r="AF66" s="614">
        <f t="shared" si="45"/>
        <v>0</v>
      </c>
      <c r="AG66" s="667">
        <f t="shared" si="37"/>
        <v>0</v>
      </c>
    </row>
    <row r="67" spans="1:33" ht="14.4" x14ac:dyDescent="0.3">
      <c r="A67" s="676">
        <f t="shared" si="38"/>
        <v>26</v>
      </c>
      <c r="B67" s="677">
        <f t="shared" si="39"/>
        <v>0</v>
      </c>
      <c r="C67" s="638">
        <f t="shared" si="46"/>
        <v>0</v>
      </c>
      <c r="D67" s="678" t="str">
        <f>IFERROR(VLOOKUP(B67,Liste_J!$C$7:$F$261,4,0),"???")</f>
        <v>???</v>
      </c>
      <c r="E67" s="638">
        <f t="shared" si="40"/>
        <v>0</v>
      </c>
      <c r="F67" s="679">
        <f t="shared" si="41"/>
        <v>0</v>
      </c>
      <c r="H67" s="676">
        <v>26</v>
      </c>
      <c r="I67" s="638">
        <f t="shared" si="42"/>
        <v>0</v>
      </c>
      <c r="J67" s="638">
        <f t="shared" si="47"/>
        <v>0</v>
      </c>
      <c r="K67" s="638" t="str">
        <f>IFERROR(VLOOKUP(I67,Liste_J!$C$7:$F$261,4,0),"???")</f>
        <v>???</v>
      </c>
      <c r="L67" s="638">
        <f t="shared" si="43"/>
        <v>0</v>
      </c>
      <c r="M67" s="679">
        <f t="shared" si="44"/>
        <v>0</v>
      </c>
      <c r="N67" s="638"/>
      <c r="T67" s="638"/>
      <c r="AB67" s="612">
        <f t="shared" si="45"/>
        <v>0</v>
      </c>
      <c r="AC67" s="613">
        <f t="shared" si="45"/>
        <v>0</v>
      </c>
      <c r="AD67" s="613">
        <f t="shared" si="45"/>
        <v>0</v>
      </c>
      <c r="AE67" s="613">
        <f t="shared" si="45"/>
        <v>0</v>
      </c>
      <c r="AF67" s="614">
        <f t="shared" si="45"/>
        <v>0</v>
      </c>
      <c r="AG67" s="667">
        <f t="shared" si="37"/>
        <v>0</v>
      </c>
    </row>
    <row r="68" spans="1:33" ht="14.4" x14ac:dyDescent="0.3">
      <c r="A68" s="676">
        <f t="shared" si="38"/>
        <v>27</v>
      </c>
      <c r="B68" s="677">
        <f t="shared" si="39"/>
        <v>0</v>
      </c>
      <c r="C68" s="638">
        <f t="shared" si="46"/>
        <v>0</v>
      </c>
      <c r="D68" s="678" t="str">
        <f>IFERROR(VLOOKUP(B68,Liste_J!$C$7:$F$261,4,0),"???")</f>
        <v>???</v>
      </c>
      <c r="E68" s="638">
        <f t="shared" si="40"/>
        <v>0</v>
      </c>
      <c r="F68" s="679">
        <f t="shared" si="41"/>
        <v>0</v>
      </c>
      <c r="H68" s="676">
        <v>27</v>
      </c>
      <c r="I68" s="638">
        <f t="shared" si="42"/>
        <v>0</v>
      </c>
      <c r="J68" s="638">
        <f t="shared" si="47"/>
        <v>0</v>
      </c>
      <c r="K68" s="638" t="str">
        <f>IFERROR(VLOOKUP(I68,Liste_J!$C$7:$F$261,4,0),"???")</f>
        <v>???</v>
      </c>
      <c r="L68" s="638">
        <f t="shared" si="43"/>
        <v>0</v>
      </c>
      <c r="M68" s="679">
        <f t="shared" si="44"/>
        <v>0</v>
      </c>
      <c r="N68" s="638"/>
      <c r="T68" s="638"/>
      <c r="AB68" s="612">
        <f t="shared" si="45"/>
        <v>0</v>
      </c>
      <c r="AC68" s="613">
        <f t="shared" si="45"/>
        <v>0</v>
      </c>
      <c r="AD68" s="613">
        <f t="shared" si="45"/>
        <v>0</v>
      </c>
      <c r="AE68" s="613">
        <f t="shared" si="45"/>
        <v>0</v>
      </c>
      <c r="AF68" s="614">
        <f t="shared" si="45"/>
        <v>0</v>
      </c>
      <c r="AG68" s="667">
        <f t="shared" si="37"/>
        <v>0</v>
      </c>
    </row>
    <row r="69" spans="1:33" ht="14.4" x14ac:dyDescent="0.3">
      <c r="A69" s="676">
        <f t="shared" si="38"/>
        <v>28</v>
      </c>
      <c r="B69" s="677">
        <f t="shared" si="39"/>
        <v>0</v>
      </c>
      <c r="C69" s="638">
        <f t="shared" si="46"/>
        <v>0</v>
      </c>
      <c r="D69" s="678" t="str">
        <f>IFERROR(VLOOKUP(B69,Liste_J!$C$7:$F$261,4,0),"???")</f>
        <v>???</v>
      </c>
      <c r="E69" s="638">
        <f t="shared" si="40"/>
        <v>0</v>
      </c>
      <c r="F69" s="679">
        <f t="shared" si="41"/>
        <v>0</v>
      </c>
      <c r="H69" s="676">
        <v>28</v>
      </c>
      <c r="I69" s="638">
        <f t="shared" si="42"/>
        <v>0</v>
      </c>
      <c r="J69" s="638">
        <f t="shared" si="47"/>
        <v>0</v>
      </c>
      <c r="K69" s="638" t="str">
        <f>IFERROR(VLOOKUP(I69,Liste_J!$C$7:$F$261,4,0),"???")</f>
        <v>???</v>
      </c>
      <c r="L69" s="638">
        <f t="shared" si="43"/>
        <v>0</v>
      </c>
      <c r="M69" s="679">
        <f t="shared" si="44"/>
        <v>0</v>
      </c>
      <c r="N69" s="638"/>
      <c r="T69" s="638"/>
      <c r="AB69" s="612">
        <f t="shared" si="45"/>
        <v>0</v>
      </c>
      <c r="AC69" s="613">
        <f t="shared" si="45"/>
        <v>0</v>
      </c>
      <c r="AD69" s="613">
        <f t="shared" si="45"/>
        <v>0</v>
      </c>
      <c r="AE69" s="613">
        <f t="shared" si="45"/>
        <v>0</v>
      </c>
      <c r="AF69" s="614">
        <f t="shared" si="45"/>
        <v>0</v>
      </c>
      <c r="AG69" s="667">
        <f t="shared" si="37"/>
        <v>0</v>
      </c>
    </row>
    <row r="70" spans="1:33" ht="14.4" x14ac:dyDescent="0.3">
      <c r="A70" s="676">
        <f t="shared" si="38"/>
        <v>29</v>
      </c>
      <c r="B70" s="677">
        <f t="shared" si="39"/>
        <v>0</v>
      </c>
      <c r="C70" s="638">
        <f t="shared" si="46"/>
        <v>0</v>
      </c>
      <c r="D70" s="678" t="str">
        <f>IFERROR(VLOOKUP(B70,Liste_J!$C$7:$F$261,4,0),"???")</f>
        <v>???</v>
      </c>
      <c r="E70" s="638">
        <f t="shared" si="40"/>
        <v>0</v>
      </c>
      <c r="F70" s="679">
        <f t="shared" si="41"/>
        <v>0</v>
      </c>
      <c r="H70" s="676">
        <v>29</v>
      </c>
      <c r="I70" s="638">
        <f t="shared" si="42"/>
        <v>0</v>
      </c>
      <c r="J70" s="638">
        <f t="shared" si="47"/>
        <v>0</v>
      </c>
      <c r="K70" s="638" t="str">
        <f>IFERROR(VLOOKUP(I70,Liste_J!$C$7:$F$261,4,0),"???")</f>
        <v>???</v>
      </c>
      <c r="L70" s="638">
        <f t="shared" si="43"/>
        <v>0</v>
      </c>
      <c r="M70" s="679">
        <f t="shared" si="44"/>
        <v>0</v>
      </c>
      <c r="N70" s="638"/>
      <c r="T70" s="638"/>
      <c r="AB70" s="612">
        <f t="shared" si="45"/>
        <v>0</v>
      </c>
      <c r="AC70" s="613">
        <f t="shared" si="45"/>
        <v>0</v>
      </c>
      <c r="AD70" s="613">
        <f t="shared" si="45"/>
        <v>0</v>
      </c>
      <c r="AE70" s="613">
        <f t="shared" si="45"/>
        <v>0</v>
      </c>
      <c r="AF70" s="614">
        <f t="shared" si="45"/>
        <v>0</v>
      </c>
      <c r="AG70" s="667">
        <f t="shared" si="37"/>
        <v>0</v>
      </c>
    </row>
    <row r="71" spans="1:33" ht="14.4" x14ac:dyDescent="0.3">
      <c r="A71" s="676">
        <f t="shared" si="38"/>
        <v>30</v>
      </c>
      <c r="B71" s="677"/>
      <c r="C71" s="638"/>
      <c r="D71" s="678" t="str">
        <f>IFERROR(VLOOKUP(B71,Liste_J!$C$7:$F$261,4,0),"???")</f>
        <v>???</v>
      </c>
      <c r="E71" s="638"/>
      <c r="F71" s="679"/>
      <c r="H71" s="676">
        <v>30</v>
      </c>
      <c r="I71" s="638">
        <f t="shared" si="42"/>
        <v>0</v>
      </c>
      <c r="J71" s="638">
        <f t="shared" si="47"/>
        <v>0</v>
      </c>
      <c r="K71" s="638" t="str">
        <f>IFERROR(VLOOKUP(I71,Liste_J!$C$7:$F$261,4,0),"???")</f>
        <v>???</v>
      </c>
      <c r="L71" s="638">
        <f t="shared" si="43"/>
        <v>0</v>
      </c>
      <c r="M71" s="679">
        <f t="shared" si="44"/>
        <v>0</v>
      </c>
      <c r="N71" s="638"/>
      <c r="T71" s="638"/>
      <c r="AB71" s="612">
        <f t="shared" si="45"/>
        <v>0</v>
      </c>
      <c r="AC71" s="613">
        <f t="shared" si="45"/>
        <v>0</v>
      </c>
      <c r="AD71" s="613">
        <f t="shared" si="45"/>
        <v>0</v>
      </c>
      <c r="AE71" s="613">
        <f t="shared" si="45"/>
        <v>0</v>
      </c>
      <c r="AF71" s="614">
        <f t="shared" si="45"/>
        <v>0</v>
      </c>
      <c r="AG71" s="667">
        <f t="shared" si="37"/>
        <v>0</v>
      </c>
    </row>
    <row r="72" spans="1:33" ht="14.4" x14ac:dyDescent="0.3">
      <c r="A72" s="676">
        <f t="shared" si="38"/>
        <v>31</v>
      </c>
      <c r="B72" s="677"/>
      <c r="C72" s="638"/>
      <c r="D72" s="678" t="str">
        <f>IFERROR(VLOOKUP(B72,Liste_J!$C$7:$F$261,4,0),"???")</f>
        <v>???</v>
      </c>
      <c r="E72" s="638"/>
      <c r="F72" s="679"/>
      <c r="H72" s="676">
        <v>31</v>
      </c>
      <c r="I72" s="680"/>
      <c r="J72" s="680"/>
      <c r="K72" s="638" t="str">
        <f>IFERROR(VLOOKUP(I72,Liste_J!$C$7:$F$261,4,0),"???")</f>
        <v>???</v>
      </c>
      <c r="L72" s="680"/>
      <c r="M72" s="681"/>
      <c r="N72" s="638"/>
      <c r="O72" s="638"/>
      <c r="P72" s="638"/>
      <c r="Q72" s="638"/>
      <c r="R72" s="638"/>
      <c r="S72" s="638"/>
      <c r="T72" s="638"/>
      <c r="AB72" s="612">
        <f t="shared" si="45"/>
        <v>0</v>
      </c>
      <c r="AC72" s="613">
        <f t="shared" si="45"/>
        <v>0</v>
      </c>
      <c r="AD72" s="613">
        <f t="shared" si="45"/>
        <v>0</v>
      </c>
      <c r="AE72" s="613">
        <f t="shared" si="45"/>
        <v>0</v>
      </c>
      <c r="AF72" s="614">
        <f t="shared" si="45"/>
        <v>0</v>
      </c>
      <c r="AG72" s="667">
        <f t="shared" si="37"/>
        <v>0</v>
      </c>
    </row>
    <row r="73" spans="1:33" ht="14.4" x14ac:dyDescent="0.3">
      <c r="A73" s="676">
        <f t="shared" si="38"/>
        <v>32</v>
      </c>
      <c r="B73" s="677"/>
      <c r="C73" s="638"/>
      <c r="D73" s="678" t="str">
        <f>IFERROR(VLOOKUP(B73,Liste_J!$C$7:$F$261,4,0),"???")</f>
        <v>???</v>
      </c>
      <c r="E73" s="638"/>
      <c r="F73" s="679"/>
      <c r="H73" s="676">
        <v>32</v>
      </c>
      <c r="I73" s="638"/>
      <c r="J73" s="638"/>
      <c r="K73" s="638" t="str">
        <f>IFERROR(VLOOKUP(I73,Liste_J!$C$7:$F$261,4,0),"???")</f>
        <v>???</v>
      </c>
      <c r="L73" s="638"/>
      <c r="M73" s="679"/>
      <c r="N73" s="638"/>
      <c r="O73" s="638"/>
      <c r="P73" s="638"/>
      <c r="Q73" s="638"/>
      <c r="R73" s="638"/>
      <c r="S73" s="638"/>
      <c r="T73" s="638"/>
      <c r="AB73" s="612">
        <f t="shared" si="45"/>
        <v>0</v>
      </c>
      <c r="AC73" s="613">
        <f t="shared" si="45"/>
        <v>0</v>
      </c>
      <c r="AD73" s="613">
        <f t="shared" si="45"/>
        <v>0</v>
      </c>
      <c r="AE73" s="613">
        <f t="shared" si="45"/>
        <v>0</v>
      </c>
      <c r="AF73" s="614">
        <f t="shared" si="45"/>
        <v>0</v>
      </c>
      <c r="AG73" s="667">
        <f t="shared" si="37"/>
        <v>0</v>
      </c>
    </row>
    <row r="74" spans="1:33" ht="14.4" x14ac:dyDescent="0.3">
      <c r="A74" s="676">
        <f t="shared" si="38"/>
        <v>33</v>
      </c>
      <c r="B74" s="677"/>
      <c r="C74" s="638"/>
      <c r="D74" s="678" t="str">
        <f>IFERROR(VLOOKUP(B74,Liste_J!$C$7:$F$261,4,0),"???")</f>
        <v>???</v>
      </c>
      <c r="E74" s="638"/>
      <c r="F74" s="679"/>
      <c r="H74" s="676">
        <v>33</v>
      </c>
      <c r="I74" s="638"/>
      <c r="J74" s="638"/>
      <c r="K74" s="638" t="str">
        <f>IFERROR(VLOOKUP(I74,Liste_J!$C$7:$F$261,4,0),"???")</f>
        <v>???</v>
      </c>
      <c r="L74" s="638"/>
      <c r="M74" s="679"/>
      <c r="N74" s="638"/>
      <c r="O74" s="638"/>
      <c r="P74" s="638"/>
      <c r="Q74" s="638"/>
      <c r="R74" s="638"/>
      <c r="S74" s="638"/>
      <c r="T74" s="638"/>
      <c r="AB74" s="612">
        <f t="shared" si="45"/>
        <v>0</v>
      </c>
      <c r="AC74" s="613">
        <f t="shared" si="45"/>
        <v>0</v>
      </c>
      <c r="AD74" s="613">
        <f t="shared" si="45"/>
        <v>0</v>
      </c>
      <c r="AE74" s="613">
        <f t="shared" si="45"/>
        <v>0</v>
      </c>
      <c r="AF74" s="614">
        <f t="shared" si="45"/>
        <v>0</v>
      </c>
      <c r="AG74" s="667">
        <f t="shared" si="37"/>
        <v>0</v>
      </c>
    </row>
    <row r="75" spans="1:33" ht="14.4" x14ac:dyDescent="0.3">
      <c r="A75" s="676">
        <f t="shared" si="38"/>
        <v>34</v>
      </c>
      <c r="B75" s="677"/>
      <c r="C75" s="638"/>
      <c r="D75" s="678" t="str">
        <f>IFERROR(VLOOKUP(B75,Liste_J!$C$7:$F$261,4,0),"???")</f>
        <v>???</v>
      </c>
      <c r="E75" s="638"/>
      <c r="F75" s="679"/>
      <c r="H75" s="676">
        <v>34</v>
      </c>
      <c r="I75" s="638"/>
      <c r="J75" s="638"/>
      <c r="K75" s="638" t="str">
        <f>IFERROR(VLOOKUP(I75,Liste_J!$C$7:$F$261,4,0),"???")</f>
        <v>???</v>
      </c>
      <c r="L75" s="638"/>
      <c r="M75" s="679"/>
      <c r="N75" s="638"/>
      <c r="O75" s="638"/>
      <c r="P75" s="638"/>
      <c r="Q75" s="638"/>
      <c r="R75" s="638"/>
      <c r="S75" s="638"/>
      <c r="T75" s="638"/>
      <c r="AB75" s="612">
        <f t="shared" ref="AB75:AF117" si="48">IF(LEFT($K75,5)=AB$41,1,0)</f>
        <v>0</v>
      </c>
      <c r="AC75" s="613">
        <f t="shared" si="48"/>
        <v>0</v>
      </c>
      <c r="AD75" s="613">
        <f t="shared" si="48"/>
        <v>0</v>
      </c>
      <c r="AE75" s="613">
        <f t="shared" si="48"/>
        <v>0</v>
      </c>
      <c r="AF75" s="614">
        <f t="shared" si="48"/>
        <v>0</v>
      </c>
      <c r="AG75" s="667">
        <f t="shared" si="37"/>
        <v>0</v>
      </c>
    </row>
    <row r="76" spans="1:33" ht="14.4" x14ac:dyDescent="0.3">
      <c r="A76" s="676">
        <f t="shared" si="38"/>
        <v>35</v>
      </c>
      <c r="B76" s="677"/>
      <c r="C76" s="638"/>
      <c r="D76" s="678" t="str">
        <f>IFERROR(VLOOKUP(B76,Liste_J!$C$7:$F$261,4,0),"???")</f>
        <v>???</v>
      </c>
      <c r="E76" s="638"/>
      <c r="F76" s="679"/>
      <c r="H76" s="676">
        <v>35</v>
      </c>
      <c r="I76" s="638"/>
      <c r="J76" s="638"/>
      <c r="K76" s="638" t="str">
        <f>IFERROR(VLOOKUP(I76,Liste_J!$C$7:$F$261,4,0),"???")</f>
        <v>???</v>
      </c>
      <c r="L76" s="638"/>
      <c r="M76" s="679"/>
      <c r="N76" s="638"/>
      <c r="O76" s="638"/>
      <c r="P76" s="638"/>
      <c r="Q76" s="638"/>
      <c r="R76" s="638"/>
      <c r="S76" s="638"/>
      <c r="T76" s="638"/>
      <c r="AB76" s="612">
        <f t="shared" si="48"/>
        <v>0</v>
      </c>
      <c r="AC76" s="613">
        <f t="shared" si="48"/>
        <v>0</v>
      </c>
      <c r="AD76" s="613">
        <f t="shared" si="48"/>
        <v>0</v>
      </c>
      <c r="AE76" s="613">
        <f t="shared" si="48"/>
        <v>0</v>
      </c>
      <c r="AF76" s="614">
        <f t="shared" si="48"/>
        <v>0</v>
      </c>
      <c r="AG76" s="667">
        <f t="shared" si="37"/>
        <v>0</v>
      </c>
    </row>
    <row r="77" spans="1:33" ht="14.4" x14ac:dyDescent="0.3">
      <c r="A77" s="676">
        <f t="shared" si="38"/>
        <v>36</v>
      </c>
      <c r="B77" s="677"/>
      <c r="C77" s="638"/>
      <c r="D77" s="678" t="str">
        <f>IFERROR(VLOOKUP(B77,Liste_J!$C$7:$F$261,4,0),"???")</f>
        <v>???</v>
      </c>
      <c r="E77" s="638"/>
      <c r="F77" s="679"/>
      <c r="H77" s="676">
        <v>36</v>
      </c>
      <c r="I77" s="638"/>
      <c r="J77" s="638"/>
      <c r="K77" s="638" t="str">
        <f>IFERROR(VLOOKUP(I77,Liste_J!$C$7:$F$261,4,0),"???")</f>
        <v>???</v>
      </c>
      <c r="L77" s="638"/>
      <c r="M77" s="679"/>
      <c r="N77" s="638"/>
      <c r="O77" s="638"/>
      <c r="P77" s="638"/>
      <c r="Q77" s="638"/>
      <c r="R77" s="638"/>
      <c r="S77" s="638"/>
      <c r="T77" s="638"/>
      <c r="AB77" s="612">
        <f t="shared" si="48"/>
        <v>0</v>
      </c>
      <c r="AC77" s="613">
        <f t="shared" si="48"/>
        <v>0</v>
      </c>
      <c r="AD77" s="613">
        <f t="shared" si="48"/>
        <v>0</v>
      </c>
      <c r="AE77" s="613">
        <f t="shared" si="48"/>
        <v>0</v>
      </c>
      <c r="AF77" s="614">
        <f t="shared" si="48"/>
        <v>0</v>
      </c>
      <c r="AG77" s="667">
        <f t="shared" si="37"/>
        <v>0</v>
      </c>
    </row>
    <row r="78" spans="1:33" ht="14.4" x14ac:dyDescent="0.3">
      <c r="A78" s="676">
        <f t="shared" si="38"/>
        <v>37</v>
      </c>
      <c r="B78" s="677"/>
      <c r="C78" s="638"/>
      <c r="D78" s="678" t="str">
        <f>IFERROR(VLOOKUP(B78,Liste_J!$C$7:$F$261,4,0),"???")</f>
        <v>???</v>
      </c>
      <c r="E78" s="638"/>
      <c r="F78" s="679"/>
      <c r="H78" s="676">
        <v>37</v>
      </c>
      <c r="I78" s="638"/>
      <c r="J78" s="638"/>
      <c r="K78" s="638" t="str">
        <f>IFERROR(VLOOKUP(I78,Liste_J!$C$7:$F$261,4,0),"???")</f>
        <v>???</v>
      </c>
      <c r="L78" s="638"/>
      <c r="M78" s="679"/>
      <c r="N78" s="638"/>
      <c r="O78" s="638"/>
      <c r="P78" s="638"/>
      <c r="Q78" s="638"/>
      <c r="R78" s="638"/>
      <c r="S78" s="638"/>
      <c r="T78" s="638"/>
      <c r="AB78" s="612">
        <f t="shared" si="48"/>
        <v>0</v>
      </c>
      <c r="AC78" s="613">
        <f t="shared" si="48"/>
        <v>0</v>
      </c>
      <c r="AD78" s="613">
        <f t="shared" si="48"/>
        <v>0</v>
      </c>
      <c r="AE78" s="613">
        <f t="shared" si="48"/>
        <v>0</v>
      </c>
      <c r="AF78" s="614">
        <f t="shared" si="48"/>
        <v>0</v>
      </c>
      <c r="AG78" s="667">
        <f t="shared" si="37"/>
        <v>0</v>
      </c>
    </row>
    <row r="79" spans="1:33" ht="14.4" x14ac:dyDescent="0.3">
      <c r="A79" s="676">
        <f t="shared" si="38"/>
        <v>38</v>
      </c>
      <c r="B79" s="677"/>
      <c r="C79" s="638"/>
      <c r="D79" s="678" t="str">
        <f>IFERROR(VLOOKUP(B79,Liste_J!$C$7:$F$261,4,0),"???")</f>
        <v>???</v>
      </c>
      <c r="E79" s="638"/>
      <c r="F79" s="679"/>
      <c r="H79" s="676">
        <v>38</v>
      </c>
      <c r="I79" s="638"/>
      <c r="J79" s="638"/>
      <c r="K79" s="638" t="str">
        <f>IFERROR(VLOOKUP(I79,Liste_J!$C$7:$F$261,4,0),"???")</f>
        <v>???</v>
      </c>
      <c r="L79" s="638"/>
      <c r="M79" s="679"/>
      <c r="N79" s="638"/>
      <c r="O79" s="638"/>
      <c r="P79" s="638"/>
      <c r="Q79" s="638"/>
      <c r="R79" s="638"/>
      <c r="S79" s="638"/>
      <c r="T79" s="638"/>
      <c r="AB79" s="612">
        <f t="shared" si="48"/>
        <v>0</v>
      </c>
      <c r="AC79" s="613">
        <f t="shared" si="48"/>
        <v>0</v>
      </c>
      <c r="AD79" s="613">
        <f t="shared" si="48"/>
        <v>0</v>
      </c>
      <c r="AE79" s="613">
        <f t="shared" si="48"/>
        <v>0</v>
      </c>
      <c r="AF79" s="614">
        <f t="shared" si="48"/>
        <v>0</v>
      </c>
      <c r="AG79" s="667">
        <f t="shared" si="37"/>
        <v>0</v>
      </c>
    </row>
    <row r="80" spans="1:33" ht="14.4" x14ac:dyDescent="0.3">
      <c r="A80" s="676">
        <f t="shared" si="38"/>
        <v>39</v>
      </c>
      <c r="B80" s="677"/>
      <c r="C80" s="638"/>
      <c r="D80" s="678" t="str">
        <f>IFERROR(VLOOKUP(B80,Liste_J!$C$7:$F$261,4,0),"???")</f>
        <v>???</v>
      </c>
      <c r="E80" s="638"/>
      <c r="F80" s="679"/>
      <c r="H80" s="676">
        <v>39</v>
      </c>
      <c r="I80" s="638"/>
      <c r="J80" s="638"/>
      <c r="K80" s="638" t="str">
        <f>IFERROR(VLOOKUP(I80,Liste_J!$C$7:$F$261,4,0),"???")</f>
        <v>???</v>
      </c>
      <c r="L80" s="638"/>
      <c r="M80" s="679"/>
      <c r="N80" s="638"/>
      <c r="O80" s="638"/>
      <c r="P80" s="638"/>
      <c r="Q80" s="638"/>
      <c r="R80" s="638"/>
      <c r="S80" s="638"/>
      <c r="T80" s="638"/>
      <c r="AB80" s="612">
        <f t="shared" si="48"/>
        <v>0</v>
      </c>
      <c r="AC80" s="613">
        <f t="shared" si="48"/>
        <v>0</v>
      </c>
      <c r="AD80" s="613">
        <f t="shared" si="48"/>
        <v>0</v>
      </c>
      <c r="AE80" s="613">
        <f t="shared" si="48"/>
        <v>0</v>
      </c>
      <c r="AF80" s="614">
        <f t="shared" si="48"/>
        <v>0</v>
      </c>
      <c r="AG80" s="667">
        <f t="shared" si="37"/>
        <v>0</v>
      </c>
    </row>
    <row r="81" spans="1:33" ht="14.4" x14ac:dyDescent="0.3">
      <c r="A81" s="676">
        <f t="shared" si="38"/>
        <v>40</v>
      </c>
      <c r="B81" s="677"/>
      <c r="C81" s="638"/>
      <c r="D81" s="678" t="str">
        <f>IFERROR(VLOOKUP(B81,Liste_J!$C$7:$F$261,4,0),"???")</f>
        <v>???</v>
      </c>
      <c r="E81" s="638"/>
      <c r="F81" s="679"/>
      <c r="H81" s="676">
        <v>40</v>
      </c>
      <c r="I81" s="638"/>
      <c r="J81" s="638"/>
      <c r="K81" s="638" t="str">
        <f>IFERROR(VLOOKUP(I81,Liste_J!$C$7:$F$261,4,0),"???")</f>
        <v>???</v>
      </c>
      <c r="L81" s="638"/>
      <c r="M81" s="679"/>
      <c r="N81" s="638"/>
      <c r="O81" s="638"/>
      <c r="P81" s="638"/>
      <c r="Q81" s="638"/>
      <c r="R81" s="638"/>
      <c r="S81" s="638"/>
      <c r="T81" s="638"/>
      <c r="AB81" s="612">
        <f t="shared" si="48"/>
        <v>0</v>
      </c>
      <c r="AC81" s="613">
        <f t="shared" si="48"/>
        <v>0</v>
      </c>
      <c r="AD81" s="613">
        <f t="shared" si="48"/>
        <v>0</v>
      </c>
      <c r="AE81" s="613">
        <f t="shared" si="48"/>
        <v>0</v>
      </c>
      <c r="AF81" s="614">
        <f t="shared" si="48"/>
        <v>0</v>
      </c>
      <c r="AG81" s="667">
        <f t="shared" si="37"/>
        <v>0</v>
      </c>
    </row>
    <row r="82" spans="1:33" ht="14.4" x14ac:dyDescent="0.3">
      <c r="A82" s="676">
        <f t="shared" si="38"/>
        <v>41</v>
      </c>
      <c r="B82" s="677"/>
      <c r="C82" s="638"/>
      <c r="D82" s="678" t="str">
        <f>IFERROR(VLOOKUP(B82,Liste_J!$C$7:$F$261,4,0),"???")</f>
        <v>???</v>
      </c>
      <c r="E82" s="638"/>
      <c r="F82" s="679"/>
      <c r="H82" s="676">
        <v>41</v>
      </c>
      <c r="I82" s="638"/>
      <c r="J82" s="638"/>
      <c r="K82" s="638" t="str">
        <f>IFERROR(VLOOKUP(I82,Liste_J!$C$7:$F$261,4,0),"???")</f>
        <v>???</v>
      </c>
      <c r="L82" s="638"/>
      <c r="M82" s="679"/>
      <c r="N82" s="638"/>
      <c r="O82" s="638"/>
      <c r="P82" s="638"/>
      <c r="Q82" s="638"/>
      <c r="R82" s="638"/>
      <c r="S82" s="638"/>
      <c r="T82" s="638"/>
      <c r="AB82" s="612">
        <f t="shared" si="48"/>
        <v>0</v>
      </c>
      <c r="AC82" s="613">
        <f t="shared" si="48"/>
        <v>0</v>
      </c>
      <c r="AD82" s="613">
        <f t="shared" si="48"/>
        <v>0</v>
      </c>
      <c r="AE82" s="613">
        <f t="shared" si="48"/>
        <v>0</v>
      </c>
      <c r="AF82" s="614">
        <f t="shared" si="48"/>
        <v>0</v>
      </c>
      <c r="AG82" s="667">
        <f t="shared" si="37"/>
        <v>0</v>
      </c>
    </row>
    <row r="83" spans="1:33" ht="14.4" x14ac:dyDescent="0.3">
      <c r="A83" s="676">
        <f t="shared" si="38"/>
        <v>42</v>
      </c>
      <c r="B83" s="677"/>
      <c r="C83" s="638"/>
      <c r="D83" s="678" t="str">
        <f>IFERROR(VLOOKUP(B83,Liste_J!$C$7:$F$261,4,0),"???")</f>
        <v>???</v>
      </c>
      <c r="E83" s="638"/>
      <c r="F83" s="679"/>
      <c r="H83" s="676">
        <v>42</v>
      </c>
      <c r="I83" s="638"/>
      <c r="J83" s="638"/>
      <c r="K83" s="638" t="str">
        <f>IFERROR(VLOOKUP(I83,Liste_J!$C$7:$F$261,4,0),"???")</f>
        <v>???</v>
      </c>
      <c r="L83" s="638"/>
      <c r="M83" s="679"/>
      <c r="N83" s="638"/>
      <c r="O83" s="638"/>
      <c r="P83" s="638"/>
      <c r="Q83" s="638"/>
      <c r="R83" s="638"/>
      <c r="S83" s="638"/>
      <c r="T83" s="638"/>
      <c r="AB83" s="612">
        <f t="shared" si="48"/>
        <v>0</v>
      </c>
      <c r="AC83" s="613">
        <f t="shared" si="48"/>
        <v>0</v>
      </c>
      <c r="AD83" s="613">
        <f t="shared" si="48"/>
        <v>0</v>
      </c>
      <c r="AE83" s="613">
        <f t="shared" si="48"/>
        <v>0</v>
      </c>
      <c r="AF83" s="614">
        <f t="shared" si="48"/>
        <v>0</v>
      </c>
      <c r="AG83" s="667">
        <f t="shared" si="37"/>
        <v>0</v>
      </c>
    </row>
    <row r="84" spans="1:33" ht="14.4" x14ac:dyDescent="0.3">
      <c r="A84" s="676">
        <f t="shared" si="38"/>
        <v>43</v>
      </c>
      <c r="B84" s="677"/>
      <c r="C84" s="638"/>
      <c r="D84" s="678" t="str">
        <f>IFERROR(VLOOKUP(B84,Liste_J!$C$7:$F$261,4,0),"???")</f>
        <v>???</v>
      </c>
      <c r="E84" s="638"/>
      <c r="F84" s="679"/>
      <c r="H84" s="676">
        <v>43</v>
      </c>
      <c r="I84" s="638"/>
      <c r="J84" s="638"/>
      <c r="K84" s="638" t="str">
        <f>IFERROR(VLOOKUP(I84,Liste_J!$C$7:$F$261,4,0),"???")</f>
        <v>???</v>
      </c>
      <c r="L84" s="638"/>
      <c r="M84" s="679"/>
      <c r="N84" s="638"/>
      <c r="O84" s="638"/>
      <c r="P84" s="638"/>
      <c r="Q84" s="638"/>
      <c r="R84" s="638"/>
      <c r="S84" s="638"/>
      <c r="T84" s="638"/>
      <c r="AB84" s="612">
        <f t="shared" si="48"/>
        <v>0</v>
      </c>
      <c r="AC84" s="613">
        <f t="shared" si="48"/>
        <v>0</v>
      </c>
      <c r="AD84" s="613">
        <f t="shared" si="48"/>
        <v>0</v>
      </c>
      <c r="AE84" s="613">
        <f t="shared" si="48"/>
        <v>0</v>
      </c>
      <c r="AF84" s="614">
        <f t="shared" si="48"/>
        <v>0</v>
      </c>
      <c r="AG84" s="667">
        <f t="shared" si="37"/>
        <v>0</v>
      </c>
    </row>
    <row r="85" spans="1:33" ht="14.4" x14ac:dyDescent="0.3">
      <c r="A85" s="676">
        <f t="shared" si="38"/>
        <v>44</v>
      </c>
      <c r="B85" s="677"/>
      <c r="C85" s="638"/>
      <c r="D85" s="678" t="str">
        <f>IFERROR(VLOOKUP(B85,Liste_J!$C$7:$F$261,4,0),"???")</f>
        <v>???</v>
      </c>
      <c r="E85" s="638"/>
      <c r="F85" s="679"/>
      <c r="H85" s="676">
        <v>44</v>
      </c>
      <c r="I85" s="638"/>
      <c r="J85" s="638"/>
      <c r="K85" s="638" t="str">
        <f>IFERROR(VLOOKUP(I85,Liste_J!$C$7:$F$261,4,0),"???")</f>
        <v>???</v>
      </c>
      <c r="L85" s="638"/>
      <c r="M85" s="679"/>
      <c r="N85" s="638"/>
      <c r="O85" s="638"/>
      <c r="P85" s="638"/>
      <c r="Q85" s="638"/>
      <c r="R85" s="638"/>
      <c r="S85" s="638"/>
      <c r="T85" s="638"/>
      <c r="AB85" s="612">
        <f t="shared" si="48"/>
        <v>0</v>
      </c>
      <c r="AC85" s="613">
        <f t="shared" si="48"/>
        <v>0</v>
      </c>
      <c r="AD85" s="613">
        <f t="shared" si="48"/>
        <v>0</v>
      </c>
      <c r="AE85" s="613">
        <f t="shared" si="48"/>
        <v>0</v>
      </c>
      <c r="AF85" s="614">
        <f t="shared" si="48"/>
        <v>0</v>
      </c>
      <c r="AG85" s="667">
        <f t="shared" si="37"/>
        <v>0</v>
      </c>
    </row>
    <row r="86" spans="1:33" ht="14.4" x14ac:dyDescent="0.3">
      <c r="A86" s="676">
        <f t="shared" si="38"/>
        <v>45</v>
      </c>
      <c r="B86" s="677"/>
      <c r="C86" s="638"/>
      <c r="D86" s="678" t="str">
        <f>IFERROR(VLOOKUP(B86,Liste_J!$C$7:$F$261,4,0),"???")</f>
        <v>???</v>
      </c>
      <c r="E86" s="638"/>
      <c r="F86" s="679"/>
      <c r="H86" s="676">
        <v>45</v>
      </c>
      <c r="I86" s="638"/>
      <c r="J86" s="638"/>
      <c r="K86" s="638" t="str">
        <f>IFERROR(VLOOKUP(I86,Liste_J!$C$7:$F$261,4,0),"???")</f>
        <v>???</v>
      </c>
      <c r="L86" s="638"/>
      <c r="M86" s="679"/>
      <c r="N86" s="638"/>
      <c r="O86" s="638"/>
      <c r="P86" s="638"/>
      <c r="Q86" s="638"/>
      <c r="R86" s="638"/>
      <c r="S86" s="638"/>
      <c r="T86" s="638"/>
      <c r="AB86" s="612">
        <f t="shared" si="48"/>
        <v>0</v>
      </c>
      <c r="AC86" s="613">
        <f t="shared" si="48"/>
        <v>0</v>
      </c>
      <c r="AD86" s="613">
        <f t="shared" si="48"/>
        <v>0</v>
      </c>
      <c r="AE86" s="613">
        <f t="shared" si="48"/>
        <v>0</v>
      </c>
      <c r="AF86" s="614">
        <f t="shared" si="48"/>
        <v>0</v>
      </c>
      <c r="AG86" s="667">
        <f t="shared" si="37"/>
        <v>0</v>
      </c>
    </row>
    <row r="87" spans="1:33" ht="14.4" x14ac:dyDescent="0.3">
      <c r="A87" s="676">
        <f t="shared" si="38"/>
        <v>46</v>
      </c>
      <c r="B87" s="677"/>
      <c r="C87" s="638"/>
      <c r="D87" s="678" t="str">
        <f>IFERROR(VLOOKUP(B87,Liste_J!$C$7:$F$261,4,0),"???")</f>
        <v>???</v>
      </c>
      <c r="E87" s="638"/>
      <c r="F87" s="679"/>
      <c r="H87" s="676"/>
      <c r="I87" s="638"/>
      <c r="J87" s="638"/>
      <c r="K87" s="638"/>
      <c r="L87" s="638"/>
      <c r="M87" s="679"/>
      <c r="N87" s="638"/>
      <c r="O87" s="638"/>
      <c r="P87" s="638"/>
      <c r="Q87" s="638"/>
      <c r="R87" s="638"/>
      <c r="S87" s="638"/>
      <c r="T87" s="638"/>
      <c r="AB87" s="612">
        <f t="shared" si="48"/>
        <v>0</v>
      </c>
      <c r="AC87" s="613">
        <f t="shared" si="48"/>
        <v>0</v>
      </c>
      <c r="AD87" s="613">
        <f t="shared" si="48"/>
        <v>0</v>
      </c>
      <c r="AE87" s="613">
        <f t="shared" si="48"/>
        <v>0</v>
      </c>
      <c r="AF87" s="614">
        <f t="shared" si="48"/>
        <v>0</v>
      </c>
      <c r="AG87" s="667">
        <f t="shared" si="37"/>
        <v>0</v>
      </c>
    </row>
    <row r="88" spans="1:33" ht="14.4" x14ac:dyDescent="0.3">
      <c r="A88" s="676"/>
      <c r="B88" s="677"/>
      <c r="C88" s="638"/>
      <c r="D88" s="678"/>
      <c r="E88" s="638"/>
      <c r="F88" s="679"/>
      <c r="H88" s="676"/>
      <c r="I88" s="638"/>
      <c r="J88" s="638"/>
      <c r="K88" s="638"/>
      <c r="L88" s="638"/>
      <c r="M88" s="679"/>
      <c r="N88" s="638"/>
      <c r="O88" s="638"/>
      <c r="P88" s="638"/>
      <c r="Q88" s="638"/>
      <c r="R88" s="638"/>
      <c r="S88" s="638"/>
      <c r="T88" s="638"/>
      <c r="AB88" s="612">
        <f t="shared" si="48"/>
        <v>0</v>
      </c>
      <c r="AC88" s="613">
        <f t="shared" si="48"/>
        <v>0</v>
      </c>
      <c r="AD88" s="613">
        <f t="shared" si="48"/>
        <v>0</v>
      </c>
      <c r="AE88" s="613">
        <f t="shared" si="48"/>
        <v>0</v>
      </c>
      <c r="AF88" s="614">
        <f t="shared" si="48"/>
        <v>0</v>
      </c>
      <c r="AG88" s="667">
        <f t="shared" si="37"/>
        <v>0</v>
      </c>
    </row>
    <row r="89" spans="1:33" ht="14.4" x14ac:dyDescent="0.3">
      <c r="A89" s="676"/>
      <c r="B89" s="677"/>
      <c r="C89" s="638"/>
      <c r="D89" s="678"/>
      <c r="E89" s="638"/>
      <c r="F89" s="679"/>
      <c r="H89" s="676"/>
      <c r="I89" s="638"/>
      <c r="J89" s="638"/>
      <c r="K89" s="638"/>
      <c r="L89" s="638"/>
      <c r="M89" s="679"/>
      <c r="N89" s="638"/>
      <c r="O89" s="638"/>
      <c r="P89" s="638"/>
      <c r="Q89" s="638"/>
      <c r="R89" s="638"/>
      <c r="S89" s="638"/>
      <c r="T89" s="638"/>
      <c r="AB89" s="612">
        <f t="shared" si="48"/>
        <v>0</v>
      </c>
      <c r="AC89" s="613">
        <f t="shared" si="48"/>
        <v>0</v>
      </c>
      <c r="AD89" s="613">
        <f t="shared" si="48"/>
        <v>0</v>
      </c>
      <c r="AE89" s="613">
        <f t="shared" si="48"/>
        <v>0</v>
      </c>
      <c r="AF89" s="614">
        <f t="shared" si="48"/>
        <v>0</v>
      </c>
      <c r="AG89" s="667">
        <f t="shared" si="37"/>
        <v>0</v>
      </c>
    </row>
    <row r="90" spans="1:33" ht="14.4" x14ac:dyDescent="0.3">
      <c r="A90" s="676"/>
      <c r="B90" s="677"/>
      <c r="C90" s="638"/>
      <c r="D90" s="678"/>
      <c r="E90" s="638"/>
      <c r="F90" s="679"/>
      <c r="H90" s="676"/>
      <c r="I90" s="638"/>
      <c r="J90" s="638"/>
      <c r="K90" s="638"/>
      <c r="L90" s="638"/>
      <c r="M90" s="679"/>
      <c r="N90" s="638"/>
      <c r="O90" s="638"/>
      <c r="P90" s="638"/>
      <c r="Q90" s="638"/>
      <c r="R90" s="638"/>
      <c r="S90" s="638"/>
      <c r="T90" s="638"/>
      <c r="AB90" s="612">
        <f t="shared" si="48"/>
        <v>0</v>
      </c>
      <c r="AC90" s="613">
        <f t="shared" si="48"/>
        <v>0</v>
      </c>
      <c r="AD90" s="613">
        <f t="shared" si="48"/>
        <v>0</v>
      </c>
      <c r="AE90" s="613">
        <f t="shared" si="48"/>
        <v>0</v>
      </c>
      <c r="AF90" s="614">
        <f t="shared" si="48"/>
        <v>0</v>
      </c>
      <c r="AG90" s="667">
        <f t="shared" si="37"/>
        <v>0</v>
      </c>
    </row>
    <row r="91" spans="1:33" ht="14.4" x14ac:dyDescent="0.3">
      <c r="A91" s="676"/>
      <c r="B91" s="677"/>
      <c r="C91" s="638"/>
      <c r="D91" s="678"/>
      <c r="E91" s="638"/>
      <c r="F91" s="679"/>
      <c r="H91" s="676"/>
      <c r="I91" s="638"/>
      <c r="J91" s="638"/>
      <c r="K91" s="638"/>
      <c r="L91" s="638"/>
      <c r="M91" s="679"/>
      <c r="N91" s="638"/>
      <c r="O91" s="638"/>
      <c r="P91" s="638"/>
      <c r="Q91" s="638"/>
      <c r="R91" s="638"/>
      <c r="S91" s="638"/>
      <c r="T91" s="638"/>
      <c r="AB91" s="612">
        <f t="shared" si="48"/>
        <v>0</v>
      </c>
      <c r="AC91" s="613">
        <f t="shared" si="48"/>
        <v>0</v>
      </c>
      <c r="AD91" s="613">
        <f t="shared" si="48"/>
        <v>0</v>
      </c>
      <c r="AE91" s="613">
        <f t="shared" si="48"/>
        <v>0</v>
      </c>
      <c r="AF91" s="614">
        <f t="shared" si="48"/>
        <v>0</v>
      </c>
      <c r="AG91" s="667">
        <f t="shared" si="37"/>
        <v>0</v>
      </c>
    </row>
    <row r="92" spans="1:33" ht="14.4" x14ac:dyDescent="0.3">
      <c r="A92" s="676"/>
      <c r="B92" s="677"/>
      <c r="C92" s="638"/>
      <c r="D92" s="678"/>
      <c r="E92" s="638"/>
      <c r="F92" s="679"/>
      <c r="H92" s="676"/>
      <c r="I92" s="638"/>
      <c r="J92" s="638"/>
      <c r="K92" s="638"/>
      <c r="L92" s="638"/>
      <c r="M92" s="679"/>
      <c r="N92" s="638"/>
      <c r="O92" s="638"/>
      <c r="P92" s="638"/>
      <c r="Q92" s="638"/>
      <c r="R92" s="638"/>
      <c r="S92" s="638"/>
      <c r="T92" s="638"/>
      <c r="AB92" s="612">
        <f t="shared" si="48"/>
        <v>0</v>
      </c>
      <c r="AC92" s="613">
        <f t="shared" si="48"/>
        <v>0</v>
      </c>
      <c r="AD92" s="613">
        <f t="shared" si="48"/>
        <v>0</v>
      </c>
      <c r="AE92" s="613">
        <f t="shared" si="48"/>
        <v>0</v>
      </c>
      <c r="AF92" s="614">
        <f t="shared" si="48"/>
        <v>0</v>
      </c>
      <c r="AG92" s="667">
        <f t="shared" si="37"/>
        <v>0</v>
      </c>
    </row>
    <row r="93" spans="1:33" ht="14.4" x14ac:dyDescent="0.3">
      <c r="A93" s="676"/>
      <c r="B93" s="677"/>
      <c r="C93" s="638"/>
      <c r="D93" s="678"/>
      <c r="E93" s="638"/>
      <c r="F93" s="679"/>
      <c r="H93" s="676"/>
      <c r="I93" s="638"/>
      <c r="J93" s="638"/>
      <c r="K93" s="638"/>
      <c r="L93" s="638"/>
      <c r="M93" s="679"/>
      <c r="N93" s="638"/>
      <c r="O93" s="638"/>
      <c r="P93" s="638"/>
      <c r="Q93" s="638"/>
      <c r="R93" s="638"/>
      <c r="S93" s="638"/>
      <c r="T93" s="638"/>
      <c r="AB93" s="612">
        <f t="shared" si="48"/>
        <v>0</v>
      </c>
      <c r="AC93" s="613">
        <f t="shared" si="48"/>
        <v>0</v>
      </c>
      <c r="AD93" s="613">
        <f t="shared" si="48"/>
        <v>0</v>
      </c>
      <c r="AE93" s="613">
        <f t="shared" si="48"/>
        <v>0</v>
      </c>
      <c r="AF93" s="614">
        <f t="shared" si="48"/>
        <v>0</v>
      </c>
      <c r="AG93" s="667">
        <f t="shared" si="37"/>
        <v>0</v>
      </c>
    </row>
    <row r="94" spans="1:33" ht="14.4" x14ac:dyDescent="0.3">
      <c r="A94" s="676"/>
      <c r="B94" s="677"/>
      <c r="C94" s="638"/>
      <c r="D94" s="678"/>
      <c r="E94" s="638"/>
      <c r="F94" s="679"/>
      <c r="H94" s="676"/>
      <c r="I94" s="638"/>
      <c r="J94" s="638"/>
      <c r="K94" s="638"/>
      <c r="L94" s="638"/>
      <c r="M94" s="679"/>
      <c r="N94" s="638"/>
      <c r="O94" s="638"/>
      <c r="P94" s="638"/>
      <c r="Q94" s="638"/>
      <c r="R94" s="638"/>
      <c r="S94" s="638"/>
      <c r="T94" s="638"/>
      <c r="AB94" s="612">
        <f t="shared" si="48"/>
        <v>0</v>
      </c>
      <c r="AC94" s="613">
        <f t="shared" si="48"/>
        <v>0</v>
      </c>
      <c r="AD94" s="613">
        <f t="shared" si="48"/>
        <v>0</v>
      </c>
      <c r="AE94" s="613">
        <f t="shared" si="48"/>
        <v>0</v>
      </c>
      <c r="AF94" s="614">
        <f t="shared" si="48"/>
        <v>0</v>
      </c>
      <c r="AG94" s="667">
        <f t="shared" si="37"/>
        <v>0</v>
      </c>
    </row>
    <row r="95" spans="1:33" ht="14.4" x14ac:dyDescent="0.3">
      <c r="A95" s="676"/>
      <c r="B95" s="677"/>
      <c r="C95" s="638"/>
      <c r="D95" s="678"/>
      <c r="E95" s="638"/>
      <c r="F95" s="679"/>
      <c r="H95" s="676"/>
      <c r="I95" s="638"/>
      <c r="J95" s="638"/>
      <c r="K95" s="638"/>
      <c r="L95" s="638"/>
      <c r="M95" s="679"/>
      <c r="N95" s="638"/>
      <c r="O95" s="638"/>
      <c r="P95" s="638"/>
      <c r="Q95" s="638"/>
      <c r="R95" s="638"/>
      <c r="S95" s="638"/>
      <c r="T95" s="638"/>
      <c r="AB95" s="612">
        <f t="shared" si="48"/>
        <v>0</v>
      </c>
      <c r="AC95" s="613">
        <f t="shared" si="48"/>
        <v>0</v>
      </c>
      <c r="AD95" s="613">
        <f t="shared" si="48"/>
        <v>0</v>
      </c>
      <c r="AE95" s="613">
        <f t="shared" si="48"/>
        <v>0</v>
      </c>
      <c r="AF95" s="614">
        <f t="shared" si="48"/>
        <v>0</v>
      </c>
      <c r="AG95" s="667">
        <f t="shared" si="37"/>
        <v>0</v>
      </c>
    </row>
    <row r="96" spans="1:33" ht="14.4" x14ac:dyDescent="0.3">
      <c r="A96" s="676"/>
      <c r="B96" s="677"/>
      <c r="C96" s="638"/>
      <c r="D96" s="678"/>
      <c r="E96" s="638"/>
      <c r="F96" s="679"/>
      <c r="H96" s="676"/>
      <c r="I96" s="638"/>
      <c r="J96" s="638"/>
      <c r="K96" s="638"/>
      <c r="L96" s="638"/>
      <c r="M96" s="679"/>
      <c r="N96" s="638"/>
      <c r="O96" s="638"/>
      <c r="P96" s="638"/>
      <c r="Q96" s="638"/>
      <c r="R96" s="638"/>
      <c r="S96" s="638"/>
      <c r="T96" s="638"/>
      <c r="AB96" s="612">
        <f t="shared" si="48"/>
        <v>0</v>
      </c>
      <c r="AC96" s="613">
        <f t="shared" si="48"/>
        <v>0</v>
      </c>
      <c r="AD96" s="613">
        <f t="shared" si="48"/>
        <v>0</v>
      </c>
      <c r="AE96" s="613">
        <f t="shared" si="48"/>
        <v>0</v>
      </c>
      <c r="AF96" s="614">
        <f t="shared" si="48"/>
        <v>0</v>
      </c>
      <c r="AG96" s="667">
        <f t="shared" si="37"/>
        <v>0</v>
      </c>
    </row>
    <row r="97" spans="1:33" ht="14.4" x14ac:dyDescent="0.3">
      <c r="A97" s="676"/>
      <c r="B97" s="677"/>
      <c r="C97" s="638"/>
      <c r="D97" s="678"/>
      <c r="E97" s="638"/>
      <c r="F97" s="679"/>
      <c r="H97" s="676"/>
      <c r="I97" s="638"/>
      <c r="J97" s="638"/>
      <c r="K97" s="638"/>
      <c r="L97" s="638"/>
      <c r="M97" s="679"/>
      <c r="N97" s="638"/>
      <c r="O97" s="638"/>
      <c r="P97" s="638"/>
      <c r="Q97" s="638"/>
      <c r="R97" s="638"/>
      <c r="S97" s="638"/>
      <c r="T97" s="638"/>
      <c r="AB97" s="612">
        <f t="shared" si="48"/>
        <v>0</v>
      </c>
      <c r="AC97" s="613">
        <f t="shared" si="48"/>
        <v>0</v>
      </c>
      <c r="AD97" s="613">
        <f t="shared" si="48"/>
        <v>0</v>
      </c>
      <c r="AE97" s="613">
        <f t="shared" si="48"/>
        <v>0</v>
      </c>
      <c r="AF97" s="614">
        <f t="shared" si="48"/>
        <v>0</v>
      </c>
      <c r="AG97" s="667">
        <f t="shared" si="37"/>
        <v>0</v>
      </c>
    </row>
    <row r="98" spans="1:33" ht="14.4" x14ac:dyDescent="0.3">
      <c r="A98" s="676"/>
      <c r="B98" s="677"/>
      <c r="C98" s="638"/>
      <c r="D98" s="678"/>
      <c r="E98" s="638"/>
      <c r="F98" s="679"/>
      <c r="H98" s="676"/>
      <c r="I98" s="638"/>
      <c r="J98" s="638"/>
      <c r="K98" s="638"/>
      <c r="L98" s="638"/>
      <c r="M98" s="679"/>
      <c r="N98" s="638"/>
      <c r="O98" s="638"/>
      <c r="P98" s="638"/>
      <c r="Q98" s="638"/>
      <c r="R98" s="638"/>
      <c r="S98" s="638"/>
      <c r="T98" s="638"/>
      <c r="AB98" s="612">
        <f t="shared" si="48"/>
        <v>0</v>
      </c>
      <c r="AC98" s="613">
        <f t="shared" si="48"/>
        <v>0</v>
      </c>
      <c r="AD98" s="613">
        <f t="shared" si="48"/>
        <v>0</v>
      </c>
      <c r="AE98" s="613">
        <f t="shared" si="48"/>
        <v>0</v>
      </c>
      <c r="AF98" s="614">
        <f t="shared" si="48"/>
        <v>0</v>
      </c>
      <c r="AG98" s="667">
        <f t="shared" si="37"/>
        <v>0</v>
      </c>
    </row>
    <row r="99" spans="1:33" ht="14.4" x14ac:dyDescent="0.3">
      <c r="A99" s="676"/>
      <c r="B99" s="677"/>
      <c r="C99" s="638"/>
      <c r="D99" s="678"/>
      <c r="E99" s="638"/>
      <c r="F99" s="679"/>
      <c r="H99" s="676"/>
      <c r="I99" s="638"/>
      <c r="J99" s="638"/>
      <c r="K99" s="638"/>
      <c r="L99" s="638"/>
      <c r="M99" s="679"/>
      <c r="N99" s="638"/>
      <c r="O99" s="638"/>
      <c r="P99" s="638"/>
      <c r="Q99" s="638"/>
      <c r="R99" s="638"/>
      <c r="S99" s="638"/>
      <c r="T99" s="638"/>
      <c r="AB99" s="612">
        <f t="shared" si="48"/>
        <v>0</v>
      </c>
      <c r="AC99" s="613">
        <f t="shared" si="48"/>
        <v>0</v>
      </c>
      <c r="AD99" s="613">
        <f t="shared" si="48"/>
        <v>0</v>
      </c>
      <c r="AE99" s="613">
        <f t="shared" si="48"/>
        <v>0</v>
      </c>
      <c r="AF99" s="614">
        <f t="shared" si="48"/>
        <v>0</v>
      </c>
      <c r="AG99" s="667">
        <f t="shared" si="37"/>
        <v>0</v>
      </c>
    </row>
    <row r="100" spans="1:33" ht="14.4" x14ac:dyDescent="0.3">
      <c r="A100" s="676"/>
      <c r="B100" s="677"/>
      <c r="C100" s="638"/>
      <c r="D100" s="678"/>
      <c r="E100" s="638"/>
      <c r="F100" s="679"/>
      <c r="H100" s="676"/>
      <c r="I100" s="638"/>
      <c r="J100" s="638"/>
      <c r="K100" s="638"/>
      <c r="L100" s="638"/>
      <c r="M100" s="679"/>
      <c r="N100" s="638"/>
      <c r="O100" s="638"/>
      <c r="P100" s="638"/>
      <c r="Q100" s="638"/>
      <c r="R100" s="638"/>
      <c r="S100" s="638"/>
      <c r="T100" s="638"/>
      <c r="AB100" s="612">
        <f t="shared" si="48"/>
        <v>0</v>
      </c>
      <c r="AC100" s="613">
        <f t="shared" si="48"/>
        <v>0</v>
      </c>
      <c r="AD100" s="613">
        <f t="shared" si="48"/>
        <v>0</v>
      </c>
      <c r="AE100" s="613">
        <f t="shared" si="48"/>
        <v>0</v>
      </c>
      <c r="AF100" s="614">
        <f t="shared" si="48"/>
        <v>0</v>
      </c>
      <c r="AG100" s="667">
        <f t="shared" si="37"/>
        <v>0</v>
      </c>
    </row>
    <row r="101" spans="1:33" ht="14.4" x14ac:dyDescent="0.3">
      <c r="A101" s="676"/>
      <c r="B101" s="677"/>
      <c r="C101" s="638"/>
      <c r="D101" s="678"/>
      <c r="E101" s="638"/>
      <c r="F101" s="679"/>
      <c r="H101" s="676"/>
      <c r="I101" s="638"/>
      <c r="J101" s="638"/>
      <c r="K101" s="638"/>
      <c r="L101" s="638"/>
      <c r="M101" s="679"/>
      <c r="N101" s="638"/>
      <c r="O101" s="638"/>
      <c r="P101" s="638"/>
      <c r="Q101" s="638"/>
      <c r="R101" s="638"/>
      <c r="S101" s="638"/>
      <c r="T101" s="638"/>
      <c r="AB101" s="612">
        <f t="shared" si="48"/>
        <v>0</v>
      </c>
      <c r="AC101" s="613">
        <f t="shared" si="48"/>
        <v>0</v>
      </c>
      <c r="AD101" s="613">
        <f t="shared" si="48"/>
        <v>0</v>
      </c>
      <c r="AE101" s="613">
        <f t="shared" si="48"/>
        <v>0</v>
      </c>
      <c r="AF101" s="614">
        <f t="shared" si="48"/>
        <v>0</v>
      </c>
      <c r="AG101" s="667">
        <f t="shared" si="37"/>
        <v>0</v>
      </c>
    </row>
    <row r="102" spans="1:33" ht="14.4" x14ac:dyDescent="0.3">
      <c r="A102" s="676"/>
      <c r="B102" s="677"/>
      <c r="C102" s="638"/>
      <c r="D102" s="678"/>
      <c r="E102" s="638"/>
      <c r="F102" s="679"/>
      <c r="H102" s="676"/>
      <c r="I102" s="638"/>
      <c r="J102" s="638"/>
      <c r="K102" s="638"/>
      <c r="L102" s="638"/>
      <c r="M102" s="679"/>
      <c r="N102" s="638"/>
      <c r="O102" s="638"/>
      <c r="P102" s="638"/>
      <c r="Q102" s="638"/>
      <c r="R102" s="638"/>
      <c r="S102" s="638"/>
      <c r="T102" s="638"/>
      <c r="AB102" s="612">
        <f t="shared" si="48"/>
        <v>0</v>
      </c>
      <c r="AC102" s="613">
        <f t="shared" si="48"/>
        <v>0</v>
      </c>
      <c r="AD102" s="613">
        <f t="shared" si="48"/>
        <v>0</v>
      </c>
      <c r="AE102" s="613">
        <f t="shared" si="48"/>
        <v>0</v>
      </c>
      <c r="AF102" s="614">
        <f t="shared" si="48"/>
        <v>0</v>
      </c>
      <c r="AG102" s="667">
        <f t="shared" si="37"/>
        <v>0</v>
      </c>
    </row>
    <row r="103" spans="1:33" ht="14.4" x14ac:dyDescent="0.3">
      <c r="A103" s="676"/>
      <c r="B103" s="677"/>
      <c r="C103" s="638"/>
      <c r="D103" s="678"/>
      <c r="E103" s="638"/>
      <c r="F103" s="679"/>
      <c r="H103" s="676"/>
      <c r="I103" s="638"/>
      <c r="J103" s="638"/>
      <c r="K103" s="638"/>
      <c r="L103" s="638"/>
      <c r="M103" s="679"/>
      <c r="N103" s="638"/>
      <c r="O103" s="638"/>
      <c r="P103" s="638"/>
      <c r="Q103" s="638"/>
      <c r="R103" s="638"/>
      <c r="S103" s="638"/>
      <c r="T103" s="638"/>
      <c r="AB103" s="612">
        <f t="shared" si="48"/>
        <v>0</v>
      </c>
      <c r="AC103" s="613">
        <f t="shared" si="48"/>
        <v>0</v>
      </c>
      <c r="AD103" s="613">
        <f t="shared" si="48"/>
        <v>0</v>
      </c>
      <c r="AE103" s="613">
        <f t="shared" si="48"/>
        <v>0</v>
      </c>
      <c r="AF103" s="614">
        <f t="shared" si="48"/>
        <v>0</v>
      </c>
      <c r="AG103" s="667">
        <f t="shared" si="37"/>
        <v>0</v>
      </c>
    </row>
    <row r="104" spans="1:33" ht="14.4" x14ac:dyDescent="0.3">
      <c r="A104" s="676"/>
      <c r="B104" s="677"/>
      <c r="C104" s="638"/>
      <c r="D104" s="678"/>
      <c r="E104" s="638"/>
      <c r="F104" s="679"/>
      <c r="H104" s="676"/>
      <c r="I104" s="638"/>
      <c r="J104" s="638"/>
      <c r="K104" s="638"/>
      <c r="L104" s="638"/>
      <c r="M104" s="679"/>
      <c r="N104" s="638"/>
      <c r="O104" s="638"/>
      <c r="P104" s="638"/>
      <c r="Q104" s="638"/>
      <c r="R104" s="638"/>
      <c r="S104" s="638"/>
      <c r="T104" s="638"/>
      <c r="AB104" s="612">
        <f t="shared" si="48"/>
        <v>0</v>
      </c>
      <c r="AC104" s="613">
        <f t="shared" si="48"/>
        <v>0</v>
      </c>
      <c r="AD104" s="613">
        <f t="shared" si="48"/>
        <v>0</v>
      </c>
      <c r="AE104" s="613">
        <f t="shared" si="48"/>
        <v>0</v>
      </c>
      <c r="AF104" s="614">
        <f t="shared" si="48"/>
        <v>0</v>
      </c>
      <c r="AG104" s="667">
        <f t="shared" si="37"/>
        <v>0</v>
      </c>
    </row>
    <row r="105" spans="1:33" ht="14.4" x14ac:dyDescent="0.3">
      <c r="A105" s="676"/>
      <c r="B105" s="677"/>
      <c r="C105" s="638"/>
      <c r="D105" s="678"/>
      <c r="E105" s="638"/>
      <c r="F105" s="679"/>
      <c r="H105" s="676"/>
      <c r="I105" s="638"/>
      <c r="J105" s="638"/>
      <c r="K105" s="638"/>
      <c r="L105" s="638"/>
      <c r="M105" s="679"/>
      <c r="N105" s="638"/>
      <c r="O105" s="638"/>
      <c r="P105" s="638"/>
      <c r="Q105" s="638"/>
      <c r="R105" s="638"/>
      <c r="S105" s="638"/>
      <c r="T105" s="638"/>
      <c r="AB105" s="612">
        <f t="shared" si="48"/>
        <v>0</v>
      </c>
      <c r="AC105" s="613">
        <f t="shared" si="48"/>
        <v>0</v>
      </c>
      <c r="AD105" s="613">
        <f t="shared" si="48"/>
        <v>0</v>
      </c>
      <c r="AE105" s="613">
        <f t="shared" si="48"/>
        <v>0</v>
      </c>
      <c r="AF105" s="614">
        <f t="shared" si="48"/>
        <v>0</v>
      </c>
      <c r="AG105" s="667">
        <f t="shared" si="37"/>
        <v>0</v>
      </c>
    </row>
    <row r="106" spans="1:33" ht="14.4" x14ac:dyDescent="0.3">
      <c r="A106" s="676"/>
      <c r="B106" s="677"/>
      <c r="C106" s="638"/>
      <c r="D106" s="678"/>
      <c r="E106" s="638"/>
      <c r="F106" s="679"/>
      <c r="H106" s="676"/>
      <c r="I106" s="638"/>
      <c r="J106" s="638"/>
      <c r="K106" s="638"/>
      <c r="L106" s="638"/>
      <c r="M106" s="679"/>
      <c r="N106" s="638"/>
      <c r="O106" s="638"/>
      <c r="P106" s="638"/>
      <c r="Q106" s="638"/>
      <c r="R106" s="638"/>
      <c r="S106" s="638"/>
      <c r="T106" s="638"/>
      <c r="AB106" s="612">
        <f t="shared" si="48"/>
        <v>0</v>
      </c>
      <c r="AC106" s="613">
        <f t="shared" si="48"/>
        <v>0</v>
      </c>
      <c r="AD106" s="613">
        <f t="shared" si="48"/>
        <v>0</v>
      </c>
      <c r="AE106" s="613">
        <f t="shared" si="48"/>
        <v>0</v>
      </c>
      <c r="AF106" s="614">
        <f t="shared" si="48"/>
        <v>0</v>
      </c>
      <c r="AG106" s="667">
        <f t="shared" ref="AG106:AG120" si="49">SUM(AB106:AF106)</f>
        <v>0</v>
      </c>
    </row>
    <row r="107" spans="1:33" ht="14.4" x14ac:dyDescent="0.3">
      <c r="A107" s="676"/>
      <c r="B107" s="677"/>
      <c r="C107" s="638"/>
      <c r="D107" s="678"/>
      <c r="E107" s="638"/>
      <c r="F107" s="679"/>
      <c r="H107" s="676"/>
      <c r="I107" s="638"/>
      <c r="J107" s="638"/>
      <c r="K107" s="638"/>
      <c r="L107" s="638"/>
      <c r="M107" s="679"/>
      <c r="N107" s="638"/>
      <c r="O107" s="638"/>
      <c r="P107" s="638"/>
      <c r="Q107" s="638"/>
      <c r="R107" s="638"/>
      <c r="S107" s="638"/>
      <c r="T107" s="638"/>
      <c r="AB107" s="612">
        <f t="shared" si="48"/>
        <v>0</v>
      </c>
      <c r="AC107" s="613">
        <f t="shared" si="48"/>
        <v>0</v>
      </c>
      <c r="AD107" s="613">
        <f t="shared" si="48"/>
        <v>0</v>
      </c>
      <c r="AE107" s="613">
        <f t="shared" si="48"/>
        <v>0</v>
      </c>
      <c r="AF107" s="614">
        <f t="shared" si="48"/>
        <v>0</v>
      </c>
      <c r="AG107" s="667">
        <f t="shared" si="49"/>
        <v>0</v>
      </c>
    </row>
    <row r="108" spans="1:33" ht="14.4" x14ac:dyDescent="0.3">
      <c r="A108" s="676"/>
      <c r="B108" s="677"/>
      <c r="C108" s="638"/>
      <c r="D108" s="678"/>
      <c r="E108" s="638"/>
      <c r="F108" s="679"/>
      <c r="H108" s="676"/>
      <c r="I108" s="638"/>
      <c r="J108" s="638"/>
      <c r="K108" s="638"/>
      <c r="L108" s="638"/>
      <c r="M108" s="679"/>
      <c r="N108" s="638"/>
      <c r="O108" s="638"/>
      <c r="P108" s="638"/>
      <c r="Q108" s="638"/>
      <c r="R108" s="638"/>
      <c r="S108" s="638"/>
      <c r="T108" s="638"/>
      <c r="AB108" s="612">
        <f t="shared" si="48"/>
        <v>0</v>
      </c>
      <c r="AC108" s="613">
        <f t="shared" si="48"/>
        <v>0</v>
      </c>
      <c r="AD108" s="613">
        <f t="shared" si="48"/>
        <v>0</v>
      </c>
      <c r="AE108" s="613">
        <f t="shared" si="48"/>
        <v>0</v>
      </c>
      <c r="AF108" s="614">
        <f t="shared" si="48"/>
        <v>0</v>
      </c>
      <c r="AG108" s="667">
        <f t="shared" si="49"/>
        <v>0</v>
      </c>
    </row>
    <row r="109" spans="1:33" ht="14.4" x14ac:dyDescent="0.3">
      <c r="A109" s="676"/>
      <c r="B109" s="677"/>
      <c r="C109" s="638"/>
      <c r="D109" s="678"/>
      <c r="E109" s="638"/>
      <c r="F109" s="679"/>
      <c r="H109" s="676"/>
      <c r="I109" s="638"/>
      <c r="J109" s="638"/>
      <c r="K109" s="638"/>
      <c r="L109" s="638"/>
      <c r="M109" s="679"/>
      <c r="N109" s="638"/>
      <c r="O109" s="638"/>
      <c r="P109" s="638"/>
      <c r="Q109" s="638"/>
      <c r="R109" s="638"/>
      <c r="S109" s="638"/>
      <c r="T109" s="638"/>
      <c r="AB109" s="612">
        <f t="shared" si="48"/>
        <v>0</v>
      </c>
      <c r="AC109" s="613">
        <f t="shared" si="48"/>
        <v>0</v>
      </c>
      <c r="AD109" s="613">
        <f t="shared" si="48"/>
        <v>0</v>
      </c>
      <c r="AE109" s="613">
        <f t="shared" si="48"/>
        <v>0</v>
      </c>
      <c r="AF109" s="614">
        <f t="shared" si="48"/>
        <v>0</v>
      </c>
      <c r="AG109" s="667">
        <f t="shared" si="49"/>
        <v>0</v>
      </c>
    </row>
    <row r="110" spans="1:33" ht="14.4" x14ac:dyDescent="0.3">
      <c r="A110" s="676"/>
      <c r="B110" s="677"/>
      <c r="C110" s="638"/>
      <c r="D110" s="678"/>
      <c r="E110" s="638"/>
      <c r="F110" s="679"/>
      <c r="H110" s="676"/>
      <c r="I110" s="638"/>
      <c r="J110" s="638"/>
      <c r="K110" s="638"/>
      <c r="L110" s="638"/>
      <c r="M110" s="679"/>
      <c r="N110" s="638"/>
      <c r="O110" s="638"/>
      <c r="P110" s="638"/>
      <c r="Q110" s="638"/>
      <c r="R110" s="638"/>
      <c r="S110" s="638"/>
      <c r="T110" s="638"/>
      <c r="AB110" s="612">
        <f t="shared" si="48"/>
        <v>0</v>
      </c>
      <c r="AC110" s="613">
        <f t="shared" si="48"/>
        <v>0</v>
      </c>
      <c r="AD110" s="613">
        <f t="shared" si="48"/>
        <v>0</v>
      </c>
      <c r="AE110" s="613">
        <f t="shared" si="48"/>
        <v>0</v>
      </c>
      <c r="AF110" s="614">
        <f t="shared" si="48"/>
        <v>0</v>
      </c>
      <c r="AG110" s="667">
        <f t="shared" si="49"/>
        <v>0</v>
      </c>
    </row>
    <row r="111" spans="1:33" ht="14.4" x14ac:dyDescent="0.3">
      <c r="A111" s="676"/>
      <c r="B111" s="677"/>
      <c r="C111" s="638"/>
      <c r="D111" s="678"/>
      <c r="E111" s="638"/>
      <c r="F111" s="679"/>
      <c r="H111" s="676"/>
      <c r="I111" s="638"/>
      <c r="J111" s="638"/>
      <c r="K111" s="638"/>
      <c r="L111" s="638"/>
      <c r="M111" s="679"/>
      <c r="N111" s="638"/>
      <c r="O111" s="638"/>
      <c r="P111" s="638"/>
      <c r="Q111" s="638"/>
      <c r="R111" s="638"/>
      <c r="S111" s="638"/>
      <c r="T111" s="638"/>
      <c r="AB111" s="612">
        <f t="shared" si="48"/>
        <v>0</v>
      </c>
      <c r="AC111" s="613">
        <f t="shared" si="48"/>
        <v>0</v>
      </c>
      <c r="AD111" s="613">
        <f t="shared" si="48"/>
        <v>0</v>
      </c>
      <c r="AE111" s="613">
        <f t="shared" si="48"/>
        <v>0</v>
      </c>
      <c r="AF111" s="614">
        <f t="shared" si="48"/>
        <v>0</v>
      </c>
      <c r="AG111" s="667">
        <f t="shared" si="49"/>
        <v>0</v>
      </c>
    </row>
    <row r="112" spans="1:33" ht="14.4" x14ac:dyDescent="0.3">
      <c r="A112" s="682"/>
      <c r="B112" s="572"/>
      <c r="F112" s="683"/>
      <c r="H112" s="676"/>
      <c r="I112" s="638"/>
      <c r="J112" s="638"/>
      <c r="K112" s="638"/>
      <c r="L112" s="638"/>
      <c r="M112" s="679"/>
      <c r="N112" s="638"/>
      <c r="O112" s="638"/>
      <c r="P112" s="638"/>
      <c r="Q112" s="638"/>
      <c r="R112" s="638"/>
      <c r="S112" s="638"/>
      <c r="T112" s="638"/>
      <c r="AB112" s="612">
        <f t="shared" si="48"/>
        <v>0</v>
      </c>
      <c r="AC112" s="613">
        <f t="shared" si="48"/>
        <v>0</v>
      </c>
      <c r="AD112" s="613">
        <f t="shared" si="48"/>
        <v>0</v>
      </c>
      <c r="AE112" s="613">
        <f t="shared" si="48"/>
        <v>0</v>
      </c>
      <c r="AF112" s="614">
        <f t="shared" si="48"/>
        <v>0</v>
      </c>
      <c r="AG112" s="667">
        <f t="shared" si="49"/>
        <v>0</v>
      </c>
    </row>
    <row r="113" spans="1:33" ht="14.4" x14ac:dyDescent="0.3">
      <c r="A113" s="682"/>
      <c r="B113" s="572"/>
      <c r="F113" s="683"/>
      <c r="H113" s="676"/>
      <c r="I113" s="638"/>
      <c r="J113" s="638"/>
      <c r="K113" s="638"/>
      <c r="L113" s="638"/>
      <c r="M113" s="679"/>
      <c r="N113" s="638"/>
      <c r="O113" s="638"/>
      <c r="P113" s="638"/>
      <c r="Q113" s="638"/>
      <c r="R113" s="638"/>
      <c r="S113" s="638"/>
      <c r="T113" s="638"/>
      <c r="AB113" s="612">
        <f t="shared" si="48"/>
        <v>0</v>
      </c>
      <c r="AC113" s="613">
        <f t="shared" si="48"/>
        <v>0</v>
      </c>
      <c r="AD113" s="613">
        <f t="shared" si="48"/>
        <v>0</v>
      </c>
      <c r="AE113" s="613">
        <f t="shared" si="48"/>
        <v>0</v>
      </c>
      <c r="AF113" s="614">
        <f t="shared" si="48"/>
        <v>0</v>
      </c>
      <c r="AG113" s="667">
        <f t="shared" si="49"/>
        <v>0</v>
      </c>
    </row>
    <row r="114" spans="1:33" ht="14.4" x14ac:dyDescent="0.3">
      <c r="A114" s="682"/>
      <c r="B114" s="572"/>
      <c r="F114" s="683"/>
      <c r="H114" s="676"/>
      <c r="I114" s="638"/>
      <c r="J114" s="638"/>
      <c r="K114" s="638"/>
      <c r="L114" s="638"/>
      <c r="M114" s="679"/>
      <c r="N114" s="638"/>
      <c r="O114" s="638"/>
      <c r="P114" s="638"/>
      <c r="Q114" s="638"/>
      <c r="R114" s="638"/>
      <c r="S114" s="638"/>
      <c r="T114" s="638"/>
      <c r="AB114" s="612">
        <f t="shared" si="48"/>
        <v>0</v>
      </c>
      <c r="AC114" s="613">
        <f t="shared" si="48"/>
        <v>0</v>
      </c>
      <c r="AD114" s="613">
        <f t="shared" si="48"/>
        <v>0</v>
      </c>
      <c r="AE114" s="613">
        <f t="shared" si="48"/>
        <v>0</v>
      </c>
      <c r="AF114" s="614">
        <f t="shared" si="48"/>
        <v>0</v>
      </c>
      <c r="AG114" s="667">
        <f t="shared" si="49"/>
        <v>0</v>
      </c>
    </row>
    <row r="115" spans="1:33" ht="14.4" x14ac:dyDescent="0.3">
      <c r="A115" s="682"/>
      <c r="B115" s="572"/>
      <c r="F115" s="683"/>
      <c r="H115" s="676"/>
      <c r="I115" s="638"/>
      <c r="J115" s="638"/>
      <c r="K115" s="638"/>
      <c r="L115" s="638"/>
      <c r="M115" s="679"/>
      <c r="N115" s="638"/>
      <c r="O115" s="638"/>
      <c r="P115" s="638"/>
      <c r="Q115" s="638"/>
      <c r="R115" s="638"/>
      <c r="S115" s="638"/>
      <c r="T115" s="638"/>
      <c r="AB115" s="612">
        <f t="shared" si="48"/>
        <v>0</v>
      </c>
      <c r="AC115" s="613">
        <f t="shared" si="48"/>
        <v>0</v>
      </c>
      <c r="AD115" s="613">
        <f t="shared" si="48"/>
        <v>0</v>
      </c>
      <c r="AE115" s="613">
        <f t="shared" si="48"/>
        <v>0</v>
      </c>
      <c r="AF115" s="614">
        <f t="shared" si="48"/>
        <v>0</v>
      </c>
      <c r="AG115" s="667">
        <f t="shared" si="49"/>
        <v>0</v>
      </c>
    </row>
    <row r="116" spans="1:33" ht="14.4" x14ac:dyDescent="0.3">
      <c r="A116" s="682"/>
      <c r="B116" s="572"/>
      <c r="F116" s="683"/>
      <c r="H116" s="676"/>
      <c r="I116" s="638"/>
      <c r="J116" s="638"/>
      <c r="K116" s="638"/>
      <c r="L116" s="638"/>
      <c r="M116" s="679"/>
      <c r="N116" s="638"/>
      <c r="O116" s="638"/>
      <c r="P116" s="638"/>
      <c r="Q116" s="638"/>
      <c r="R116" s="638"/>
      <c r="S116" s="638"/>
      <c r="T116" s="638"/>
      <c r="AB116" s="612">
        <f t="shared" si="48"/>
        <v>0</v>
      </c>
      <c r="AC116" s="613">
        <f t="shared" si="48"/>
        <v>0</v>
      </c>
      <c r="AD116" s="613">
        <f t="shared" si="48"/>
        <v>0</v>
      </c>
      <c r="AE116" s="613">
        <f t="shared" si="48"/>
        <v>0</v>
      </c>
      <c r="AF116" s="614">
        <f t="shared" si="48"/>
        <v>0</v>
      </c>
      <c r="AG116" s="667">
        <f t="shared" si="49"/>
        <v>0</v>
      </c>
    </row>
    <row r="117" spans="1:33" ht="14.4" x14ac:dyDescent="0.3">
      <c r="A117" s="682"/>
      <c r="B117" s="572"/>
      <c r="F117" s="683"/>
      <c r="H117" s="676"/>
      <c r="I117" s="638"/>
      <c r="J117" s="638"/>
      <c r="K117" s="638"/>
      <c r="L117" s="638"/>
      <c r="M117" s="679"/>
      <c r="N117" s="638"/>
      <c r="O117" s="638"/>
      <c r="P117" s="638"/>
      <c r="Q117" s="638"/>
      <c r="R117" s="638"/>
      <c r="S117" s="638"/>
      <c r="T117" s="638"/>
      <c r="AB117" s="612">
        <f t="shared" si="48"/>
        <v>0</v>
      </c>
      <c r="AC117" s="613">
        <f t="shared" si="48"/>
        <v>0</v>
      </c>
      <c r="AD117" s="613">
        <f t="shared" si="48"/>
        <v>0</v>
      </c>
      <c r="AE117" s="613">
        <f t="shared" si="48"/>
        <v>0</v>
      </c>
      <c r="AF117" s="614">
        <f t="shared" si="48"/>
        <v>0</v>
      </c>
      <c r="AG117" s="667">
        <f t="shared" si="49"/>
        <v>0</v>
      </c>
    </row>
    <row r="118" spans="1:33" ht="14.4" x14ac:dyDescent="0.3">
      <c r="A118" s="682"/>
      <c r="B118" s="572"/>
      <c r="F118" s="683"/>
      <c r="H118" s="676"/>
      <c r="I118" s="638"/>
      <c r="J118" s="638"/>
      <c r="K118" s="638"/>
      <c r="L118" s="638"/>
      <c r="M118" s="679"/>
      <c r="N118" s="638"/>
      <c r="O118" s="638"/>
      <c r="P118" s="638"/>
      <c r="Q118" s="638"/>
      <c r="R118" s="638"/>
      <c r="S118" s="638"/>
      <c r="T118" s="638"/>
      <c r="AB118" s="612">
        <f t="shared" ref="AB118:AF120" si="50">IF(LEFT($K118,5)=AB$41,1,0)</f>
        <v>0</v>
      </c>
      <c r="AC118" s="613">
        <f t="shared" si="50"/>
        <v>0</v>
      </c>
      <c r="AD118" s="613">
        <f t="shared" si="50"/>
        <v>0</v>
      </c>
      <c r="AE118" s="613">
        <f t="shared" si="50"/>
        <v>0</v>
      </c>
      <c r="AF118" s="614">
        <f t="shared" si="50"/>
        <v>0</v>
      </c>
      <c r="AG118" s="667">
        <f t="shared" si="49"/>
        <v>0</v>
      </c>
    </row>
    <row r="119" spans="1:33" ht="15" thickBot="1" x14ac:dyDescent="0.35">
      <c r="A119" s="684"/>
      <c r="B119" s="685"/>
      <c r="C119" s="686"/>
      <c r="D119" s="687"/>
      <c r="E119" s="688"/>
      <c r="F119" s="689"/>
      <c r="H119" s="690"/>
      <c r="I119" s="691"/>
      <c r="J119" s="691"/>
      <c r="K119" s="691"/>
      <c r="L119" s="691"/>
      <c r="M119" s="692"/>
      <c r="N119" s="638"/>
      <c r="O119" s="638"/>
      <c r="P119" s="638"/>
      <c r="Q119" s="638"/>
      <c r="R119" s="638"/>
      <c r="S119" s="638"/>
      <c r="T119" s="638"/>
      <c r="AB119" s="612">
        <f t="shared" si="50"/>
        <v>0</v>
      </c>
      <c r="AC119" s="613">
        <f t="shared" si="50"/>
        <v>0</v>
      </c>
      <c r="AD119" s="613">
        <f t="shared" si="50"/>
        <v>0</v>
      </c>
      <c r="AE119" s="613">
        <f t="shared" si="50"/>
        <v>0</v>
      </c>
      <c r="AF119" s="614">
        <f t="shared" si="50"/>
        <v>0</v>
      </c>
      <c r="AG119" s="667">
        <f t="shared" si="49"/>
        <v>0</v>
      </c>
    </row>
    <row r="120" spans="1:33" ht="15" thickBot="1" x14ac:dyDescent="0.35">
      <c r="B120" s="572"/>
      <c r="H120" s="638"/>
      <c r="I120" s="638"/>
      <c r="J120" s="638"/>
      <c r="K120" s="638"/>
      <c r="L120" s="638"/>
      <c r="M120" s="638"/>
      <c r="N120" s="638"/>
      <c r="O120" s="638"/>
      <c r="P120" s="638"/>
      <c r="Q120" s="638"/>
      <c r="R120" s="638"/>
      <c r="S120" s="638"/>
      <c r="T120" s="638"/>
      <c r="AB120" s="635">
        <f t="shared" si="50"/>
        <v>0</v>
      </c>
      <c r="AC120" s="633">
        <f t="shared" si="50"/>
        <v>0</v>
      </c>
      <c r="AD120" s="633">
        <f t="shared" si="50"/>
        <v>0</v>
      </c>
      <c r="AE120" s="633">
        <f t="shared" si="50"/>
        <v>0</v>
      </c>
      <c r="AF120" s="634">
        <f t="shared" si="50"/>
        <v>0</v>
      </c>
      <c r="AG120" s="667">
        <f t="shared" si="49"/>
        <v>0</v>
      </c>
    </row>
    <row r="121" spans="1:33" ht="15" thickBot="1" x14ac:dyDescent="0.35">
      <c r="B121" s="572"/>
      <c r="H121" s="638"/>
      <c r="AB121" s="583">
        <f>SUM(AB42:AB120)</f>
        <v>0</v>
      </c>
      <c r="AC121" s="584">
        <f t="shared" ref="AC121:AF121" si="51">SUM(AC42:AC120)</f>
        <v>0</v>
      </c>
      <c r="AD121" s="584">
        <f t="shared" si="51"/>
        <v>0</v>
      </c>
      <c r="AE121" s="584">
        <f t="shared" si="51"/>
        <v>0</v>
      </c>
      <c r="AF121" s="585">
        <f t="shared" si="51"/>
        <v>0</v>
      </c>
    </row>
    <row r="122" spans="1:33" ht="13.8" thickBot="1" x14ac:dyDescent="0.3">
      <c r="B122" s="572"/>
      <c r="H122" s="693"/>
    </row>
    <row r="123" spans="1:33" s="696" customFormat="1" ht="21.6" thickBot="1" x14ac:dyDescent="0.45">
      <c r="A123" s="694" t="s">
        <v>115</v>
      </c>
      <c r="B123" s="695"/>
      <c r="D123" s="697"/>
      <c r="E123" s="698"/>
      <c r="H123" s="699"/>
    </row>
    <row r="124" spans="1:33" s="666" customFormat="1" x14ac:dyDescent="0.25">
      <c r="A124" s="666" t="s">
        <v>30</v>
      </c>
      <c r="B124" s="700" t="s">
        <v>76</v>
      </c>
      <c r="C124" s="666" t="s">
        <v>31</v>
      </c>
      <c r="D124" s="700" t="s">
        <v>26</v>
      </c>
      <c r="E124" s="666" t="s">
        <v>77</v>
      </c>
      <c r="F124" s="666" t="s">
        <v>78</v>
      </c>
      <c r="G124" s="666" t="s">
        <v>79</v>
      </c>
    </row>
    <row r="125" spans="1:33" outlineLevel="1" x14ac:dyDescent="0.25">
      <c r="A125" s="290">
        <v>1</v>
      </c>
      <c r="B125" s="572"/>
      <c r="C125" s="143"/>
      <c r="E125" s="145"/>
      <c r="H125" s="667"/>
      <c r="J125" s="701"/>
      <c r="K125" s="667"/>
      <c r="X125" s="290"/>
    </row>
    <row r="126" spans="1:33" outlineLevel="1" x14ac:dyDescent="0.25">
      <c r="A126" s="290">
        <v>2</v>
      </c>
      <c r="B126" s="572"/>
      <c r="C126" s="143"/>
      <c r="E126" s="145"/>
      <c r="H126" s="667"/>
      <c r="J126" s="701"/>
      <c r="K126" s="667"/>
      <c r="X126" s="290"/>
    </row>
    <row r="127" spans="1:33" outlineLevel="1" x14ac:dyDescent="0.25">
      <c r="A127" s="290">
        <v>3</v>
      </c>
      <c r="B127" s="572"/>
      <c r="C127" s="143"/>
      <c r="E127" s="145"/>
      <c r="H127" s="667"/>
      <c r="J127" s="701"/>
      <c r="K127" s="667"/>
      <c r="X127" s="290"/>
    </row>
    <row r="128" spans="1:33" outlineLevel="1" x14ac:dyDescent="0.25">
      <c r="A128" s="290">
        <v>4</v>
      </c>
      <c r="B128" s="572"/>
      <c r="C128" s="143"/>
      <c r="E128" s="145"/>
      <c r="H128" s="667"/>
      <c r="J128" s="701"/>
      <c r="K128" s="667"/>
      <c r="X128" s="290"/>
    </row>
    <row r="129" spans="1:24" outlineLevel="1" x14ac:dyDescent="0.25">
      <c r="A129" s="290">
        <v>5</v>
      </c>
      <c r="B129" s="572"/>
      <c r="C129" s="143"/>
      <c r="E129" s="145"/>
      <c r="H129" s="667"/>
      <c r="J129" s="701"/>
      <c r="K129" s="667"/>
      <c r="X129" s="290"/>
    </row>
    <row r="130" spans="1:24" outlineLevel="1" x14ac:dyDescent="0.25">
      <c r="A130" s="290">
        <v>6</v>
      </c>
      <c r="B130" s="572"/>
      <c r="C130" s="143"/>
      <c r="E130" s="145"/>
      <c r="H130" s="667"/>
      <c r="J130" s="701"/>
      <c r="K130" s="667"/>
      <c r="X130" s="290"/>
    </row>
    <row r="131" spans="1:24" ht="12" customHeight="1" outlineLevel="1" x14ac:dyDescent="0.25">
      <c r="A131" s="290">
        <v>7</v>
      </c>
      <c r="B131" s="572"/>
      <c r="C131" s="143"/>
      <c r="E131" s="145"/>
      <c r="H131" s="667"/>
      <c r="J131" s="701"/>
      <c r="K131" s="667"/>
      <c r="X131" s="290"/>
    </row>
    <row r="132" spans="1:24" outlineLevel="1" x14ac:dyDescent="0.25">
      <c r="A132" s="290">
        <v>8</v>
      </c>
      <c r="B132" s="572"/>
      <c r="C132" s="143"/>
      <c r="E132" s="145"/>
      <c r="H132" s="667"/>
      <c r="J132" s="701"/>
      <c r="K132" s="667"/>
      <c r="X132" s="290"/>
    </row>
    <row r="133" spans="1:24" outlineLevel="1" x14ac:dyDescent="0.25">
      <c r="A133" s="290">
        <v>9</v>
      </c>
      <c r="B133" s="572"/>
      <c r="C133" s="143"/>
      <c r="E133" s="145"/>
      <c r="H133" s="667"/>
      <c r="J133" s="701"/>
      <c r="K133" s="667"/>
      <c r="X133" s="290"/>
    </row>
    <row r="134" spans="1:24" outlineLevel="1" x14ac:dyDescent="0.25">
      <c r="A134" s="290">
        <v>10</v>
      </c>
      <c r="B134" s="572"/>
      <c r="C134" s="143"/>
      <c r="E134" s="145"/>
      <c r="H134" s="667"/>
      <c r="J134" s="701"/>
      <c r="K134" s="667"/>
      <c r="X134" s="290"/>
    </row>
    <row r="135" spans="1:24" outlineLevel="1" x14ac:dyDescent="0.25">
      <c r="A135" s="290">
        <v>11</v>
      </c>
      <c r="B135" s="572"/>
      <c r="C135" s="143"/>
      <c r="E135" s="145"/>
      <c r="H135" s="667"/>
      <c r="J135" s="701"/>
      <c r="K135" s="667"/>
      <c r="X135" s="290"/>
    </row>
    <row r="136" spans="1:24" outlineLevel="1" x14ac:dyDescent="0.25">
      <c r="A136" s="290">
        <v>12</v>
      </c>
      <c r="B136" s="572"/>
      <c r="C136" s="143"/>
      <c r="E136" s="145"/>
      <c r="H136" s="667"/>
      <c r="J136" s="701"/>
      <c r="K136" s="667"/>
      <c r="X136" s="290"/>
    </row>
    <row r="137" spans="1:24" outlineLevel="1" x14ac:dyDescent="0.25">
      <c r="A137" s="290">
        <v>13</v>
      </c>
      <c r="B137" s="572"/>
      <c r="C137" s="143"/>
      <c r="E137" s="145"/>
      <c r="H137" s="667"/>
      <c r="J137" s="701"/>
      <c r="K137" s="667"/>
      <c r="X137" s="290"/>
    </row>
    <row r="138" spans="1:24" outlineLevel="1" x14ac:dyDescent="0.25">
      <c r="A138" s="290">
        <v>14</v>
      </c>
      <c r="B138" s="572"/>
      <c r="C138" s="143"/>
      <c r="E138" s="145"/>
      <c r="H138" s="667"/>
      <c r="J138" s="701"/>
      <c r="K138" s="667"/>
      <c r="X138" s="290"/>
    </row>
    <row r="139" spans="1:24" outlineLevel="1" x14ac:dyDescent="0.25">
      <c r="A139" s="290">
        <v>15</v>
      </c>
      <c r="B139" s="572"/>
      <c r="C139" s="143"/>
      <c r="E139" s="145"/>
      <c r="H139" s="667"/>
      <c r="J139" s="701"/>
      <c r="K139" s="667"/>
      <c r="X139" s="290"/>
    </row>
    <row r="140" spans="1:24" outlineLevel="1" x14ac:dyDescent="0.25">
      <c r="A140" s="290">
        <v>16</v>
      </c>
      <c r="B140" s="572"/>
      <c r="C140" s="143"/>
      <c r="E140" s="145"/>
      <c r="H140" s="667"/>
      <c r="J140" s="701"/>
      <c r="K140" s="667"/>
      <c r="X140" s="290"/>
    </row>
    <row r="141" spans="1:24" outlineLevel="1" x14ac:dyDescent="0.25">
      <c r="A141" s="290">
        <v>17</v>
      </c>
      <c r="B141" s="572"/>
      <c r="C141" s="143"/>
      <c r="E141" s="145"/>
      <c r="H141" s="667"/>
      <c r="J141" s="701"/>
      <c r="K141" s="667"/>
      <c r="X141" s="290"/>
    </row>
    <row r="142" spans="1:24" outlineLevel="1" x14ac:dyDescent="0.25">
      <c r="A142" s="290">
        <v>18</v>
      </c>
      <c r="B142" s="572"/>
      <c r="C142" s="143"/>
      <c r="E142" s="145"/>
      <c r="H142" s="667"/>
      <c r="J142" s="701"/>
      <c r="K142" s="667"/>
      <c r="X142" s="290"/>
    </row>
    <row r="143" spans="1:24" outlineLevel="1" x14ac:dyDescent="0.25">
      <c r="A143" s="290">
        <v>19</v>
      </c>
      <c r="B143" s="572"/>
      <c r="C143" s="143"/>
      <c r="E143" s="145"/>
      <c r="H143" s="667"/>
      <c r="J143" s="701"/>
      <c r="K143" s="667"/>
      <c r="X143" s="290"/>
    </row>
    <row r="144" spans="1:24" outlineLevel="1" x14ac:dyDescent="0.25">
      <c r="A144" s="290">
        <v>20</v>
      </c>
      <c r="B144" s="572"/>
      <c r="C144" s="143"/>
      <c r="E144" s="145"/>
      <c r="H144" s="667"/>
      <c r="J144" s="701"/>
      <c r="K144" s="667"/>
      <c r="X144" s="290"/>
    </row>
    <row r="145" spans="1:24" outlineLevel="1" x14ac:dyDescent="0.25">
      <c r="A145" s="290">
        <v>21</v>
      </c>
      <c r="B145" s="572"/>
      <c r="C145" s="143"/>
      <c r="E145" s="145"/>
      <c r="H145" s="667"/>
      <c r="J145" s="701"/>
      <c r="K145" s="667"/>
      <c r="X145" s="290"/>
    </row>
    <row r="146" spans="1:24" outlineLevel="1" x14ac:dyDescent="0.25">
      <c r="A146" s="290">
        <v>22</v>
      </c>
      <c r="B146" s="572"/>
      <c r="C146" s="143"/>
      <c r="E146" s="145"/>
      <c r="H146" s="667"/>
      <c r="J146" s="701"/>
      <c r="K146" s="667"/>
      <c r="X146" s="290"/>
    </row>
    <row r="147" spans="1:24" outlineLevel="1" x14ac:dyDescent="0.25">
      <c r="A147" s="290">
        <v>23</v>
      </c>
      <c r="B147" s="572"/>
      <c r="C147" s="143"/>
      <c r="E147" s="145"/>
      <c r="H147" s="667"/>
      <c r="J147" s="701"/>
      <c r="K147" s="667"/>
      <c r="X147" s="290"/>
    </row>
    <row r="148" spans="1:24" outlineLevel="1" x14ac:dyDescent="0.25">
      <c r="A148" s="290">
        <v>24</v>
      </c>
      <c r="B148" s="572"/>
      <c r="C148" s="143"/>
      <c r="E148" s="145"/>
      <c r="H148" s="667"/>
      <c r="J148" s="701"/>
      <c r="K148" s="667"/>
      <c r="X148" s="290"/>
    </row>
    <row r="149" spans="1:24" outlineLevel="1" x14ac:dyDescent="0.25">
      <c r="A149" s="290">
        <v>25</v>
      </c>
      <c r="B149" s="572"/>
      <c r="C149" s="143"/>
      <c r="E149" s="145"/>
      <c r="H149" s="667"/>
      <c r="J149" s="701"/>
      <c r="K149" s="667"/>
      <c r="X149" s="290"/>
    </row>
    <row r="150" spans="1:24" outlineLevel="1" x14ac:dyDescent="0.25">
      <c r="A150" s="290">
        <v>26</v>
      </c>
      <c r="B150" s="572"/>
      <c r="C150" s="143"/>
      <c r="E150" s="145"/>
      <c r="H150" s="667"/>
      <c r="J150" s="701"/>
      <c r="K150" s="667"/>
      <c r="X150" s="290"/>
    </row>
    <row r="151" spans="1:24" outlineLevel="1" x14ac:dyDescent="0.25">
      <c r="A151" s="290">
        <v>27</v>
      </c>
      <c r="B151" s="572"/>
      <c r="C151" s="143"/>
      <c r="E151" s="145"/>
      <c r="H151" s="667"/>
      <c r="J151" s="701"/>
      <c r="K151" s="667"/>
      <c r="X151" s="290"/>
    </row>
    <row r="152" spans="1:24" outlineLevel="1" x14ac:dyDescent="0.25">
      <c r="A152" s="290">
        <v>28</v>
      </c>
      <c r="B152" s="572"/>
      <c r="C152" s="143"/>
      <c r="E152" s="145"/>
      <c r="H152" s="667"/>
      <c r="J152" s="701"/>
      <c r="K152" s="667"/>
      <c r="X152" s="290"/>
    </row>
    <row r="153" spans="1:24" outlineLevel="1" x14ac:dyDescent="0.25">
      <c r="A153" s="290">
        <v>29</v>
      </c>
      <c r="B153" s="572"/>
      <c r="C153" s="143"/>
      <c r="E153" s="145"/>
      <c r="H153" s="667"/>
      <c r="J153" s="701"/>
      <c r="K153" s="667"/>
      <c r="X153" s="290"/>
    </row>
    <row r="154" spans="1:24" outlineLevel="1" x14ac:dyDescent="0.25">
      <c r="A154" s="290">
        <v>30</v>
      </c>
      <c r="B154" s="572"/>
      <c r="C154" s="143"/>
      <c r="E154" s="145"/>
      <c r="H154" s="667"/>
      <c r="J154" s="701"/>
      <c r="K154" s="667"/>
      <c r="X154" s="290"/>
    </row>
    <row r="155" spans="1:24" outlineLevel="1" x14ac:dyDescent="0.25">
      <c r="A155" s="290">
        <v>31</v>
      </c>
      <c r="B155" s="572"/>
      <c r="C155" s="143"/>
      <c r="E155" s="145"/>
      <c r="H155" s="667"/>
      <c r="J155" s="701"/>
      <c r="K155" s="667"/>
      <c r="X155" s="290"/>
    </row>
    <row r="156" spans="1:24" outlineLevel="1" x14ac:dyDescent="0.25">
      <c r="A156" s="290">
        <v>32</v>
      </c>
      <c r="B156" s="572"/>
      <c r="C156" s="143"/>
      <c r="E156" s="145"/>
      <c r="H156" s="667"/>
      <c r="J156" s="701"/>
      <c r="K156" s="667"/>
      <c r="X156" s="290"/>
    </row>
    <row r="157" spans="1:24" outlineLevel="1" x14ac:dyDescent="0.25">
      <c r="A157" s="290">
        <v>33</v>
      </c>
      <c r="B157" s="572"/>
      <c r="C157" s="143"/>
      <c r="E157" s="145"/>
      <c r="H157" s="667"/>
      <c r="J157" s="701"/>
      <c r="K157" s="667"/>
      <c r="X157" s="290"/>
    </row>
    <row r="158" spans="1:24" outlineLevel="1" x14ac:dyDescent="0.25">
      <c r="A158" s="290">
        <v>34</v>
      </c>
      <c r="B158" s="572"/>
      <c r="C158" s="143"/>
      <c r="E158" s="145"/>
      <c r="H158" s="667"/>
      <c r="J158" s="701"/>
      <c r="K158" s="667"/>
      <c r="X158" s="290"/>
    </row>
    <row r="159" spans="1:24" outlineLevel="1" x14ac:dyDescent="0.25">
      <c r="A159" s="290">
        <v>35</v>
      </c>
      <c r="B159" s="572"/>
      <c r="C159" s="143"/>
      <c r="E159" s="145"/>
      <c r="H159" s="667"/>
      <c r="J159" s="701"/>
      <c r="K159" s="667"/>
      <c r="X159" s="290"/>
    </row>
    <row r="160" spans="1:24" outlineLevel="1" x14ac:dyDescent="0.25">
      <c r="A160" s="290">
        <v>36</v>
      </c>
      <c r="B160" s="572"/>
      <c r="C160" s="143"/>
      <c r="E160" s="145"/>
      <c r="H160" s="667"/>
      <c r="K160" s="667"/>
      <c r="X160" s="290"/>
    </row>
    <row r="161" spans="1:24" outlineLevel="1" x14ac:dyDescent="0.25">
      <c r="A161" s="290">
        <v>37</v>
      </c>
      <c r="B161" s="572"/>
      <c r="C161" s="143"/>
      <c r="E161" s="145"/>
      <c r="H161" s="667"/>
      <c r="K161" s="667"/>
      <c r="X161" s="290"/>
    </row>
    <row r="162" spans="1:24" outlineLevel="1" x14ac:dyDescent="0.25">
      <c r="A162" s="290">
        <v>38</v>
      </c>
      <c r="B162" s="572"/>
      <c r="C162" s="143"/>
      <c r="E162" s="145"/>
      <c r="H162" s="667"/>
      <c r="K162" s="667"/>
      <c r="X162" s="290"/>
    </row>
    <row r="163" spans="1:24" outlineLevel="1" x14ac:dyDescent="0.25">
      <c r="A163" s="290">
        <v>39</v>
      </c>
      <c r="B163" s="572"/>
      <c r="C163" s="143"/>
      <c r="E163" s="145"/>
      <c r="H163" s="667"/>
      <c r="K163" s="667"/>
      <c r="X163" s="290"/>
    </row>
    <row r="164" spans="1:24" outlineLevel="1" x14ac:dyDescent="0.25">
      <c r="A164" s="290">
        <v>40</v>
      </c>
      <c r="B164" s="572"/>
      <c r="C164" s="143"/>
      <c r="E164" s="145"/>
      <c r="H164" s="667"/>
      <c r="K164" s="667"/>
      <c r="X164" s="290"/>
    </row>
    <row r="165" spans="1:24" outlineLevel="1" x14ac:dyDescent="0.25">
      <c r="A165" s="290">
        <v>41</v>
      </c>
      <c r="B165" s="572"/>
      <c r="C165" s="143"/>
      <c r="E165" s="145"/>
      <c r="H165" s="667"/>
      <c r="K165" s="667"/>
      <c r="X165" s="290"/>
    </row>
    <row r="166" spans="1:24" outlineLevel="1" x14ac:dyDescent="0.25">
      <c r="A166" s="290">
        <v>42</v>
      </c>
      <c r="B166" s="572"/>
      <c r="C166" s="143"/>
      <c r="E166" s="145"/>
      <c r="H166" s="667"/>
      <c r="K166" s="667"/>
      <c r="X166" s="290"/>
    </row>
    <row r="167" spans="1:24" outlineLevel="1" x14ac:dyDescent="0.25">
      <c r="A167" s="290">
        <v>43</v>
      </c>
      <c r="B167" s="572"/>
      <c r="C167" s="143"/>
      <c r="E167" s="145"/>
      <c r="H167" s="667"/>
      <c r="K167" s="667"/>
      <c r="X167" s="290"/>
    </row>
    <row r="168" spans="1:24" outlineLevel="1" x14ac:dyDescent="0.25">
      <c r="A168" s="290">
        <v>44</v>
      </c>
      <c r="B168" s="572"/>
      <c r="C168" s="143"/>
      <c r="E168" s="145"/>
      <c r="H168" s="667"/>
      <c r="K168" s="667"/>
      <c r="X168" s="290"/>
    </row>
    <row r="169" spans="1:24" outlineLevel="1" x14ac:dyDescent="0.25">
      <c r="A169" s="290">
        <v>45</v>
      </c>
      <c r="B169" s="572"/>
      <c r="C169" s="143"/>
      <c r="E169" s="145"/>
      <c r="H169" s="667"/>
      <c r="K169" s="667"/>
      <c r="X169" s="290"/>
    </row>
    <row r="170" spans="1:24" outlineLevel="1" x14ac:dyDescent="0.25">
      <c r="A170" s="290">
        <v>46</v>
      </c>
      <c r="B170" s="572"/>
      <c r="C170" s="143"/>
      <c r="E170" s="145"/>
      <c r="H170" s="667"/>
      <c r="K170" s="667"/>
      <c r="X170" s="290"/>
    </row>
    <row r="171" spans="1:24" outlineLevel="1" x14ac:dyDescent="0.25">
      <c r="A171" s="290">
        <v>47</v>
      </c>
      <c r="B171" s="572"/>
      <c r="C171" s="143"/>
      <c r="E171" s="145"/>
      <c r="H171" s="667"/>
      <c r="K171" s="667"/>
      <c r="X171" s="290"/>
    </row>
    <row r="172" spans="1:24" outlineLevel="1" x14ac:dyDescent="0.25">
      <c r="A172" s="290">
        <v>48</v>
      </c>
      <c r="B172" s="572"/>
      <c r="C172" s="143"/>
      <c r="E172" s="145"/>
      <c r="H172" s="667"/>
      <c r="K172" s="667"/>
      <c r="X172" s="290"/>
    </row>
    <row r="173" spans="1:24" outlineLevel="1" x14ac:dyDescent="0.25">
      <c r="A173" s="290">
        <v>49</v>
      </c>
      <c r="B173" s="572"/>
      <c r="C173" s="143"/>
      <c r="E173" s="145"/>
      <c r="H173" s="667"/>
      <c r="K173" s="667"/>
      <c r="X173" s="290"/>
    </row>
    <row r="174" spans="1:24" outlineLevel="1" x14ac:dyDescent="0.25">
      <c r="A174" s="290">
        <v>50</v>
      </c>
      <c r="B174" s="572"/>
      <c r="G174" s="290">
        <v>3</v>
      </c>
      <c r="H174" s="667"/>
      <c r="K174" s="667"/>
      <c r="X174" s="290"/>
    </row>
    <row r="175" spans="1:24" outlineLevel="1" x14ac:dyDescent="0.25">
      <c r="A175" s="290">
        <v>51</v>
      </c>
      <c r="B175" s="572"/>
      <c r="H175" s="667"/>
      <c r="K175" s="667"/>
      <c r="X175" s="290"/>
    </row>
    <row r="176" spans="1:24" outlineLevel="1" x14ac:dyDescent="0.25">
      <c r="B176" s="572"/>
      <c r="H176" s="667"/>
      <c r="K176" s="667"/>
      <c r="X176" s="290"/>
    </row>
    <row r="177" spans="2:24" outlineLevel="1" x14ac:dyDescent="0.25">
      <c r="B177" s="572"/>
      <c r="G177" s="290">
        <v>9</v>
      </c>
      <c r="H177" s="667"/>
      <c r="K177" s="667"/>
      <c r="X177" s="290"/>
    </row>
    <row r="178" spans="2:24" outlineLevel="1" x14ac:dyDescent="0.25">
      <c r="B178" s="572"/>
      <c r="H178" s="667"/>
      <c r="K178" s="667"/>
      <c r="X178" s="290"/>
    </row>
    <row r="179" spans="2:24" outlineLevel="1" x14ac:dyDescent="0.25">
      <c r="B179" s="572"/>
      <c r="H179" s="667"/>
      <c r="K179" s="667"/>
      <c r="X179" s="290"/>
    </row>
    <row r="180" spans="2:24" outlineLevel="1" x14ac:dyDescent="0.25">
      <c r="B180" s="572"/>
      <c r="H180" s="667"/>
      <c r="K180" s="667"/>
      <c r="X180" s="290"/>
    </row>
    <row r="181" spans="2:24" outlineLevel="1" x14ac:dyDescent="0.25">
      <c r="B181" s="572"/>
      <c r="H181" s="667"/>
      <c r="K181" s="667"/>
      <c r="X181" s="290"/>
    </row>
    <row r="182" spans="2:24" outlineLevel="1" x14ac:dyDescent="0.25">
      <c r="B182" s="572"/>
      <c r="H182" s="667"/>
      <c r="K182" s="667"/>
      <c r="X182" s="290"/>
    </row>
    <row r="183" spans="2:24" outlineLevel="1" x14ac:dyDescent="0.25">
      <c r="B183" s="572"/>
      <c r="H183" s="667"/>
      <c r="K183" s="667"/>
      <c r="X183" s="290"/>
    </row>
    <row r="184" spans="2:24" outlineLevel="1" x14ac:dyDescent="0.25">
      <c r="B184" s="572"/>
      <c r="H184" s="667"/>
      <c r="K184" s="667"/>
      <c r="X184" s="290"/>
    </row>
    <row r="185" spans="2:24" outlineLevel="1" x14ac:dyDescent="0.25">
      <c r="B185" s="572"/>
      <c r="H185" s="667"/>
      <c r="K185" s="667"/>
      <c r="X185" s="290"/>
    </row>
    <row r="186" spans="2:24" outlineLevel="1" x14ac:dyDescent="0.25">
      <c r="B186" s="572"/>
      <c r="H186" s="667"/>
      <c r="K186" s="667"/>
      <c r="X186" s="290"/>
    </row>
    <row r="187" spans="2:24" outlineLevel="1" x14ac:dyDescent="0.25">
      <c r="B187" s="572"/>
      <c r="H187" s="667"/>
      <c r="K187" s="667"/>
      <c r="X187" s="290"/>
    </row>
    <row r="188" spans="2:24" outlineLevel="1" x14ac:dyDescent="0.25">
      <c r="B188" s="572"/>
      <c r="H188" s="667"/>
      <c r="X188" s="290"/>
    </row>
    <row r="189" spans="2:24" outlineLevel="1" x14ac:dyDescent="0.25">
      <c r="B189" s="572"/>
      <c r="H189" s="667"/>
      <c r="X189" s="290"/>
    </row>
    <row r="190" spans="2:24" outlineLevel="1" x14ac:dyDescent="0.25">
      <c r="B190" s="572"/>
      <c r="H190" s="667"/>
      <c r="X190" s="290"/>
    </row>
    <row r="191" spans="2:24" outlineLevel="1" x14ac:dyDescent="0.25">
      <c r="B191" s="572"/>
      <c r="H191" s="667"/>
      <c r="X191" s="290"/>
    </row>
    <row r="192" spans="2:24" outlineLevel="1" x14ac:dyDescent="0.25">
      <c r="B192" s="572"/>
      <c r="H192" s="667"/>
      <c r="X192" s="290"/>
    </row>
    <row r="193" spans="2:24" outlineLevel="1" x14ac:dyDescent="0.25">
      <c r="B193" s="572"/>
      <c r="H193" s="667"/>
      <c r="X193" s="290"/>
    </row>
    <row r="194" spans="2:24" outlineLevel="1" x14ac:dyDescent="0.25">
      <c r="B194" s="572"/>
      <c r="H194" s="667"/>
      <c r="X194" s="290"/>
    </row>
    <row r="195" spans="2:24" outlineLevel="1" x14ac:dyDescent="0.25">
      <c r="B195" s="572"/>
      <c r="H195" s="667"/>
      <c r="K195" s="667"/>
      <c r="X195" s="290"/>
    </row>
    <row r="196" spans="2:24" outlineLevel="1" x14ac:dyDescent="0.25">
      <c r="B196" s="572"/>
      <c r="H196" s="667"/>
      <c r="K196" s="667"/>
      <c r="X196" s="290"/>
    </row>
    <row r="197" spans="2:24" outlineLevel="1" x14ac:dyDescent="0.25">
      <c r="B197" s="572"/>
      <c r="H197" s="667"/>
      <c r="K197" s="667"/>
      <c r="X197" s="290"/>
    </row>
    <row r="198" spans="2:24" outlineLevel="1" x14ac:dyDescent="0.25">
      <c r="B198" s="572"/>
      <c r="H198" s="667"/>
      <c r="K198" s="667"/>
      <c r="X198" s="290"/>
    </row>
    <row r="199" spans="2:24" outlineLevel="1" x14ac:dyDescent="0.25">
      <c r="B199" s="572"/>
      <c r="H199" s="667"/>
      <c r="K199" s="667"/>
      <c r="X199" s="290"/>
    </row>
    <row r="200" spans="2:24" outlineLevel="1" x14ac:dyDescent="0.25">
      <c r="B200" s="572"/>
      <c r="H200" s="667"/>
      <c r="K200" s="667"/>
      <c r="X200" s="290"/>
    </row>
    <row r="201" spans="2:24" outlineLevel="1" x14ac:dyDescent="0.25">
      <c r="B201" s="572"/>
      <c r="H201" s="667"/>
      <c r="K201" s="667"/>
      <c r="X201" s="290"/>
    </row>
    <row r="202" spans="2:24" outlineLevel="1" x14ac:dyDescent="0.25">
      <c r="B202" s="572"/>
      <c r="H202" s="667"/>
      <c r="K202" s="667"/>
      <c r="X202" s="290"/>
    </row>
    <row r="203" spans="2:24" outlineLevel="1" x14ac:dyDescent="0.25">
      <c r="B203" s="572"/>
      <c r="H203" s="667"/>
      <c r="K203" s="667"/>
      <c r="X203" s="290"/>
    </row>
    <row r="204" spans="2:24" outlineLevel="1" x14ac:dyDescent="0.25">
      <c r="B204" s="572"/>
      <c r="H204" s="667"/>
      <c r="K204" s="667"/>
      <c r="X204" s="290"/>
    </row>
    <row r="205" spans="2:24" outlineLevel="1" x14ac:dyDescent="0.25">
      <c r="B205" s="572"/>
      <c r="H205" s="667"/>
      <c r="K205" s="667"/>
      <c r="X205" s="290"/>
    </row>
    <row r="206" spans="2:24" outlineLevel="1" x14ac:dyDescent="0.25">
      <c r="B206" s="572"/>
      <c r="H206" s="667"/>
      <c r="K206" s="667"/>
      <c r="X206" s="290"/>
    </row>
    <row r="207" spans="2:24" outlineLevel="1" x14ac:dyDescent="0.25">
      <c r="B207" s="572"/>
      <c r="H207" s="667"/>
      <c r="K207" s="667"/>
      <c r="X207" s="290"/>
    </row>
    <row r="208" spans="2:24" outlineLevel="1" x14ac:dyDescent="0.25">
      <c r="B208" s="572"/>
      <c r="H208" s="667"/>
      <c r="K208" s="667"/>
      <c r="X208" s="290"/>
    </row>
    <row r="209" spans="1:24" outlineLevel="1" x14ac:dyDescent="0.25">
      <c r="B209" s="572"/>
      <c r="H209" s="667"/>
      <c r="K209" s="667"/>
      <c r="X209" s="290"/>
    </row>
    <row r="210" spans="1:24" outlineLevel="1" x14ac:dyDescent="0.25">
      <c r="B210" s="572"/>
      <c r="H210" s="667"/>
      <c r="K210" s="667"/>
      <c r="X210" s="290"/>
    </row>
    <row r="211" spans="1:24" outlineLevel="1" x14ac:dyDescent="0.25">
      <c r="B211" s="572"/>
      <c r="H211" s="667"/>
      <c r="K211" s="667"/>
      <c r="X211" s="290"/>
    </row>
    <row r="212" spans="1:24" outlineLevel="1" x14ac:dyDescent="0.25">
      <c r="B212" s="572"/>
      <c r="H212" s="667"/>
      <c r="K212" s="667"/>
      <c r="X212" s="290"/>
    </row>
    <row r="213" spans="1:24" outlineLevel="1" x14ac:dyDescent="0.25">
      <c r="B213" s="572"/>
      <c r="H213" s="667"/>
      <c r="K213" s="667"/>
      <c r="X213" s="290"/>
    </row>
    <row r="214" spans="1:24" outlineLevel="1" x14ac:dyDescent="0.25">
      <c r="B214" s="572"/>
      <c r="H214" s="667"/>
      <c r="K214" s="667"/>
      <c r="X214" s="290"/>
    </row>
    <row r="215" spans="1:24" outlineLevel="1" x14ac:dyDescent="0.25">
      <c r="B215" s="572"/>
      <c r="H215" s="667"/>
      <c r="K215" s="667"/>
      <c r="X215" s="290"/>
    </row>
    <row r="216" spans="1:24" outlineLevel="1" x14ac:dyDescent="0.25">
      <c r="B216" s="572"/>
      <c r="H216" s="667"/>
      <c r="K216" s="667"/>
      <c r="X216" s="290"/>
    </row>
    <row r="217" spans="1:24" outlineLevel="1" x14ac:dyDescent="0.25">
      <c r="B217" s="572"/>
      <c r="H217" s="667"/>
      <c r="K217" s="667"/>
      <c r="X217" s="290"/>
    </row>
    <row r="218" spans="1:24" outlineLevel="1" x14ac:dyDescent="0.25">
      <c r="B218" s="572"/>
      <c r="H218" s="667"/>
      <c r="K218" s="667"/>
      <c r="X218" s="290"/>
    </row>
    <row r="219" spans="1:24" outlineLevel="1" x14ac:dyDescent="0.25">
      <c r="B219" s="572"/>
      <c r="H219" s="667"/>
      <c r="K219" s="667"/>
      <c r="X219" s="290"/>
    </row>
    <row r="220" spans="1:24" outlineLevel="1" x14ac:dyDescent="0.25">
      <c r="B220" s="572"/>
      <c r="H220" s="667"/>
      <c r="K220" s="667"/>
      <c r="X220" s="290"/>
    </row>
    <row r="221" spans="1:24" ht="13.8" outlineLevel="1" thickBot="1" x14ac:dyDescent="0.3">
      <c r="B221" s="572"/>
      <c r="K221" s="667"/>
      <c r="X221" s="290"/>
    </row>
    <row r="222" spans="1:24" s="696" customFormat="1" ht="21.6" thickBot="1" x14ac:dyDescent="0.45">
      <c r="A222" s="694" t="s">
        <v>91</v>
      </c>
      <c r="B222" s="695"/>
      <c r="D222" s="697"/>
      <c r="E222" s="698"/>
      <c r="H222" s="699"/>
    </row>
    <row r="223" spans="1:24" s="666" customFormat="1" x14ac:dyDescent="0.25">
      <c r="A223" s="666" t="s">
        <v>30</v>
      </c>
      <c r="B223" s="700" t="s">
        <v>76</v>
      </c>
      <c r="C223" s="666" t="s">
        <v>31</v>
      </c>
      <c r="D223" s="700" t="s">
        <v>26</v>
      </c>
      <c r="E223" s="666" t="s">
        <v>77</v>
      </c>
      <c r="F223" s="666" t="s">
        <v>78</v>
      </c>
    </row>
    <row r="224" spans="1:24" ht="13.5" customHeight="1" outlineLevel="1" x14ac:dyDescent="0.25">
      <c r="A224" s="290">
        <v>1</v>
      </c>
      <c r="B224" s="572"/>
      <c r="C224" s="572"/>
      <c r="D224" s="572"/>
      <c r="E224" s="572"/>
      <c r="F224" s="572"/>
      <c r="G224" s="572"/>
      <c r="H224" s="667"/>
      <c r="K224" s="667"/>
      <c r="X224" s="290"/>
    </row>
    <row r="225" spans="1:24" ht="13.5" customHeight="1" outlineLevel="1" x14ac:dyDescent="0.25">
      <c r="A225" s="290">
        <v>2</v>
      </c>
      <c r="B225" s="572"/>
      <c r="C225" s="143"/>
      <c r="E225" s="145"/>
      <c r="H225" s="667"/>
      <c r="K225" s="667"/>
      <c r="X225" s="290"/>
    </row>
    <row r="226" spans="1:24" ht="13.5" customHeight="1" outlineLevel="1" x14ac:dyDescent="0.25">
      <c r="A226" s="290">
        <v>3</v>
      </c>
      <c r="B226" s="572"/>
      <c r="C226" s="143"/>
      <c r="E226" s="145"/>
      <c r="H226" s="667"/>
      <c r="K226" s="667"/>
      <c r="X226" s="290"/>
    </row>
    <row r="227" spans="1:24" ht="13.5" customHeight="1" outlineLevel="1" x14ac:dyDescent="0.25">
      <c r="A227" s="290">
        <v>4</v>
      </c>
      <c r="B227" s="572"/>
      <c r="C227" s="143"/>
      <c r="E227" s="145"/>
      <c r="H227" s="667"/>
      <c r="K227" s="667"/>
      <c r="X227" s="290"/>
    </row>
    <row r="228" spans="1:24" ht="13.5" customHeight="1" outlineLevel="1" x14ac:dyDescent="0.25">
      <c r="A228" s="290">
        <v>5</v>
      </c>
      <c r="B228" s="572"/>
      <c r="C228" s="143"/>
      <c r="E228" s="145"/>
      <c r="H228" s="667"/>
      <c r="I228" s="702"/>
      <c r="K228" s="667"/>
      <c r="X228" s="290"/>
    </row>
    <row r="229" spans="1:24" ht="13.5" customHeight="1" outlineLevel="1" x14ac:dyDescent="0.25">
      <c r="A229" s="290">
        <v>6</v>
      </c>
      <c r="B229" s="572"/>
      <c r="C229" s="143"/>
      <c r="E229" s="145"/>
      <c r="H229" s="667"/>
      <c r="K229" s="667"/>
      <c r="X229" s="290"/>
    </row>
    <row r="230" spans="1:24" ht="13.5" customHeight="1" outlineLevel="1" x14ac:dyDescent="0.25">
      <c r="A230" s="290">
        <v>7</v>
      </c>
      <c r="B230" s="572"/>
      <c r="C230" s="143"/>
      <c r="E230" s="145"/>
      <c r="H230" s="667"/>
      <c r="K230" s="667"/>
      <c r="X230" s="290"/>
    </row>
    <row r="231" spans="1:24" ht="13.5" customHeight="1" outlineLevel="1" x14ac:dyDescent="0.25">
      <c r="A231" s="290">
        <v>8</v>
      </c>
      <c r="B231" s="572"/>
      <c r="C231" s="143"/>
      <c r="E231" s="145"/>
      <c r="H231" s="667"/>
      <c r="K231" s="667"/>
      <c r="X231" s="290"/>
    </row>
    <row r="232" spans="1:24" ht="13.5" customHeight="1" outlineLevel="1" x14ac:dyDescent="0.25">
      <c r="A232" s="290">
        <v>9</v>
      </c>
      <c r="B232" s="572"/>
      <c r="C232" s="572"/>
      <c r="D232" s="572"/>
      <c r="E232" s="572"/>
      <c r="F232" s="572"/>
      <c r="G232" s="572"/>
      <c r="H232" s="572"/>
      <c r="K232" s="667"/>
      <c r="X232" s="290"/>
    </row>
    <row r="233" spans="1:24" ht="13.5" customHeight="1" outlineLevel="1" x14ac:dyDescent="0.25">
      <c r="A233" s="290">
        <v>10</v>
      </c>
      <c r="B233" s="572"/>
      <c r="C233" s="143"/>
      <c r="E233" s="145"/>
      <c r="H233" s="667"/>
      <c r="K233" s="667"/>
      <c r="X233" s="290"/>
    </row>
    <row r="234" spans="1:24" ht="13.5" customHeight="1" outlineLevel="1" x14ac:dyDescent="0.25">
      <c r="A234" s="290">
        <v>11</v>
      </c>
      <c r="B234" s="572"/>
      <c r="C234" s="143"/>
      <c r="E234" s="145"/>
      <c r="H234" s="667"/>
      <c r="K234" s="667"/>
      <c r="X234" s="290"/>
    </row>
    <row r="235" spans="1:24" ht="13.5" customHeight="1" outlineLevel="1" x14ac:dyDescent="0.25">
      <c r="A235" s="290">
        <v>12</v>
      </c>
      <c r="B235" s="572"/>
      <c r="C235" s="143"/>
      <c r="E235" s="145"/>
      <c r="H235" s="667"/>
      <c r="K235" s="667"/>
      <c r="X235" s="290"/>
    </row>
    <row r="236" spans="1:24" ht="13.5" customHeight="1" outlineLevel="1" x14ac:dyDescent="0.25">
      <c r="A236" s="290">
        <v>13</v>
      </c>
      <c r="B236" s="572"/>
      <c r="C236" s="143"/>
      <c r="E236" s="145"/>
      <c r="H236" s="667"/>
      <c r="K236" s="667"/>
      <c r="X236" s="290"/>
    </row>
    <row r="237" spans="1:24" ht="13.5" customHeight="1" outlineLevel="1" x14ac:dyDescent="0.25">
      <c r="A237" s="290">
        <v>14</v>
      </c>
      <c r="B237" s="572"/>
      <c r="C237" s="143"/>
      <c r="E237" s="145"/>
      <c r="H237" s="667"/>
      <c r="K237" s="667"/>
      <c r="X237" s="290"/>
    </row>
    <row r="238" spans="1:24" ht="13.5" customHeight="1" outlineLevel="1" x14ac:dyDescent="0.25">
      <c r="A238" s="290">
        <v>15</v>
      </c>
      <c r="B238" s="572"/>
      <c r="C238" s="143"/>
      <c r="E238" s="145"/>
      <c r="H238" s="667"/>
      <c r="K238" s="667"/>
      <c r="X238" s="290"/>
    </row>
    <row r="239" spans="1:24" ht="13.5" customHeight="1" outlineLevel="1" x14ac:dyDescent="0.25">
      <c r="A239" s="290">
        <v>16</v>
      </c>
      <c r="B239" s="572"/>
      <c r="C239" s="143"/>
      <c r="E239" s="145"/>
      <c r="H239" s="667"/>
      <c r="K239" s="667"/>
      <c r="X239" s="290"/>
    </row>
    <row r="240" spans="1:24" ht="13.5" customHeight="1" outlineLevel="1" x14ac:dyDescent="0.25">
      <c r="A240" s="290">
        <v>17</v>
      </c>
      <c r="B240" s="572"/>
      <c r="C240" s="143"/>
      <c r="E240" s="145"/>
      <c r="H240" s="667"/>
      <c r="K240" s="667"/>
      <c r="X240" s="290"/>
    </row>
    <row r="241" spans="1:24" ht="13.5" customHeight="1" outlineLevel="1" x14ac:dyDescent="0.25">
      <c r="A241" s="290">
        <v>18</v>
      </c>
      <c r="B241" s="572"/>
      <c r="C241" s="143"/>
      <c r="E241" s="145"/>
      <c r="H241" s="667"/>
      <c r="K241" s="667"/>
      <c r="X241" s="290"/>
    </row>
    <row r="242" spans="1:24" ht="13.5" customHeight="1" outlineLevel="1" x14ac:dyDescent="0.25">
      <c r="A242" s="290">
        <v>19</v>
      </c>
      <c r="B242" s="572"/>
      <c r="C242" s="143"/>
      <c r="E242" s="145"/>
      <c r="H242" s="667"/>
      <c r="K242" s="667"/>
      <c r="X242" s="290"/>
    </row>
    <row r="243" spans="1:24" ht="13.5" customHeight="1" outlineLevel="1" x14ac:dyDescent="0.25">
      <c r="A243" s="290">
        <v>20</v>
      </c>
      <c r="B243" s="572"/>
      <c r="C243" s="143"/>
      <c r="E243" s="145"/>
      <c r="H243" s="667"/>
      <c r="K243" s="667"/>
      <c r="X243" s="290"/>
    </row>
    <row r="244" spans="1:24" ht="13.5" customHeight="1" outlineLevel="1" x14ac:dyDescent="0.25">
      <c r="A244" s="290">
        <v>21</v>
      </c>
      <c r="B244" s="572"/>
      <c r="C244" s="143"/>
      <c r="E244" s="145"/>
      <c r="H244" s="667"/>
      <c r="K244" s="667"/>
      <c r="X244" s="290"/>
    </row>
    <row r="245" spans="1:24" ht="13.5" customHeight="1" outlineLevel="1" x14ac:dyDescent="0.25">
      <c r="A245" s="290">
        <v>22</v>
      </c>
      <c r="B245" s="572"/>
      <c r="C245" s="143"/>
      <c r="E245" s="145"/>
      <c r="H245" s="667"/>
      <c r="K245" s="667"/>
      <c r="X245" s="290"/>
    </row>
    <row r="246" spans="1:24" ht="13.5" customHeight="1" outlineLevel="1" x14ac:dyDescent="0.25">
      <c r="A246" s="290">
        <v>23</v>
      </c>
      <c r="B246" s="572"/>
      <c r="C246" s="143"/>
      <c r="E246" s="145"/>
      <c r="H246" s="667"/>
      <c r="K246" s="667"/>
      <c r="X246" s="290"/>
    </row>
    <row r="247" spans="1:24" ht="13.5" customHeight="1" outlineLevel="1" x14ac:dyDescent="0.25">
      <c r="A247" s="290">
        <v>24</v>
      </c>
      <c r="B247" s="572"/>
      <c r="C247" s="143"/>
      <c r="E247" s="145"/>
      <c r="H247" s="667"/>
      <c r="K247" s="667"/>
      <c r="X247" s="290"/>
    </row>
    <row r="248" spans="1:24" ht="13.5" customHeight="1" outlineLevel="1" x14ac:dyDescent="0.25">
      <c r="A248" s="290">
        <v>25</v>
      </c>
      <c r="B248" s="572"/>
      <c r="C248" s="143"/>
      <c r="E248" s="145"/>
      <c r="H248" s="667"/>
      <c r="K248" s="667"/>
      <c r="X248" s="290"/>
    </row>
    <row r="249" spans="1:24" ht="13.5" customHeight="1" outlineLevel="1" x14ac:dyDescent="0.25">
      <c r="A249" s="290">
        <v>26</v>
      </c>
      <c r="B249" s="572"/>
      <c r="C249" s="143"/>
      <c r="E249" s="145"/>
      <c r="H249" s="667"/>
      <c r="K249" s="667"/>
      <c r="X249" s="290"/>
    </row>
    <row r="250" spans="1:24" ht="13.5" customHeight="1" outlineLevel="1" x14ac:dyDescent="0.25">
      <c r="A250" s="290">
        <v>27</v>
      </c>
      <c r="B250" s="572"/>
      <c r="C250" s="143"/>
      <c r="E250" s="145"/>
      <c r="H250" s="667"/>
      <c r="K250" s="667"/>
      <c r="X250" s="290"/>
    </row>
    <row r="251" spans="1:24" ht="13.5" customHeight="1" outlineLevel="1" x14ac:dyDescent="0.25">
      <c r="A251" s="290">
        <v>28</v>
      </c>
      <c r="B251" s="572"/>
      <c r="C251" s="143"/>
      <c r="E251" s="145"/>
      <c r="H251" s="667"/>
      <c r="K251" s="667"/>
      <c r="X251" s="290"/>
    </row>
    <row r="252" spans="1:24" ht="13.5" customHeight="1" outlineLevel="1" x14ac:dyDescent="0.25">
      <c r="A252" s="290">
        <v>29</v>
      </c>
      <c r="B252" s="572"/>
      <c r="C252" s="143"/>
      <c r="E252" s="145"/>
      <c r="H252" s="667"/>
      <c r="K252" s="667"/>
      <c r="X252" s="290"/>
    </row>
    <row r="253" spans="1:24" ht="13.5" customHeight="1" outlineLevel="1" x14ac:dyDescent="0.25">
      <c r="A253" s="290">
        <v>30</v>
      </c>
      <c r="B253" s="572"/>
      <c r="C253" s="143"/>
      <c r="E253" s="145"/>
      <c r="H253" s="667"/>
      <c r="K253" s="667"/>
      <c r="X253" s="290"/>
    </row>
    <row r="254" spans="1:24" ht="13.5" customHeight="1" outlineLevel="1" x14ac:dyDescent="0.25">
      <c r="A254" s="290">
        <v>31</v>
      </c>
      <c r="B254" s="572"/>
      <c r="C254" s="143"/>
      <c r="E254" s="145"/>
      <c r="H254" s="667"/>
      <c r="K254" s="667"/>
      <c r="X254" s="290"/>
    </row>
    <row r="255" spans="1:24" ht="13.5" customHeight="1" outlineLevel="1" x14ac:dyDescent="0.25">
      <c r="A255" s="290">
        <v>32</v>
      </c>
      <c r="B255" s="572"/>
      <c r="C255" s="143"/>
      <c r="E255" s="145"/>
      <c r="H255" s="667"/>
      <c r="K255" s="667"/>
      <c r="X255" s="290"/>
    </row>
    <row r="256" spans="1:24" ht="13.5" customHeight="1" outlineLevel="1" x14ac:dyDescent="0.25">
      <c r="A256" s="290">
        <v>33</v>
      </c>
      <c r="B256" s="572"/>
      <c r="C256" s="143"/>
      <c r="E256" s="145"/>
      <c r="H256" s="667"/>
      <c r="K256" s="667"/>
      <c r="X256" s="290"/>
    </row>
    <row r="257" spans="1:24" ht="13.5" customHeight="1" outlineLevel="1" x14ac:dyDescent="0.25">
      <c r="A257" s="290">
        <v>34</v>
      </c>
      <c r="B257" s="572"/>
      <c r="C257" s="143"/>
      <c r="E257" s="145"/>
      <c r="H257" s="667"/>
      <c r="K257" s="667"/>
      <c r="X257" s="290"/>
    </row>
    <row r="258" spans="1:24" ht="13.5" customHeight="1" outlineLevel="1" x14ac:dyDescent="0.25">
      <c r="A258" s="290">
        <v>35</v>
      </c>
      <c r="B258" s="572"/>
      <c r="C258" s="143"/>
      <c r="E258" s="145"/>
      <c r="H258" s="667"/>
      <c r="K258" s="667"/>
      <c r="X258" s="290"/>
    </row>
    <row r="259" spans="1:24" ht="13.5" customHeight="1" outlineLevel="1" x14ac:dyDescent="0.25">
      <c r="A259" s="290">
        <v>36</v>
      </c>
      <c r="B259" s="572"/>
      <c r="C259" s="143"/>
      <c r="E259" s="145"/>
      <c r="H259" s="667"/>
      <c r="K259" s="667"/>
      <c r="X259" s="290"/>
    </row>
    <row r="260" spans="1:24" ht="13.5" customHeight="1" outlineLevel="1" x14ac:dyDescent="0.25">
      <c r="A260" s="290">
        <v>37</v>
      </c>
      <c r="B260" s="572"/>
      <c r="C260" s="143"/>
      <c r="E260" s="145"/>
      <c r="H260" s="667"/>
      <c r="K260" s="667"/>
      <c r="X260" s="290"/>
    </row>
    <row r="261" spans="1:24" ht="13.5" customHeight="1" outlineLevel="1" x14ac:dyDescent="0.25">
      <c r="A261" s="290">
        <v>38</v>
      </c>
      <c r="B261" s="572"/>
      <c r="C261" s="143"/>
      <c r="E261" s="145"/>
      <c r="H261" s="667"/>
      <c r="K261" s="667"/>
      <c r="X261" s="290"/>
    </row>
    <row r="262" spans="1:24" ht="13.5" customHeight="1" outlineLevel="1" x14ac:dyDescent="0.25">
      <c r="A262" s="290">
        <v>39</v>
      </c>
      <c r="B262" s="572"/>
      <c r="C262" s="143"/>
      <c r="E262" s="145"/>
      <c r="H262" s="667"/>
      <c r="K262" s="667"/>
      <c r="X262" s="290"/>
    </row>
    <row r="263" spans="1:24" ht="13.5" customHeight="1" outlineLevel="1" x14ac:dyDescent="0.25">
      <c r="A263" s="290">
        <v>40</v>
      </c>
      <c r="B263" s="572"/>
      <c r="C263" s="143"/>
      <c r="E263" s="145"/>
      <c r="H263" s="667"/>
      <c r="K263" s="667"/>
      <c r="X263" s="290"/>
    </row>
    <row r="264" spans="1:24" ht="13.5" customHeight="1" outlineLevel="1" x14ac:dyDescent="0.25">
      <c r="A264" s="290">
        <v>41</v>
      </c>
      <c r="B264" s="572"/>
      <c r="C264" s="143"/>
      <c r="E264" s="145"/>
      <c r="H264" s="667"/>
      <c r="K264" s="667"/>
      <c r="X264" s="290"/>
    </row>
    <row r="265" spans="1:24" ht="13.5" customHeight="1" outlineLevel="1" x14ac:dyDescent="0.25">
      <c r="A265" s="290">
        <v>42</v>
      </c>
      <c r="B265" s="572"/>
      <c r="C265" s="143"/>
      <c r="E265" s="145"/>
      <c r="H265" s="667"/>
      <c r="K265" s="667"/>
      <c r="X265" s="290"/>
    </row>
    <row r="266" spans="1:24" ht="13.5" customHeight="1" outlineLevel="1" x14ac:dyDescent="0.25">
      <c r="A266" s="290">
        <v>43</v>
      </c>
      <c r="B266" s="572"/>
      <c r="C266" s="143"/>
      <c r="E266" s="145"/>
      <c r="H266" s="667"/>
      <c r="K266" s="667"/>
      <c r="X266" s="290"/>
    </row>
    <row r="267" spans="1:24" ht="13.5" customHeight="1" outlineLevel="1" x14ac:dyDescent="0.25">
      <c r="A267" s="290">
        <v>44</v>
      </c>
      <c r="B267" s="572"/>
      <c r="C267" s="143"/>
      <c r="E267" s="145"/>
      <c r="H267" s="667"/>
      <c r="K267" s="667"/>
      <c r="X267" s="290"/>
    </row>
    <row r="268" spans="1:24" ht="13.5" customHeight="1" outlineLevel="1" x14ac:dyDescent="0.25">
      <c r="A268" s="290">
        <v>45</v>
      </c>
      <c r="B268" s="572"/>
      <c r="C268" s="143"/>
      <c r="E268" s="145"/>
      <c r="H268" s="667"/>
      <c r="K268" s="667"/>
      <c r="X268" s="290"/>
    </row>
    <row r="269" spans="1:24" ht="13.5" customHeight="1" outlineLevel="1" x14ac:dyDescent="0.25">
      <c r="A269" s="290">
        <v>46</v>
      </c>
      <c r="B269" s="572"/>
      <c r="C269" s="143"/>
      <c r="E269" s="145"/>
      <c r="H269" s="667"/>
      <c r="K269" s="667"/>
      <c r="X269" s="290"/>
    </row>
    <row r="270" spans="1:24" ht="13.5" customHeight="1" outlineLevel="1" x14ac:dyDescent="0.25">
      <c r="A270" s="290">
        <v>47</v>
      </c>
      <c r="B270" s="572"/>
      <c r="C270" s="143"/>
      <c r="E270" s="145"/>
      <c r="H270" s="667"/>
      <c r="K270" s="667"/>
      <c r="X270" s="290"/>
    </row>
    <row r="271" spans="1:24" ht="13.5" customHeight="1" outlineLevel="1" x14ac:dyDescent="0.25">
      <c r="A271" s="290">
        <v>48</v>
      </c>
      <c r="B271" s="572"/>
      <c r="C271" s="143"/>
      <c r="E271" s="145"/>
      <c r="H271" s="667"/>
      <c r="K271" s="667"/>
      <c r="X271" s="290"/>
    </row>
    <row r="272" spans="1:24" ht="13.5" customHeight="1" outlineLevel="1" x14ac:dyDescent="0.25">
      <c r="A272" s="290">
        <v>49</v>
      </c>
      <c r="B272" s="572"/>
      <c r="C272" s="143"/>
      <c r="E272" s="145"/>
      <c r="H272" s="667"/>
      <c r="K272" s="667"/>
      <c r="X272" s="290"/>
    </row>
    <row r="273" spans="1:24" ht="13.5" customHeight="1" outlineLevel="1" x14ac:dyDescent="0.25">
      <c r="A273" s="290">
        <v>50</v>
      </c>
      <c r="B273" s="572"/>
      <c r="C273" s="143"/>
      <c r="E273" s="145"/>
      <c r="H273" s="667"/>
      <c r="K273" s="667"/>
      <c r="X273" s="290"/>
    </row>
    <row r="274" spans="1:24" ht="13.5" customHeight="1" outlineLevel="1" x14ac:dyDescent="0.25">
      <c r="A274" s="290">
        <v>51</v>
      </c>
      <c r="B274" s="572"/>
      <c r="C274" s="143"/>
      <c r="E274" s="145"/>
      <c r="H274" s="667"/>
      <c r="K274" s="667"/>
      <c r="X274" s="290"/>
    </row>
    <row r="275" spans="1:24" ht="13.5" customHeight="1" outlineLevel="1" x14ac:dyDescent="0.25">
      <c r="A275" s="290">
        <v>52</v>
      </c>
      <c r="B275" s="572"/>
      <c r="G275" s="290">
        <v>39</v>
      </c>
      <c r="H275" s="667"/>
      <c r="K275" s="667"/>
      <c r="X275" s="290"/>
    </row>
    <row r="276" spans="1:24" ht="13.5" customHeight="1" outlineLevel="1" x14ac:dyDescent="0.25">
      <c r="A276" s="290">
        <v>53</v>
      </c>
      <c r="B276" s="572"/>
      <c r="H276" s="667"/>
      <c r="K276" s="667"/>
      <c r="X276" s="290"/>
    </row>
    <row r="277" spans="1:24" ht="13.5" customHeight="1" outlineLevel="1" x14ac:dyDescent="0.25">
      <c r="A277" s="290">
        <v>54</v>
      </c>
      <c r="B277" s="572"/>
      <c r="G277" s="290">
        <v>19</v>
      </c>
      <c r="H277" s="667"/>
      <c r="K277" s="667"/>
      <c r="X277" s="290"/>
    </row>
    <row r="278" spans="1:24" ht="13.5" customHeight="1" outlineLevel="1" x14ac:dyDescent="0.25">
      <c r="A278" s="290">
        <v>55</v>
      </c>
      <c r="B278" s="572"/>
      <c r="G278" s="290">
        <v>38</v>
      </c>
      <c r="H278" s="667"/>
      <c r="K278" s="667"/>
      <c r="X278" s="290"/>
    </row>
    <row r="279" spans="1:24" ht="13.5" customHeight="1" outlineLevel="1" x14ac:dyDescent="0.25">
      <c r="A279" s="290">
        <v>56</v>
      </c>
      <c r="B279" s="572"/>
      <c r="G279" s="290">
        <v>20</v>
      </c>
      <c r="H279" s="667"/>
      <c r="K279" s="667"/>
      <c r="X279" s="290"/>
    </row>
    <row r="280" spans="1:24" ht="13.5" customHeight="1" outlineLevel="1" x14ac:dyDescent="0.25">
      <c r="A280" s="290">
        <v>57</v>
      </c>
      <c r="B280" s="572"/>
      <c r="G280" s="290">
        <v>40</v>
      </c>
      <c r="H280" s="667"/>
      <c r="K280" s="667"/>
      <c r="X280" s="290"/>
    </row>
    <row r="281" spans="1:24" ht="13.5" customHeight="1" outlineLevel="1" x14ac:dyDescent="0.25">
      <c r="A281" s="290">
        <v>58</v>
      </c>
      <c r="B281" s="572"/>
      <c r="G281" s="290">
        <v>18</v>
      </c>
      <c r="H281" s="667"/>
      <c r="K281" s="667"/>
      <c r="X281" s="290"/>
    </row>
    <row r="282" spans="1:24" ht="13.5" customHeight="1" outlineLevel="1" x14ac:dyDescent="0.25">
      <c r="A282" s="290">
        <v>59</v>
      </c>
      <c r="B282" s="572"/>
      <c r="G282" s="290">
        <v>47</v>
      </c>
      <c r="H282" s="667"/>
      <c r="K282" s="667"/>
      <c r="X282" s="290"/>
    </row>
    <row r="283" spans="1:24" ht="13.5" customHeight="1" outlineLevel="1" x14ac:dyDescent="0.25">
      <c r="A283" s="290">
        <v>60</v>
      </c>
      <c r="B283" s="572"/>
      <c r="G283" s="290">
        <v>60</v>
      </c>
      <c r="H283" s="667"/>
      <c r="K283" s="667"/>
      <c r="X283" s="290"/>
    </row>
    <row r="284" spans="1:24" ht="13.5" customHeight="1" outlineLevel="1" x14ac:dyDescent="0.25">
      <c r="A284" s="290">
        <v>61</v>
      </c>
      <c r="B284" s="572"/>
      <c r="G284" s="290">
        <v>23</v>
      </c>
      <c r="H284" s="667"/>
      <c r="K284" s="667"/>
    </row>
    <row r="285" spans="1:24" ht="13.5" customHeight="1" outlineLevel="1" x14ac:dyDescent="0.25">
      <c r="A285" s="290">
        <v>62</v>
      </c>
      <c r="B285" s="572"/>
      <c r="H285" s="667"/>
      <c r="K285" s="667"/>
    </row>
    <row r="286" spans="1:24" ht="13.5" customHeight="1" outlineLevel="1" x14ac:dyDescent="0.25">
      <c r="A286" s="290">
        <v>63</v>
      </c>
      <c r="B286" s="572"/>
      <c r="H286" s="667"/>
      <c r="K286" s="667"/>
    </row>
    <row r="287" spans="1:24" ht="13.5" customHeight="1" outlineLevel="1" x14ac:dyDescent="0.25">
      <c r="A287" s="290">
        <v>64</v>
      </c>
      <c r="B287" s="572"/>
      <c r="G287" s="290">
        <v>21</v>
      </c>
      <c r="H287" s="667"/>
      <c r="K287" s="667"/>
    </row>
    <row r="288" spans="1:24" ht="13.5" customHeight="1" outlineLevel="1" x14ac:dyDescent="0.25">
      <c r="B288" s="572"/>
      <c r="H288" s="667"/>
      <c r="K288" s="667"/>
    </row>
    <row r="289" spans="2:11" ht="13.5" customHeight="1" outlineLevel="1" x14ac:dyDescent="0.25">
      <c r="B289" s="572"/>
      <c r="H289" s="667"/>
      <c r="K289" s="667"/>
    </row>
    <row r="290" spans="2:11" ht="13.5" customHeight="1" outlineLevel="1" x14ac:dyDescent="0.25">
      <c r="B290" s="572"/>
      <c r="H290" s="667"/>
      <c r="K290" s="667"/>
    </row>
    <row r="291" spans="2:11" ht="13.5" customHeight="1" outlineLevel="1" x14ac:dyDescent="0.25">
      <c r="B291" s="572"/>
      <c r="H291" s="667"/>
      <c r="K291" s="667"/>
    </row>
    <row r="292" spans="2:11" ht="13.5" customHeight="1" outlineLevel="1" x14ac:dyDescent="0.25">
      <c r="B292" s="572"/>
      <c r="H292" s="667"/>
      <c r="K292" s="667"/>
    </row>
    <row r="293" spans="2:11" ht="13.5" customHeight="1" outlineLevel="1" x14ac:dyDescent="0.25">
      <c r="B293" s="572"/>
      <c r="H293" s="667"/>
      <c r="K293" s="667"/>
    </row>
    <row r="294" spans="2:11" ht="13.5" customHeight="1" outlineLevel="1" x14ac:dyDescent="0.25">
      <c r="B294" s="572"/>
      <c r="H294" s="667"/>
      <c r="K294" s="667"/>
    </row>
    <row r="295" spans="2:11" ht="13.5" customHeight="1" outlineLevel="1" x14ac:dyDescent="0.25">
      <c r="B295" s="572"/>
      <c r="H295" s="667"/>
      <c r="K295" s="667"/>
    </row>
    <row r="296" spans="2:11" ht="13.5" customHeight="1" outlineLevel="1" x14ac:dyDescent="0.25">
      <c r="B296" s="572"/>
      <c r="H296" s="667"/>
      <c r="K296" s="667"/>
    </row>
    <row r="297" spans="2:11" ht="13.5" customHeight="1" outlineLevel="1" x14ac:dyDescent="0.25">
      <c r="B297" s="572"/>
      <c r="H297" s="667"/>
      <c r="K297" s="667"/>
    </row>
    <row r="298" spans="2:11" ht="13.5" customHeight="1" outlineLevel="1" x14ac:dyDescent="0.25">
      <c r="B298" s="572"/>
      <c r="H298" s="667"/>
      <c r="K298" s="667"/>
    </row>
    <row r="299" spans="2:11" ht="13.5" customHeight="1" outlineLevel="1" x14ac:dyDescent="0.25">
      <c r="B299" s="572"/>
      <c r="H299" s="667"/>
      <c r="K299" s="667"/>
    </row>
    <row r="300" spans="2:11" ht="13.5" customHeight="1" outlineLevel="1" x14ac:dyDescent="0.25">
      <c r="B300" s="572"/>
      <c r="H300" s="667"/>
      <c r="K300" s="667"/>
    </row>
    <row r="301" spans="2:11" ht="13.5" customHeight="1" outlineLevel="1" x14ac:dyDescent="0.25">
      <c r="B301" s="572"/>
      <c r="H301" s="667"/>
      <c r="K301" s="667"/>
    </row>
    <row r="302" spans="2:11" ht="13.5" customHeight="1" outlineLevel="1" x14ac:dyDescent="0.25">
      <c r="B302" s="572"/>
      <c r="H302" s="667"/>
      <c r="K302" s="667"/>
    </row>
    <row r="303" spans="2:11" ht="13.5" customHeight="1" outlineLevel="1" x14ac:dyDescent="0.25">
      <c r="B303" s="572"/>
      <c r="K303" s="667"/>
    </row>
    <row r="304" spans="2:11" ht="13.5" customHeight="1" outlineLevel="1" x14ac:dyDescent="0.25">
      <c r="B304" s="572"/>
      <c r="K304" s="667"/>
    </row>
    <row r="305" spans="2:11" ht="13.5" customHeight="1" outlineLevel="1" x14ac:dyDescent="0.25">
      <c r="B305" s="572"/>
      <c r="K305" s="667"/>
    </row>
    <row r="306" spans="2:11" ht="13.5" customHeight="1" outlineLevel="1" x14ac:dyDescent="0.25">
      <c r="B306" s="572"/>
      <c r="K306" s="667"/>
    </row>
    <row r="307" spans="2:11" ht="13.5" customHeight="1" outlineLevel="1" x14ac:dyDescent="0.25">
      <c r="B307" s="572"/>
      <c r="K307" s="667"/>
    </row>
    <row r="308" spans="2:11" ht="13.5" customHeight="1" outlineLevel="1" x14ac:dyDescent="0.25">
      <c r="B308" s="572"/>
      <c r="K308" s="667"/>
    </row>
    <row r="309" spans="2:11" ht="13.5" customHeight="1" outlineLevel="1" x14ac:dyDescent="0.25">
      <c r="B309" s="572"/>
      <c r="K309" s="667"/>
    </row>
    <row r="310" spans="2:11" ht="13.5" customHeight="1" outlineLevel="1" x14ac:dyDescent="0.25">
      <c r="B310" s="572"/>
      <c r="K310" s="667"/>
    </row>
    <row r="311" spans="2:11" ht="13.5" customHeight="1" outlineLevel="1" x14ac:dyDescent="0.25">
      <c r="B311" s="572"/>
      <c r="K311" s="667"/>
    </row>
    <row r="312" spans="2:11" ht="13.5" customHeight="1" outlineLevel="1" x14ac:dyDescent="0.25">
      <c r="B312" s="572"/>
      <c r="K312" s="667"/>
    </row>
    <row r="313" spans="2:11" ht="13.5" customHeight="1" outlineLevel="1" x14ac:dyDescent="0.25">
      <c r="B313" s="572"/>
      <c r="K313" s="667"/>
    </row>
    <row r="314" spans="2:11" ht="13.5" customHeight="1" outlineLevel="1" x14ac:dyDescent="0.25">
      <c r="B314" s="572"/>
      <c r="K314" s="667"/>
    </row>
    <row r="315" spans="2:11" ht="13.5" customHeight="1" outlineLevel="1" x14ac:dyDescent="0.25">
      <c r="B315" s="572"/>
      <c r="K315" s="667"/>
    </row>
    <row r="316" spans="2:11" ht="13.5" customHeight="1" outlineLevel="1" x14ac:dyDescent="0.25">
      <c r="B316" s="572"/>
      <c r="K316" s="667"/>
    </row>
    <row r="317" spans="2:11" ht="13.5" customHeight="1" outlineLevel="1" x14ac:dyDescent="0.25">
      <c r="B317" s="572"/>
      <c r="K317" s="667"/>
    </row>
    <row r="318" spans="2:11" ht="13.5" customHeight="1" outlineLevel="1" x14ac:dyDescent="0.25">
      <c r="B318" s="572"/>
      <c r="K318" s="667"/>
    </row>
    <row r="319" spans="2:11" ht="13.5" customHeight="1" outlineLevel="1" x14ac:dyDescent="0.25">
      <c r="B319" s="572"/>
      <c r="K319" s="667"/>
    </row>
    <row r="320" spans="2:11" ht="13.5" customHeight="1" outlineLevel="1" x14ac:dyDescent="0.25">
      <c r="B320" s="572"/>
      <c r="K320" s="667"/>
    </row>
    <row r="321" spans="1:24" ht="13.5" customHeight="1" outlineLevel="1" thickBot="1" x14ac:dyDescent="0.3">
      <c r="B321" s="572"/>
      <c r="K321" s="667"/>
    </row>
    <row r="322" spans="1:24" s="696" customFormat="1" ht="21.6" thickBot="1" x14ac:dyDescent="0.45">
      <c r="A322" s="694" t="s">
        <v>350</v>
      </c>
      <c r="B322" s="695"/>
      <c r="D322" s="697"/>
      <c r="E322" s="698"/>
      <c r="H322" s="699"/>
      <c r="X322" s="703"/>
    </row>
    <row r="323" spans="1:24" s="666" customFormat="1" x14ac:dyDescent="0.25">
      <c r="A323" s="666" t="s">
        <v>30</v>
      </c>
      <c r="B323" s="700" t="s">
        <v>76</v>
      </c>
      <c r="C323" s="666" t="s">
        <v>31</v>
      </c>
      <c r="D323" s="700" t="s">
        <v>26</v>
      </c>
      <c r="E323" s="666" t="s">
        <v>77</v>
      </c>
      <c r="F323" s="666" t="s">
        <v>78</v>
      </c>
      <c r="X323" s="704"/>
    </row>
    <row r="324" spans="1:24" ht="13.5" customHeight="1" outlineLevel="2" x14ac:dyDescent="0.25">
      <c r="A324" s="290">
        <v>1</v>
      </c>
      <c r="B324" s="572"/>
      <c r="C324" s="143"/>
      <c r="E324" s="145"/>
      <c r="H324" s="667"/>
      <c r="K324" s="667"/>
    </row>
    <row r="325" spans="1:24" ht="13.5" customHeight="1" outlineLevel="2" x14ac:dyDescent="0.25">
      <c r="A325" s="290">
        <v>2</v>
      </c>
      <c r="B325" s="572"/>
      <c r="C325" s="143"/>
      <c r="E325" s="145"/>
      <c r="H325" s="667"/>
      <c r="K325" s="667"/>
    </row>
    <row r="326" spans="1:24" ht="13.5" customHeight="1" outlineLevel="2" x14ac:dyDescent="0.25">
      <c r="A326" s="290">
        <v>3</v>
      </c>
      <c r="B326" s="572"/>
      <c r="C326" s="143"/>
      <c r="E326" s="145"/>
      <c r="H326" s="667"/>
      <c r="K326" s="667"/>
    </row>
    <row r="327" spans="1:24" ht="13.5" customHeight="1" outlineLevel="2" x14ac:dyDescent="0.25">
      <c r="A327" s="290">
        <v>4</v>
      </c>
      <c r="B327" s="572"/>
      <c r="C327" s="143"/>
      <c r="E327" s="145"/>
      <c r="H327" s="667"/>
      <c r="K327" s="667"/>
    </row>
    <row r="328" spans="1:24" ht="13.5" customHeight="1" outlineLevel="2" x14ac:dyDescent="0.25">
      <c r="A328" s="290">
        <v>5</v>
      </c>
      <c r="B328" s="572"/>
      <c r="C328" s="143"/>
      <c r="E328" s="145"/>
      <c r="H328" s="667"/>
      <c r="K328" s="667"/>
    </row>
    <row r="329" spans="1:24" ht="13.5" customHeight="1" outlineLevel="2" x14ac:dyDescent="0.25">
      <c r="A329" s="290">
        <v>6</v>
      </c>
      <c r="B329" s="572"/>
      <c r="C329" s="143"/>
      <c r="E329" s="145"/>
      <c r="H329" s="667"/>
      <c r="K329" s="667"/>
    </row>
    <row r="330" spans="1:24" ht="13.5" customHeight="1" outlineLevel="2" x14ac:dyDescent="0.25">
      <c r="A330" s="290">
        <v>7</v>
      </c>
      <c r="B330" s="572"/>
      <c r="C330" s="143"/>
      <c r="E330" s="145"/>
      <c r="H330" s="667"/>
      <c r="K330" s="667"/>
    </row>
    <row r="331" spans="1:24" ht="13.5" customHeight="1" outlineLevel="2" x14ac:dyDescent="0.25">
      <c r="A331" s="290">
        <v>8</v>
      </c>
      <c r="B331" s="572"/>
      <c r="C331" s="143"/>
      <c r="E331" s="145"/>
      <c r="H331" s="667"/>
      <c r="K331" s="667"/>
    </row>
    <row r="332" spans="1:24" ht="13.5" customHeight="1" outlineLevel="2" x14ac:dyDescent="0.25">
      <c r="A332" s="290">
        <v>9</v>
      </c>
      <c r="B332" s="572"/>
      <c r="C332" s="143"/>
      <c r="E332" s="145"/>
      <c r="H332" s="667"/>
      <c r="K332" s="667"/>
    </row>
    <row r="333" spans="1:24" ht="13.5" customHeight="1" outlineLevel="2" x14ac:dyDescent="0.25">
      <c r="A333" s="290">
        <v>10</v>
      </c>
      <c r="B333" s="572"/>
      <c r="C333" s="143"/>
      <c r="E333" s="145"/>
      <c r="H333" s="667"/>
      <c r="K333" s="667"/>
    </row>
    <row r="334" spans="1:24" ht="13.5" customHeight="1" outlineLevel="2" x14ac:dyDescent="0.25">
      <c r="A334" s="290">
        <v>11</v>
      </c>
      <c r="B334" s="572"/>
      <c r="C334" s="143"/>
      <c r="E334" s="145"/>
      <c r="H334" s="667"/>
      <c r="K334" s="667"/>
    </row>
    <row r="335" spans="1:24" ht="13.5" customHeight="1" outlineLevel="2" x14ac:dyDescent="0.25">
      <c r="A335" s="290">
        <v>12</v>
      </c>
      <c r="B335" s="572"/>
      <c r="C335" s="143"/>
      <c r="E335" s="145"/>
      <c r="H335" s="667"/>
      <c r="K335" s="667"/>
    </row>
    <row r="336" spans="1:24" ht="13.5" customHeight="1" outlineLevel="2" x14ac:dyDescent="0.25">
      <c r="A336" s="290">
        <v>13</v>
      </c>
      <c r="B336" s="572"/>
      <c r="C336" s="143"/>
      <c r="E336" s="145"/>
      <c r="H336" s="667"/>
      <c r="K336" s="667"/>
    </row>
    <row r="337" spans="1:11" ht="13.5" customHeight="1" outlineLevel="2" x14ac:dyDescent="0.25">
      <c r="A337" s="290">
        <v>14</v>
      </c>
      <c r="B337" s="572"/>
      <c r="C337" s="143"/>
      <c r="E337" s="145"/>
      <c r="H337" s="667"/>
      <c r="K337" s="667"/>
    </row>
    <row r="338" spans="1:11" ht="13.5" customHeight="1" outlineLevel="2" x14ac:dyDescent="0.25">
      <c r="A338" s="290">
        <v>15</v>
      </c>
      <c r="B338" s="572"/>
      <c r="C338" s="143"/>
      <c r="E338" s="145"/>
      <c r="H338" s="667"/>
      <c r="K338" s="667"/>
    </row>
    <row r="339" spans="1:11" ht="13.5" customHeight="1" outlineLevel="2" x14ac:dyDescent="0.25">
      <c r="A339" s="290">
        <v>16</v>
      </c>
      <c r="B339" s="572"/>
      <c r="C339" s="143"/>
      <c r="E339" s="145"/>
      <c r="H339" s="667"/>
      <c r="K339" s="667"/>
    </row>
    <row r="340" spans="1:11" ht="13.5" customHeight="1" outlineLevel="2" x14ac:dyDescent="0.25">
      <c r="A340" s="290">
        <v>17</v>
      </c>
      <c r="B340" s="572"/>
      <c r="C340" s="143"/>
      <c r="E340" s="145"/>
      <c r="H340" s="667"/>
      <c r="K340" s="667"/>
    </row>
    <row r="341" spans="1:11" ht="13.5" customHeight="1" outlineLevel="2" x14ac:dyDescent="0.25">
      <c r="A341" s="290">
        <v>18</v>
      </c>
      <c r="B341" s="572"/>
      <c r="C341" s="143"/>
      <c r="E341" s="145"/>
      <c r="H341" s="667"/>
      <c r="K341" s="667"/>
    </row>
    <row r="342" spans="1:11" ht="13.5" customHeight="1" outlineLevel="2" x14ac:dyDescent="0.25">
      <c r="A342" s="290">
        <v>19</v>
      </c>
      <c r="B342" s="572"/>
      <c r="C342" s="143"/>
      <c r="E342" s="145"/>
      <c r="H342" s="667"/>
      <c r="K342" s="667"/>
    </row>
    <row r="343" spans="1:11" ht="13.5" customHeight="1" outlineLevel="2" x14ac:dyDescent="0.25">
      <c r="A343" s="290">
        <v>20</v>
      </c>
      <c r="B343" s="572"/>
      <c r="C343" s="143"/>
      <c r="E343" s="145"/>
      <c r="H343" s="667"/>
      <c r="K343" s="667"/>
    </row>
    <row r="344" spans="1:11" ht="13.5" customHeight="1" outlineLevel="2" x14ac:dyDescent="0.25">
      <c r="A344" s="290">
        <v>21</v>
      </c>
      <c r="B344" s="572"/>
      <c r="C344" s="143"/>
      <c r="E344" s="145"/>
      <c r="H344" s="667"/>
      <c r="K344" s="667"/>
    </row>
    <row r="345" spans="1:11" ht="13.5" customHeight="1" outlineLevel="2" x14ac:dyDescent="0.25">
      <c r="A345" s="290">
        <v>22</v>
      </c>
      <c r="B345" s="572"/>
      <c r="C345" s="143"/>
      <c r="E345" s="145"/>
      <c r="H345" s="667"/>
      <c r="K345" s="667"/>
    </row>
    <row r="346" spans="1:11" ht="13.5" customHeight="1" outlineLevel="2" x14ac:dyDescent="0.25">
      <c r="A346" s="290">
        <v>23</v>
      </c>
      <c r="B346" s="572"/>
      <c r="C346" s="143"/>
      <c r="E346" s="145"/>
      <c r="H346" s="667"/>
      <c r="K346" s="667"/>
    </row>
    <row r="347" spans="1:11" ht="13.5" customHeight="1" outlineLevel="2" x14ac:dyDescent="0.25">
      <c r="A347" s="290">
        <v>24</v>
      </c>
      <c r="B347" s="572"/>
      <c r="C347" s="143"/>
      <c r="E347" s="145"/>
      <c r="H347" s="667"/>
      <c r="K347" s="667"/>
    </row>
    <row r="348" spans="1:11" ht="13.5" customHeight="1" outlineLevel="2" x14ac:dyDescent="0.25">
      <c r="A348" s="290">
        <v>25</v>
      </c>
      <c r="B348" s="572"/>
      <c r="C348" s="143"/>
      <c r="E348" s="145"/>
      <c r="H348" s="667"/>
      <c r="K348" s="667"/>
    </row>
    <row r="349" spans="1:11" ht="13.5" customHeight="1" outlineLevel="2" x14ac:dyDescent="0.25">
      <c r="A349" s="290">
        <v>26</v>
      </c>
      <c r="B349" s="572"/>
      <c r="C349" s="143"/>
      <c r="E349" s="145"/>
      <c r="H349" s="667"/>
      <c r="K349" s="667"/>
    </row>
    <row r="350" spans="1:11" ht="13.5" customHeight="1" outlineLevel="2" x14ac:dyDescent="0.25">
      <c r="A350" s="290">
        <v>27</v>
      </c>
      <c r="B350" s="572"/>
      <c r="C350" s="143"/>
      <c r="E350" s="145"/>
      <c r="H350" s="667"/>
      <c r="K350" s="667"/>
    </row>
    <row r="351" spans="1:11" ht="13.5" customHeight="1" outlineLevel="2" x14ac:dyDescent="0.25">
      <c r="A351" s="290">
        <v>28</v>
      </c>
      <c r="B351" s="572"/>
      <c r="C351" s="143"/>
      <c r="E351" s="145"/>
      <c r="H351" s="667"/>
      <c r="K351" s="667"/>
    </row>
    <row r="352" spans="1:11" ht="13.5" customHeight="1" outlineLevel="2" x14ac:dyDescent="0.25">
      <c r="A352" s="290">
        <v>29</v>
      </c>
      <c r="B352" s="572"/>
      <c r="C352" s="705"/>
      <c r="D352" s="706"/>
      <c r="E352" s="707"/>
      <c r="F352" s="702"/>
      <c r="G352" s="702"/>
      <c r="H352" s="702"/>
      <c r="K352" s="667"/>
    </row>
    <row r="353" spans="1:11" ht="13.5" customHeight="1" outlineLevel="2" x14ac:dyDescent="0.25">
      <c r="A353" s="290">
        <v>30</v>
      </c>
      <c r="B353" s="572"/>
      <c r="H353" s="667"/>
      <c r="K353" s="667"/>
    </row>
    <row r="354" spans="1:11" ht="13.5" customHeight="1" outlineLevel="2" x14ac:dyDescent="0.25">
      <c r="A354" s="290">
        <v>31</v>
      </c>
      <c r="B354" s="572"/>
      <c r="H354" s="667"/>
      <c r="K354" s="667"/>
    </row>
    <row r="355" spans="1:11" ht="13.5" customHeight="1" outlineLevel="2" x14ac:dyDescent="0.25">
      <c r="A355" s="290">
        <v>32</v>
      </c>
      <c r="B355" s="572"/>
      <c r="H355" s="667"/>
      <c r="K355" s="667"/>
    </row>
    <row r="356" spans="1:11" ht="13.5" customHeight="1" outlineLevel="2" x14ac:dyDescent="0.25">
      <c r="A356" s="290">
        <v>33</v>
      </c>
      <c r="B356" s="572"/>
      <c r="H356" s="667"/>
      <c r="K356" s="667"/>
    </row>
    <row r="357" spans="1:11" ht="13.5" customHeight="1" outlineLevel="2" x14ac:dyDescent="0.25">
      <c r="A357" s="290">
        <v>34</v>
      </c>
      <c r="B357" s="572"/>
      <c r="H357" s="667"/>
      <c r="K357" s="667"/>
    </row>
    <row r="358" spans="1:11" ht="13.5" customHeight="1" outlineLevel="2" x14ac:dyDescent="0.25">
      <c r="A358" s="290">
        <v>35</v>
      </c>
      <c r="B358" s="572"/>
      <c r="H358" s="667"/>
      <c r="K358" s="667"/>
    </row>
    <row r="359" spans="1:11" ht="13.5" customHeight="1" outlineLevel="2" x14ac:dyDescent="0.25">
      <c r="A359" s="290">
        <v>36</v>
      </c>
      <c r="B359" s="572"/>
      <c r="H359" s="667"/>
      <c r="K359" s="667"/>
    </row>
    <row r="360" spans="1:11" ht="13.5" customHeight="1" outlineLevel="2" x14ac:dyDescent="0.25">
      <c r="A360" s="290">
        <v>37</v>
      </c>
      <c r="B360" s="572"/>
      <c r="H360" s="667"/>
      <c r="K360" s="667"/>
    </row>
    <row r="361" spans="1:11" ht="13.5" customHeight="1" outlineLevel="2" x14ac:dyDescent="0.25">
      <c r="A361" s="290">
        <v>38</v>
      </c>
      <c r="B361" s="572"/>
      <c r="H361" s="667"/>
      <c r="K361" s="667"/>
    </row>
    <row r="362" spans="1:11" ht="13.5" customHeight="1" outlineLevel="2" x14ac:dyDescent="0.25">
      <c r="A362" s="290">
        <v>39</v>
      </c>
      <c r="B362" s="572"/>
      <c r="H362" s="667"/>
      <c r="K362" s="667"/>
    </row>
    <row r="363" spans="1:11" ht="13.5" customHeight="1" outlineLevel="2" x14ac:dyDescent="0.25">
      <c r="A363" s="290">
        <v>40</v>
      </c>
      <c r="B363" s="572"/>
      <c r="H363" s="667"/>
      <c r="K363" s="667"/>
    </row>
    <row r="364" spans="1:11" ht="13.5" customHeight="1" outlineLevel="2" x14ac:dyDescent="0.25">
      <c r="A364" s="290">
        <v>41</v>
      </c>
      <c r="B364" s="572"/>
      <c r="H364" s="667"/>
      <c r="K364" s="667"/>
    </row>
    <row r="365" spans="1:11" ht="13.5" customHeight="1" outlineLevel="2" x14ac:dyDescent="0.25">
      <c r="A365" s="290">
        <v>42</v>
      </c>
      <c r="B365" s="572"/>
      <c r="H365" s="667"/>
      <c r="K365" s="667"/>
    </row>
    <row r="366" spans="1:11" ht="13.5" customHeight="1" outlineLevel="2" x14ac:dyDescent="0.25">
      <c r="A366" s="290">
        <v>43</v>
      </c>
      <c r="B366" s="572"/>
      <c r="H366" s="667"/>
      <c r="K366" s="667"/>
    </row>
    <row r="367" spans="1:11" ht="13.5" customHeight="1" outlineLevel="2" x14ac:dyDescent="0.25">
      <c r="A367" s="290">
        <v>44</v>
      </c>
      <c r="B367" s="572"/>
      <c r="H367" s="667"/>
      <c r="K367" s="667"/>
    </row>
    <row r="368" spans="1:11" ht="13.5" customHeight="1" outlineLevel="2" x14ac:dyDescent="0.25">
      <c r="A368" s="290">
        <v>45</v>
      </c>
      <c r="B368" s="572"/>
      <c r="H368" s="667"/>
      <c r="K368" s="667"/>
    </row>
    <row r="369" spans="1:8" ht="13.5" customHeight="1" outlineLevel="2" x14ac:dyDescent="0.25">
      <c r="A369" s="290">
        <v>46</v>
      </c>
      <c r="B369" s="572"/>
      <c r="H369" s="667"/>
    </row>
    <row r="370" spans="1:8" ht="13.5" customHeight="1" outlineLevel="2" x14ac:dyDescent="0.25">
      <c r="A370" s="290">
        <v>47</v>
      </c>
      <c r="B370" s="572"/>
      <c r="G370" s="702"/>
      <c r="H370" s="667"/>
    </row>
    <row r="371" spans="1:8" ht="13.5" customHeight="1" outlineLevel="2" x14ac:dyDescent="0.25">
      <c r="A371" s="290">
        <v>48</v>
      </c>
      <c r="B371" s="572"/>
      <c r="H371" s="667"/>
    </row>
    <row r="372" spans="1:8" ht="13.5" customHeight="1" outlineLevel="2" x14ac:dyDescent="0.25">
      <c r="A372" s="290">
        <v>49</v>
      </c>
      <c r="B372" s="572"/>
      <c r="H372" s="667"/>
    </row>
    <row r="373" spans="1:8" ht="13.5" customHeight="1" outlineLevel="2" x14ac:dyDescent="0.25">
      <c r="A373" s="290">
        <v>50</v>
      </c>
      <c r="B373" s="572"/>
      <c r="H373" s="667"/>
    </row>
    <row r="374" spans="1:8" ht="13.5" customHeight="1" outlineLevel="2" x14ac:dyDescent="0.25">
      <c r="A374" s="290">
        <v>51</v>
      </c>
      <c r="B374" s="572"/>
      <c r="H374" s="667"/>
    </row>
    <row r="375" spans="1:8" ht="13.5" customHeight="1" outlineLevel="2" x14ac:dyDescent="0.25">
      <c r="B375" s="572"/>
      <c r="G375" s="290">
        <v>16</v>
      </c>
      <c r="H375" s="667"/>
    </row>
    <row r="376" spans="1:8" ht="13.5" customHeight="1" outlineLevel="2" x14ac:dyDescent="0.25">
      <c r="B376" s="572"/>
      <c r="G376" s="290">
        <v>4</v>
      </c>
      <c r="H376" s="667"/>
    </row>
    <row r="377" spans="1:8" ht="13.5" customHeight="1" outlineLevel="2" x14ac:dyDescent="0.25">
      <c r="D377" s="572"/>
      <c r="E377" s="290"/>
    </row>
    <row r="378" spans="1:8" ht="13.5" customHeight="1" outlineLevel="2" x14ac:dyDescent="0.25">
      <c r="D378" s="572"/>
      <c r="E378" s="290"/>
    </row>
    <row r="379" spans="1:8" ht="13.5" customHeight="1" outlineLevel="2" x14ac:dyDescent="0.25">
      <c r="D379" s="572"/>
      <c r="E379" s="290"/>
    </row>
    <row r="380" spans="1:8" ht="13.5" customHeight="1" outlineLevel="2" x14ac:dyDescent="0.25">
      <c r="D380" s="572"/>
      <c r="E380" s="290"/>
    </row>
    <row r="381" spans="1:8" ht="13.5" customHeight="1" outlineLevel="2" x14ac:dyDescent="0.25">
      <c r="D381" s="572"/>
      <c r="E381" s="290"/>
    </row>
    <row r="382" spans="1:8" ht="13.5" customHeight="1" outlineLevel="2" x14ac:dyDescent="0.25">
      <c r="D382" s="572"/>
      <c r="E382" s="290"/>
    </row>
    <row r="383" spans="1:8" ht="13.5" customHeight="1" outlineLevel="2" x14ac:dyDescent="0.25">
      <c r="D383" s="572"/>
      <c r="E383" s="290"/>
    </row>
    <row r="384" spans="1:8" ht="13.5" customHeight="1" outlineLevel="2" x14ac:dyDescent="0.25">
      <c r="D384" s="572"/>
      <c r="E384" s="290"/>
    </row>
    <row r="385" spans="4:5" ht="13.5" customHeight="1" outlineLevel="2" x14ac:dyDescent="0.25">
      <c r="D385" s="572"/>
      <c r="E385" s="290"/>
    </row>
    <row r="386" spans="4:5" ht="13.5" customHeight="1" outlineLevel="2" x14ac:dyDescent="0.25">
      <c r="D386" s="572"/>
      <c r="E386" s="290"/>
    </row>
    <row r="387" spans="4:5" ht="13.5" customHeight="1" outlineLevel="2" x14ac:dyDescent="0.25">
      <c r="D387" s="572"/>
      <c r="E387" s="290"/>
    </row>
    <row r="388" spans="4:5" ht="13.5" customHeight="1" outlineLevel="2" x14ac:dyDescent="0.25">
      <c r="D388" s="572"/>
      <c r="E388" s="290"/>
    </row>
    <row r="389" spans="4:5" ht="13.5" customHeight="1" outlineLevel="2" x14ac:dyDescent="0.25">
      <c r="D389" s="572"/>
      <c r="E389" s="290"/>
    </row>
    <row r="390" spans="4:5" ht="13.5" customHeight="1" outlineLevel="2" x14ac:dyDescent="0.25">
      <c r="D390" s="572"/>
      <c r="E390" s="290"/>
    </row>
    <row r="391" spans="4:5" ht="13.5" customHeight="1" outlineLevel="2" x14ac:dyDescent="0.25">
      <c r="D391" s="572"/>
      <c r="E391" s="290"/>
    </row>
    <row r="392" spans="4:5" ht="13.5" customHeight="1" outlineLevel="2" x14ac:dyDescent="0.25">
      <c r="D392" s="572"/>
      <c r="E392" s="290"/>
    </row>
    <row r="393" spans="4:5" ht="13.5" customHeight="1" outlineLevel="2" x14ac:dyDescent="0.25">
      <c r="D393" s="572"/>
      <c r="E393" s="290"/>
    </row>
    <row r="394" spans="4:5" ht="13.5" customHeight="1" outlineLevel="2" x14ac:dyDescent="0.25">
      <c r="D394" s="572"/>
      <c r="E394" s="290"/>
    </row>
    <row r="395" spans="4:5" ht="13.5" customHeight="1" outlineLevel="2" x14ac:dyDescent="0.25">
      <c r="D395" s="572"/>
      <c r="E395" s="290"/>
    </row>
    <row r="396" spans="4:5" ht="13.5" customHeight="1" outlineLevel="2" x14ac:dyDescent="0.25">
      <c r="D396" s="572"/>
      <c r="E396" s="290"/>
    </row>
    <row r="397" spans="4:5" ht="13.5" customHeight="1" outlineLevel="2" x14ac:dyDescent="0.25">
      <c r="D397" s="572"/>
      <c r="E397" s="290"/>
    </row>
    <row r="398" spans="4:5" ht="13.5" customHeight="1" outlineLevel="2" x14ac:dyDescent="0.25">
      <c r="D398" s="572"/>
      <c r="E398" s="290"/>
    </row>
    <row r="399" spans="4:5" ht="13.5" customHeight="1" outlineLevel="2" x14ac:dyDescent="0.25">
      <c r="D399" s="572"/>
      <c r="E399" s="290"/>
    </row>
    <row r="400" spans="4:5" ht="13.5" customHeight="1" outlineLevel="2" x14ac:dyDescent="0.25">
      <c r="D400" s="572"/>
      <c r="E400" s="290"/>
    </row>
    <row r="401" spans="2:5" ht="13.5" customHeight="1" outlineLevel="2" x14ac:dyDescent="0.25">
      <c r="D401" s="572"/>
      <c r="E401" s="290"/>
    </row>
    <row r="402" spans="2:5" ht="13.5" customHeight="1" outlineLevel="2" x14ac:dyDescent="0.25">
      <c r="B402" s="572"/>
    </row>
    <row r="403" spans="2:5" ht="13.5" customHeight="1" outlineLevel="2" x14ac:dyDescent="0.25">
      <c r="B403" s="572"/>
    </row>
    <row r="404" spans="2:5" ht="13.5" customHeight="1" outlineLevel="2" x14ac:dyDescent="0.25">
      <c r="B404" s="572"/>
    </row>
    <row r="405" spans="2:5" ht="13.5" customHeight="1" outlineLevel="2" x14ac:dyDescent="0.25">
      <c r="B405" s="572"/>
    </row>
    <row r="406" spans="2:5" ht="13.5" customHeight="1" outlineLevel="2" x14ac:dyDescent="0.25">
      <c r="B406" s="572"/>
    </row>
    <row r="407" spans="2:5" ht="13.5" customHeight="1" outlineLevel="2" x14ac:dyDescent="0.25">
      <c r="B407" s="572"/>
    </row>
    <row r="408" spans="2:5" ht="13.5" customHeight="1" outlineLevel="2" x14ac:dyDescent="0.25">
      <c r="B408" s="572"/>
    </row>
    <row r="409" spans="2:5" ht="13.5" customHeight="1" outlineLevel="2" x14ac:dyDescent="0.25">
      <c r="B409" s="572"/>
    </row>
    <row r="410" spans="2:5" ht="13.5" customHeight="1" outlineLevel="2" x14ac:dyDescent="0.25">
      <c r="B410" s="572"/>
    </row>
    <row r="411" spans="2:5" ht="13.5" customHeight="1" outlineLevel="2" x14ac:dyDescent="0.25">
      <c r="B411" s="572"/>
    </row>
    <row r="412" spans="2:5" ht="13.5" customHeight="1" outlineLevel="2" x14ac:dyDescent="0.25">
      <c r="B412" s="572"/>
    </row>
    <row r="413" spans="2:5" ht="13.5" customHeight="1" outlineLevel="2" x14ac:dyDescent="0.25">
      <c r="B413" s="572"/>
    </row>
    <row r="414" spans="2:5" ht="13.5" customHeight="1" outlineLevel="2" x14ac:dyDescent="0.25">
      <c r="B414" s="572"/>
    </row>
    <row r="415" spans="2:5" ht="13.5" customHeight="1" outlineLevel="2" x14ac:dyDescent="0.25">
      <c r="B415" s="572"/>
    </row>
    <row r="416" spans="2:5" ht="13.5" customHeight="1" outlineLevel="2" x14ac:dyDescent="0.25">
      <c r="B416" s="572"/>
    </row>
    <row r="417" spans="1:24" ht="13.5" customHeight="1" outlineLevel="2" x14ac:dyDescent="0.25">
      <c r="B417" s="572"/>
    </row>
    <row r="418" spans="1:24" ht="13.5" customHeight="1" outlineLevel="2" x14ac:dyDescent="0.25">
      <c r="B418" s="572"/>
    </row>
    <row r="419" spans="1:24" ht="13.5" customHeight="1" outlineLevel="2" x14ac:dyDescent="0.25">
      <c r="B419" s="572"/>
    </row>
    <row r="420" spans="1:24" ht="13.5" customHeight="1" outlineLevel="2" thickBot="1" x14ac:dyDescent="0.3">
      <c r="B420" s="572"/>
    </row>
    <row r="421" spans="1:24" s="696" customFormat="1" ht="21" customHeight="1" outlineLevel="1" thickBot="1" x14ac:dyDescent="0.45">
      <c r="A421" s="694" t="s">
        <v>351</v>
      </c>
      <c r="B421" s="695"/>
      <c r="D421" s="697"/>
      <c r="E421" s="698"/>
      <c r="H421" s="699"/>
      <c r="X421" s="703"/>
    </row>
    <row r="422" spans="1:24" s="666" customFormat="1" ht="13.5" customHeight="1" outlineLevel="2" x14ac:dyDescent="0.25">
      <c r="A422" s="666" t="s">
        <v>30</v>
      </c>
      <c r="B422" s="700" t="s">
        <v>76</v>
      </c>
      <c r="C422" s="666" t="s">
        <v>31</v>
      </c>
      <c r="D422" s="700" t="s">
        <v>26</v>
      </c>
      <c r="E422" s="666" t="s">
        <v>77</v>
      </c>
      <c r="F422" s="666" t="s">
        <v>78</v>
      </c>
      <c r="X422" s="704"/>
    </row>
    <row r="423" spans="1:24" ht="13.5" customHeight="1" outlineLevel="2" x14ac:dyDescent="0.25">
      <c r="A423" s="290">
        <v>1</v>
      </c>
      <c r="B423" s="572"/>
      <c r="C423" s="143"/>
      <c r="E423" s="145"/>
      <c r="H423" s="667"/>
      <c r="K423" s="667"/>
    </row>
    <row r="424" spans="1:24" ht="13.5" customHeight="1" outlineLevel="2" x14ac:dyDescent="0.25">
      <c r="A424" s="290">
        <v>2</v>
      </c>
      <c r="B424" s="572"/>
      <c r="C424" s="143"/>
      <c r="E424" s="145"/>
      <c r="H424" s="667"/>
    </row>
    <row r="425" spans="1:24" ht="13.5" customHeight="1" outlineLevel="2" x14ac:dyDescent="0.25">
      <c r="A425" s="290">
        <v>3</v>
      </c>
      <c r="B425" s="572"/>
      <c r="C425" s="143"/>
      <c r="E425" s="145"/>
      <c r="H425" s="667"/>
      <c r="K425" s="667"/>
    </row>
    <row r="426" spans="1:24" ht="13.5" customHeight="1" outlineLevel="2" x14ac:dyDescent="0.25">
      <c r="A426" s="290">
        <v>4</v>
      </c>
      <c r="B426" s="572"/>
      <c r="C426" s="143"/>
      <c r="E426" s="145"/>
      <c r="H426" s="667"/>
    </row>
    <row r="427" spans="1:24" ht="13.5" customHeight="1" outlineLevel="2" x14ac:dyDescent="0.25">
      <c r="A427" s="290">
        <v>5</v>
      </c>
      <c r="B427" s="572"/>
      <c r="C427" s="143"/>
      <c r="E427" s="145"/>
      <c r="H427" s="667"/>
      <c r="K427" s="667"/>
    </row>
    <row r="428" spans="1:24" ht="13.5" customHeight="1" outlineLevel="2" x14ac:dyDescent="0.25">
      <c r="A428" s="290">
        <v>6</v>
      </c>
      <c r="B428" s="572"/>
      <c r="C428" s="708"/>
      <c r="E428" s="709"/>
      <c r="H428" s="667"/>
    </row>
    <row r="429" spans="1:24" ht="13.5" customHeight="1" outlineLevel="2" x14ac:dyDescent="0.25">
      <c r="A429" s="290">
        <v>7</v>
      </c>
      <c r="B429" s="572"/>
      <c r="C429" s="143"/>
      <c r="E429" s="145"/>
      <c r="H429" s="667"/>
      <c r="K429" s="667"/>
    </row>
    <row r="430" spans="1:24" ht="13.5" customHeight="1" outlineLevel="2" x14ac:dyDescent="0.25">
      <c r="A430" s="290">
        <v>8</v>
      </c>
      <c r="B430" s="572"/>
      <c r="C430" s="708"/>
      <c r="E430" s="709"/>
      <c r="H430" s="667"/>
      <c r="K430" s="667"/>
    </row>
    <row r="431" spans="1:24" ht="13.5" customHeight="1" outlineLevel="2" x14ac:dyDescent="0.25">
      <c r="A431" s="290">
        <v>9</v>
      </c>
      <c r="B431" s="572"/>
      <c r="C431" s="143"/>
      <c r="E431" s="145"/>
      <c r="H431" s="667"/>
      <c r="K431" s="667"/>
    </row>
    <row r="432" spans="1:24" ht="13.5" customHeight="1" outlineLevel="2" x14ac:dyDescent="0.25">
      <c r="A432" s="290">
        <v>10</v>
      </c>
      <c r="B432" s="572"/>
      <c r="C432" s="708"/>
      <c r="E432" s="709"/>
      <c r="H432" s="667"/>
    </row>
    <row r="433" spans="1:11" ht="13.5" customHeight="1" outlineLevel="2" x14ac:dyDescent="0.25">
      <c r="A433" s="290">
        <v>11</v>
      </c>
      <c r="B433" s="572"/>
      <c r="C433" s="143"/>
      <c r="E433" s="145"/>
      <c r="H433" s="667"/>
      <c r="K433" s="667"/>
    </row>
    <row r="434" spans="1:11" ht="13.5" customHeight="1" outlineLevel="2" x14ac:dyDescent="0.25">
      <c r="A434" s="290">
        <v>12</v>
      </c>
      <c r="B434" s="572"/>
      <c r="C434" s="708"/>
      <c r="E434" s="709"/>
      <c r="H434" s="667"/>
      <c r="K434" s="667"/>
    </row>
    <row r="435" spans="1:11" ht="13.5" customHeight="1" outlineLevel="2" x14ac:dyDescent="0.25">
      <c r="A435" s="290">
        <v>13</v>
      </c>
      <c r="B435" s="572"/>
      <c r="C435" s="143"/>
      <c r="E435" s="145"/>
      <c r="H435" s="667"/>
    </row>
    <row r="436" spans="1:11" ht="13.5" customHeight="1" outlineLevel="2" x14ac:dyDescent="0.25">
      <c r="A436" s="290">
        <v>14</v>
      </c>
      <c r="B436" s="572"/>
      <c r="C436" s="708"/>
      <c r="E436" s="709"/>
      <c r="H436" s="667"/>
      <c r="K436" s="667"/>
    </row>
    <row r="437" spans="1:11" ht="13.5" customHeight="1" outlineLevel="2" x14ac:dyDescent="0.25">
      <c r="A437" s="290">
        <v>15</v>
      </c>
      <c r="B437" s="572"/>
      <c r="C437" s="143"/>
      <c r="E437" s="145"/>
      <c r="H437" s="667"/>
      <c r="K437" s="667"/>
    </row>
    <row r="438" spans="1:11" ht="13.5" customHeight="1" outlineLevel="2" x14ac:dyDescent="0.25">
      <c r="A438" s="290">
        <v>16</v>
      </c>
      <c r="B438" s="572"/>
      <c r="C438" s="708"/>
      <c r="E438" s="709"/>
      <c r="H438" s="667"/>
      <c r="K438" s="667"/>
    </row>
    <row r="439" spans="1:11" ht="13.5" customHeight="1" outlineLevel="2" x14ac:dyDescent="0.25">
      <c r="A439" s="290">
        <v>17</v>
      </c>
      <c r="B439" s="572"/>
      <c r="C439" s="143"/>
      <c r="E439" s="145"/>
      <c r="H439" s="667"/>
    </row>
    <row r="440" spans="1:11" ht="13.5" customHeight="1" outlineLevel="2" x14ac:dyDescent="0.25">
      <c r="A440" s="290">
        <v>18</v>
      </c>
      <c r="B440" s="572"/>
      <c r="C440" s="708"/>
      <c r="E440" s="709"/>
      <c r="H440" s="667"/>
      <c r="K440" s="667"/>
    </row>
    <row r="441" spans="1:11" ht="13.5" customHeight="1" outlineLevel="2" x14ac:dyDescent="0.25">
      <c r="A441" s="290">
        <v>19</v>
      </c>
      <c r="B441" s="572"/>
      <c r="C441" s="143"/>
      <c r="E441" s="145"/>
      <c r="H441" s="667"/>
      <c r="K441" s="667"/>
    </row>
    <row r="442" spans="1:11" ht="13.5" customHeight="1" outlineLevel="2" x14ac:dyDescent="0.25">
      <c r="A442" s="290">
        <v>20</v>
      </c>
      <c r="B442" s="572"/>
      <c r="C442" s="708"/>
      <c r="E442" s="709"/>
      <c r="H442" s="667"/>
      <c r="K442" s="667"/>
    </row>
    <row r="443" spans="1:11" ht="13.5" customHeight="1" outlineLevel="2" x14ac:dyDescent="0.25">
      <c r="A443" s="290">
        <v>21</v>
      </c>
      <c r="B443" s="572"/>
      <c r="C443" s="143"/>
      <c r="E443" s="145"/>
      <c r="H443" s="667"/>
      <c r="K443" s="667"/>
    </row>
    <row r="444" spans="1:11" ht="13.5" customHeight="1" outlineLevel="2" x14ac:dyDescent="0.25">
      <c r="A444" s="290">
        <v>22</v>
      </c>
      <c r="B444" s="572"/>
      <c r="C444" s="708"/>
      <c r="E444" s="709"/>
      <c r="H444" s="667"/>
      <c r="K444" s="667"/>
    </row>
    <row r="445" spans="1:11" ht="13.5" customHeight="1" outlineLevel="2" x14ac:dyDescent="0.25">
      <c r="A445" s="290">
        <v>23</v>
      </c>
      <c r="B445" s="572"/>
      <c r="C445" s="143"/>
      <c r="E445" s="145"/>
      <c r="H445" s="667"/>
    </row>
    <row r="446" spans="1:11" ht="13.5" customHeight="1" outlineLevel="2" x14ac:dyDescent="0.25">
      <c r="A446" s="290">
        <v>24</v>
      </c>
      <c r="B446" s="572"/>
      <c r="C446" s="143"/>
      <c r="E446" s="145"/>
      <c r="H446" s="667"/>
      <c r="K446" s="667"/>
    </row>
    <row r="447" spans="1:11" ht="13.5" customHeight="1" outlineLevel="2" x14ac:dyDescent="0.25">
      <c r="A447" s="290">
        <v>25</v>
      </c>
      <c r="B447" s="572"/>
      <c r="C447" s="143"/>
      <c r="E447" s="145"/>
      <c r="H447" s="667"/>
    </row>
    <row r="448" spans="1:11" ht="13.5" customHeight="1" outlineLevel="2" x14ac:dyDescent="0.25">
      <c r="A448" s="290">
        <v>26</v>
      </c>
      <c r="B448" s="572"/>
      <c r="C448" s="143"/>
      <c r="E448" s="145"/>
      <c r="H448" s="667"/>
    </row>
    <row r="449" spans="1:11" ht="13.5" customHeight="1" outlineLevel="2" x14ac:dyDescent="0.25">
      <c r="A449" s="290">
        <v>27</v>
      </c>
      <c r="B449" s="572"/>
      <c r="C449" s="143"/>
      <c r="E449" s="145"/>
      <c r="H449" s="667"/>
      <c r="K449" s="667"/>
    </row>
    <row r="450" spans="1:11" ht="13.5" customHeight="1" outlineLevel="2" x14ac:dyDescent="0.25">
      <c r="A450" s="290">
        <v>28</v>
      </c>
      <c r="B450" s="572"/>
      <c r="C450" s="143"/>
      <c r="E450" s="145"/>
      <c r="H450" s="667"/>
      <c r="K450" s="667"/>
    </row>
    <row r="451" spans="1:11" ht="13.5" customHeight="1" outlineLevel="2" x14ac:dyDescent="0.25">
      <c r="A451" s="290">
        <v>29</v>
      </c>
      <c r="B451" s="572"/>
      <c r="C451" s="143"/>
      <c r="E451" s="145"/>
      <c r="H451" s="667"/>
    </row>
    <row r="452" spans="1:11" ht="13.5" customHeight="1" outlineLevel="2" x14ac:dyDescent="0.25">
      <c r="A452" s="290">
        <v>30</v>
      </c>
      <c r="B452" s="572"/>
      <c r="C452" s="143"/>
      <c r="E452" s="145"/>
      <c r="H452" s="667"/>
    </row>
    <row r="453" spans="1:11" ht="13.5" customHeight="1" outlineLevel="2" x14ac:dyDescent="0.25">
      <c r="A453" s="290">
        <v>31</v>
      </c>
      <c r="B453" s="572"/>
      <c r="C453" s="705"/>
      <c r="D453" s="706"/>
      <c r="E453" s="707"/>
      <c r="F453" s="702"/>
      <c r="G453" s="702"/>
      <c r="H453" s="702"/>
      <c r="K453" s="667"/>
    </row>
    <row r="454" spans="1:11" ht="13.5" customHeight="1" outlineLevel="2" x14ac:dyDescent="0.25">
      <c r="A454" s="290">
        <v>32</v>
      </c>
      <c r="B454" s="572"/>
      <c r="H454" s="667"/>
    </row>
    <row r="455" spans="1:11" ht="13.5" customHeight="1" outlineLevel="2" x14ac:dyDescent="0.25">
      <c r="A455" s="290">
        <v>33</v>
      </c>
      <c r="B455" s="572"/>
      <c r="H455" s="667"/>
    </row>
    <row r="456" spans="1:11" ht="13.5" customHeight="1" outlineLevel="2" x14ac:dyDescent="0.25">
      <c r="A456" s="290">
        <v>34</v>
      </c>
      <c r="B456" s="572"/>
      <c r="H456" s="667"/>
      <c r="K456" s="667"/>
    </row>
    <row r="457" spans="1:11" ht="13.5" customHeight="1" outlineLevel="2" x14ac:dyDescent="0.25">
      <c r="A457" s="290">
        <v>35</v>
      </c>
      <c r="B457" s="572"/>
      <c r="H457" s="667"/>
      <c r="K457" s="667"/>
    </row>
    <row r="458" spans="1:11" ht="13.5" customHeight="1" outlineLevel="2" x14ac:dyDescent="0.25">
      <c r="A458" s="290">
        <v>36</v>
      </c>
      <c r="B458" s="572"/>
      <c r="H458" s="667"/>
      <c r="K458" s="667"/>
    </row>
    <row r="459" spans="1:11" ht="13.5" customHeight="1" outlineLevel="2" x14ac:dyDescent="0.25">
      <c r="A459" s="290">
        <v>37</v>
      </c>
      <c r="B459" s="572"/>
      <c r="H459" s="667"/>
      <c r="K459" s="667"/>
    </row>
    <row r="460" spans="1:11" ht="13.5" customHeight="1" outlineLevel="2" x14ac:dyDescent="0.25">
      <c r="A460" s="290">
        <v>38</v>
      </c>
      <c r="B460" s="572"/>
      <c r="H460" s="667"/>
    </row>
    <row r="461" spans="1:11" ht="13.5" customHeight="1" outlineLevel="2" x14ac:dyDescent="0.25">
      <c r="A461" s="290">
        <v>39</v>
      </c>
      <c r="B461" s="572"/>
      <c r="H461" s="667"/>
    </row>
    <row r="462" spans="1:11" ht="13.5" customHeight="1" outlineLevel="2" x14ac:dyDescent="0.25">
      <c r="A462" s="290">
        <v>40</v>
      </c>
      <c r="B462" s="572"/>
      <c r="H462" s="667"/>
    </row>
    <row r="463" spans="1:11" ht="13.5" customHeight="1" outlineLevel="2" x14ac:dyDescent="0.25">
      <c r="A463" s="290">
        <v>41</v>
      </c>
      <c r="B463" s="572"/>
      <c r="H463" s="667"/>
    </row>
    <row r="464" spans="1:11" ht="13.5" customHeight="1" outlineLevel="2" x14ac:dyDescent="0.25">
      <c r="A464" s="290">
        <v>42</v>
      </c>
      <c r="B464" s="572"/>
      <c r="H464" s="667"/>
      <c r="K464" s="667"/>
    </row>
    <row r="465" spans="1:11" ht="13.5" customHeight="1" outlineLevel="2" x14ac:dyDescent="0.25">
      <c r="A465" s="290">
        <v>43</v>
      </c>
      <c r="B465" s="572"/>
      <c r="H465" s="667"/>
      <c r="K465" s="667"/>
    </row>
    <row r="466" spans="1:11" ht="13.5" customHeight="1" outlineLevel="2" x14ac:dyDescent="0.25">
      <c r="A466" s="290">
        <v>44</v>
      </c>
      <c r="B466" s="572"/>
      <c r="H466" s="667"/>
      <c r="K466" s="667"/>
    </row>
    <row r="467" spans="1:11" ht="13.5" customHeight="1" outlineLevel="2" x14ac:dyDescent="0.25">
      <c r="A467" s="290">
        <v>45</v>
      </c>
      <c r="B467" s="572"/>
      <c r="H467" s="667"/>
    </row>
    <row r="468" spans="1:11" ht="13.5" customHeight="1" outlineLevel="2" x14ac:dyDescent="0.25">
      <c r="A468" s="290">
        <v>46</v>
      </c>
      <c r="B468" s="572"/>
      <c r="H468" s="667"/>
      <c r="K468" s="667"/>
    </row>
    <row r="469" spans="1:11" ht="13.5" customHeight="1" outlineLevel="2" x14ac:dyDescent="0.25">
      <c r="A469" s="290">
        <v>47</v>
      </c>
      <c r="B469" s="572"/>
      <c r="H469" s="667"/>
      <c r="K469" s="667"/>
    </row>
    <row r="470" spans="1:11" ht="13.5" customHeight="1" outlineLevel="2" x14ac:dyDescent="0.25">
      <c r="A470" s="290">
        <v>48</v>
      </c>
      <c r="B470" s="572"/>
      <c r="H470" s="667"/>
    </row>
    <row r="471" spans="1:11" ht="13.5" customHeight="1" outlineLevel="2" x14ac:dyDescent="0.25">
      <c r="A471" s="290">
        <v>49</v>
      </c>
      <c r="B471" s="572"/>
      <c r="H471" s="667"/>
      <c r="K471" s="667"/>
    </row>
    <row r="472" spans="1:11" ht="13.5" customHeight="1" outlineLevel="2" x14ac:dyDescent="0.25">
      <c r="A472" s="290">
        <v>50</v>
      </c>
      <c r="B472" s="572"/>
      <c r="H472" s="667"/>
      <c r="K472" s="667"/>
    </row>
    <row r="473" spans="1:11" ht="13.5" customHeight="1" outlineLevel="2" x14ac:dyDescent="0.25">
      <c r="A473" s="290">
        <v>51</v>
      </c>
      <c r="B473" s="572"/>
      <c r="H473" s="667"/>
      <c r="K473" s="667"/>
    </row>
    <row r="474" spans="1:11" ht="13.5" customHeight="1" outlineLevel="2" x14ac:dyDescent="0.25">
      <c r="A474" s="290">
        <v>52</v>
      </c>
      <c r="B474" s="572"/>
      <c r="H474" s="667"/>
      <c r="K474" s="667"/>
    </row>
    <row r="475" spans="1:11" ht="13.5" customHeight="1" outlineLevel="2" x14ac:dyDescent="0.25">
      <c r="A475" s="290">
        <v>53</v>
      </c>
      <c r="B475" s="572"/>
      <c r="H475" s="667"/>
      <c r="K475" s="667"/>
    </row>
    <row r="476" spans="1:11" ht="13.5" customHeight="1" outlineLevel="2" x14ac:dyDescent="0.25">
      <c r="A476" s="290">
        <v>54</v>
      </c>
      <c r="B476" s="572"/>
      <c r="G476" s="290">
        <v>23</v>
      </c>
      <c r="H476" s="667"/>
    </row>
    <row r="477" spans="1:11" ht="13.5" customHeight="1" outlineLevel="2" x14ac:dyDescent="0.25">
      <c r="A477" s="290">
        <v>55</v>
      </c>
      <c r="B477" s="572"/>
      <c r="G477" s="290">
        <v>21</v>
      </c>
      <c r="H477" s="667"/>
    </row>
    <row r="478" spans="1:11" ht="13.5" customHeight="1" outlineLevel="2" x14ac:dyDescent="0.25">
      <c r="A478" s="290">
        <v>56</v>
      </c>
      <c r="B478" s="572"/>
      <c r="G478" s="290">
        <v>29</v>
      </c>
      <c r="H478" s="667"/>
    </row>
    <row r="479" spans="1:11" ht="13.5" customHeight="1" outlineLevel="2" x14ac:dyDescent="0.25">
      <c r="A479" s="290">
        <v>57</v>
      </c>
      <c r="B479" s="572"/>
      <c r="G479" s="290">
        <v>25</v>
      </c>
      <c r="H479" s="667"/>
      <c r="K479" s="667"/>
    </row>
    <row r="480" spans="1:11" ht="13.5" customHeight="1" outlineLevel="2" x14ac:dyDescent="0.25">
      <c r="A480" s="290">
        <v>58</v>
      </c>
      <c r="B480" s="572"/>
      <c r="G480" s="290">
        <v>24</v>
      </c>
      <c r="H480" s="667"/>
      <c r="K480" s="667"/>
    </row>
    <row r="481" spans="1:11" ht="13.5" customHeight="1" outlineLevel="2" x14ac:dyDescent="0.25">
      <c r="A481" s="290">
        <v>59</v>
      </c>
      <c r="B481" s="572"/>
      <c r="G481" s="290">
        <v>18</v>
      </c>
      <c r="H481" s="667"/>
    </row>
    <row r="482" spans="1:11" ht="13.5" customHeight="1" outlineLevel="2" x14ac:dyDescent="0.25">
      <c r="A482" s="290">
        <v>60</v>
      </c>
      <c r="B482" s="572"/>
      <c r="G482" s="290">
        <v>23</v>
      </c>
      <c r="H482" s="667"/>
      <c r="K482" s="667"/>
    </row>
    <row r="483" spans="1:11" ht="13.5" customHeight="1" outlineLevel="2" x14ac:dyDescent="0.25">
      <c r="D483" s="572"/>
      <c r="E483" s="290"/>
      <c r="K483" s="667"/>
    </row>
    <row r="484" spans="1:11" ht="13.5" customHeight="1" outlineLevel="2" x14ac:dyDescent="0.25">
      <c r="D484" s="572"/>
      <c r="E484" s="290"/>
    </row>
    <row r="485" spans="1:11" ht="13.5" customHeight="1" outlineLevel="2" x14ac:dyDescent="0.25">
      <c r="D485" s="572"/>
      <c r="E485" s="290"/>
    </row>
    <row r="486" spans="1:11" ht="13.5" customHeight="1" outlineLevel="2" x14ac:dyDescent="0.25">
      <c r="D486" s="572"/>
      <c r="E486" s="290"/>
    </row>
    <row r="487" spans="1:11" ht="13.5" customHeight="1" outlineLevel="2" x14ac:dyDescent="0.25">
      <c r="D487" s="572"/>
      <c r="E487" s="290"/>
      <c r="K487" s="667"/>
    </row>
    <row r="488" spans="1:11" ht="13.5" customHeight="1" outlineLevel="2" x14ac:dyDescent="0.25">
      <c r="D488" s="572"/>
      <c r="E488" s="290"/>
    </row>
    <row r="489" spans="1:11" ht="13.5" customHeight="1" outlineLevel="2" x14ac:dyDescent="0.25">
      <c r="D489" s="572"/>
      <c r="E489" s="290"/>
    </row>
    <row r="490" spans="1:11" ht="13.5" customHeight="1" outlineLevel="2" x14ac:dyDescent="0.25">
      <c r="D490" s="572"/>
      <c r="E490" s="290"/>
      <c r="K490" s="667"/>
    </row>
    <row r="491" spans="1:11" ht="13.5" customHeight="1" outlineLevel="2" x14ac:dyDescent="0.25">
      <c r="D491" s="572"/>
      <c r="E491" s="290"/>
    </row>
    <row r="492" spans="1:11" ht="13.5" customHeight="1" outlineLevel="2" x14ac:dyDescent="0.25">
      <c r="D492" s="572"/>
      <c r="E492" s="290"/>
      <c r="K492" s="667"/>
    </row>
    <row r="493" spans="1:11" ht="13.5" customHeight="1" outlineLevel="2" x14ac:dyDescent="0.25">
      <c r="D493" s="572"/>
      <c r="E493" s="290"/>
    </row>
    <row r="494" spans="1:11" ht="13.5" customHeight="1" outlineLevel="2" x14ac:dyDescent="0.25">
      <c r="D494" s="572"/>
      <c r="E494" s="290"/>
    </row>
    <row r="495" spans="1:11" ht="13.5" customHeight="1" outlineLevel="2" x14ac:dyDescent="0.25">
      <c r="D495" s="572"/>
      <c r="E495" s="290"/>
    </row>
    <row r="496" spans="1:11" ht="13.5" customHeight="1" outlineLevel="2" x14ac:dyDescent="0.25">
      <c r="D496" s="572"/>
      <c r="E496" s="290"/>
    </row>
    <row r="497" spans="4:5" ht="13.5" customHeight="1" outlineLevel="2" x14ac:dyDescent="0.25">
      <c r="D497" s="572"/>
      <c r="E497" s="290"/>
    </row>
    <row r="498" spans="4:5" ht="13.5" customHeight="1" outlineLevel="2" x14ac:dyDescent="0.25">
      <c r="D498" s="572"/>
      <c r="E498" s="290"/>
    </row>
    <row r="499" spans="4:5" ht="13.5" customHeight="1" outlineLevel="2" x14ac:dyDescent="0.25">
      <c r="D499" s="572"/>
      <c r="E499" s="290"/>
    </row>
    <row r="500" spans="4:5" ht="13.5" customHeight="1" outlineLevel="2" x14ac:dyDescent="0.25">
      <c r="D500" s="572"/>
      <c r="E500" s="290"/>
    </row>
    <row r="501" spans="4:5" ht="13.5" customHeight="1" outlineLevel="2" x14ac:dyDescent="0.25">
      <c r="D501" s="572"/>
      <c r="E501" s="290"/>
    </row>
    <row r="502" spans="4:5" ht="13.5" customHeight="1" outlineLevel="2" x14ac:dyDescent="0.25">
      <c r="D502" s="572"/>
      <c r="E502" s="290"/>
    </row>
    <row r="503" spans="4:5" ht="13.5" customHeight="1" outlineLevel="2" x14ac:dyDescent="0.25">
      <c r="D503" s="572"/>
      <c r="E503" s="290"/>
    </row>
    <row r="504" spans="4:5" ht="13.5" customHeight="1" outlineLevel="2" x14ac:dyDescent="0.25">
      <c r="D504" s="572"/>
      <c r="E504" s="290"/>
    </row>
    <row r="505" spans="4:5" ht="13.5" customHeight="1" outlineLevel="2" x14ac:dyDescent="0.25">
      <c r="D505" s="572"/>
      <c r="E505" s="290"/>
    </row>
    <row r="506" spans="4:5" ht="13.5" customHeight="1" outlineLevel="2" x14ac:dyDescent="0.25">
      <c r="D506" s="572"/>
      <c r="E506" s="290"/>
    </row>
    <row r="507" spans="4:5" ht="13.5" customHeight="1" outlineLevel="2" x14ac:dyDescent="0.25">
      <c r="D507" s="572"/>
      <c r="E507" s="290"/>
    </row>
    <row r="508" spans="4:5" ht="13.5" customHeight="1" outlineLevel="2" x14ac:dyDescent="0.25">
      <c r="D508" s="572"/>
      <c r="E508" s="290"/>
    </row>
    <row r="509" spans="4:5" ht="13.5" customHeight="1" outlineLevel="2" x14ac:dyDescent="0.25">
      <c r="D509" s="572"/>
      <c r="E509" s="290"/>
    </row>
    <row r="510" spans="4:5" ht="13.5" customHeight="1" outlineLevel="2" x14ac:dyDescent="0.25">
      <c r="D510" s="572"/>
      <c r="E510" s="290"/>
    </row>
    <row r="511" spans="4:5" ht="13.5" customHeight="1" outlineLevel="2" x14ac:dyDescent="0.25">
      <c r="D511" s="572"/>
      <c r="E511" s="290"/>
    </row>
    <row r="512" spans="4:5" ht="13.5" customHeight="1" outlineLevel="2" x14ac:dyDescent="0.25">
      <c r="D512" s="572"/>
      <c r="E512" s="290"/>
    </row>
    <row r="513" spans="1:24" ht="13.5" customHeight="1" outlineLevel="2" x14ac:dyDescent="0.25">
      <c r="D513" s="572"/>
      <c r="E513" s="290"/>
    </row>
    <row r="514" spans="1:24" ht="13.5" customHeight="1" outlineLevel="2" x14ac:dyDescent="0.25">
      <c r="D514" s="572"/>
      <c r="E514" s="290"/>
    </row>
    <row r="515" spans="1:24" ht="13.5" customHeight="1" outlineLevel="2" x14ac:dyDescent="0.25">
      <c r="D515" s="572"/>
      <c r="E515" s="290"/>
    </row>
    <row r="516" spans="1:24" ht="13.5" customHeight="1" outlineLevel="2" x14ac:dyDescent="0.25"/>
    <row r="517" spans="1:24" ht="13.5" customHeight="1" outlineLevel="2" x14ac:dyDescent="0.25"/>
    <row r="518" spans="1:24" ht="13.5" customHeight="1" outlineLevel="2" x14ac:dyDescent="0.25"/>
    <row r="519" spans="1:24" ht="13.5" customHeight="1" outlineLevel="2" x14ac:dyDescent="0.25"/>
    <row r="520" spans="1:24" ht="13.5" customHeight="1" outlineLevel="2" thickBot="1" x14ac:dyDescent="0.3"/>
    <row r="521" spans="1:24" s="696" customFormat="1" ht="21.6" thickBot="1" x14ac:dyDescent="0.45">
      <c r="A521" s="694">
        <f t="shared" ref="A521:F524" si="52">+A321</f>
        <v>0</v>
      </c>
      <c r="B521" s="695">
        <f t="shared" si="52"/>
        <v>0</v>
      </c>
      <c r="C521" s="696">
        <f t="shared" si="52"/>
        <v>0</v>
      </c>
      <c r="D521" s="697">
        <f t="shared" si="52"/>
        <v>0</v>
      </c>
      <c r="E521" s="698">
        <f t="shared" si="52"/>
        <v>0</v>
      </c>
      <c r="F521" s="696">
        <f t="shared" si="52"/>
        <v>0</v>
      </c>
      <c r="H521" s="699"/>
      <c r="X521" s="703"/>
    </row>
    <row r="522" spans="1:24" x14ac:dyDescent="0.25">
      <c r="A522" s="290" t="str">
        <f t="shared" si="52"/>
        <v>Résultats BRUT HOMMES COLLER LES VALEURS DES CELLULES Puis trier par ordre croissant colonne F</v>
      </c>
      <c r="B522" s="572">
        <f t="shared" si="52"/>
        <v>0</v>
      </c>
      <c r="C522" s="290">
        <f t="shared" si="52"/>
        <v>0</v>
      </c>
      <c r="D522" s="573">
        <f t="shared" si="52"/>
        <v>0</v>
      </c>
      <c r="E522" s="574">
        <f t="shared" si="52"/>
        <v>0</v>
      </c>
      <c r="F522" s="290">
        <f t="shared" si="52"/>
        <v>0</v>
      </c>
      <c r="H522" s="693"/>
    </row>
    <row r="523" spans="1:24" x14ac:dyDescent="0.25">
      <c r="A523" s="290" t="str">
        <f t="shared" si="52"/>
        <v>Clt</v>
      </c>
      <c r="B523" s="290" t="str">
        <f t="shared" si="52"/>
        <v>Nat.</v>
      </c>
      <c r="C523" s="290" t="str">
        <f t="shared" si="52"/>
        <v>Prénom et Nom</v>
      </c>
      <c r="D523" s="573" t="str">
        <f t="shared" si="52"/>
        <v>Idx</v>
      </c>
      <c r="E523" s="574" t="str">
        <f t="shared" si="52"/>
        <v>Club</v>
      </c>
      <c r="F523" s="290" t="str">
        <f t="shared" si="52"/>
        <v>T1</v>
      </c>
    </row>
    <row r="524" spans="1:24" x14ac:dyDescent="0.25">
      <c r="A524" s="290">
        <f t="shared" si="52"/>
        <v>1</v>
      </c>
      <c r="B524" s="290">
        <f t="shared" si="52"/>
        <v>0</v>
      </c>
      <c r="C524" s="290">
        <f t="shared" si="52"/>
        <v>0</v>
      </c>
      <c r="D524" s="573">
        <f t="shared" si="52"/>
        <v>0</v>
      </c>
      <c r="E524" s="574">
        <f t="shared" si="52"/>
        <v>0</v>
      </c>
      <c r="F524" s="290">
        <f t="shared" si="52"/>
        <v>0</v>
      </c>
    </row>
  </sheetData>
  <sortState xmlns:xlrd2="http://schemas.microsoft.com/office/spreadsheetml/2017/richdata2" ref="C431:H449">
    <sortCondition descending="1" ref="F431:F449"/>
  </sortState>
  <mergeCells count="26">
    <mergeCell ref="AB4:AF4"/>
    <mergeCell ref="AH4:AL4"/>
    <mergeCell ref="AN4:AR4"/>
    <mergeCell ref="AT4:BB4"/>
    <mergeCell ref="O5:R5"/>
    <mergeCell ref="S5:T5"/>
    <mergeCell ref="AW5:AY5"/>
    <mergeCell ref="AZ5:BB5"/>
    <mergeCell ref="AT5:AV5"/>
    <mergeCell ref="W5:X5"/>
    <mergeCell ref="AB1:BB1"/>
    <mergeCell ref="O21:R21"/>
    <mergeCell ref="AN19:AR19"/>
    <mergeCell ref="AH37:AL37"/>
    <mergeCell ref="A40:F40"/>
    <mergeCell ref="H40:M40"/>
    <mergeCell ref="AB37:AF37"/>
    <mergeCell ref="A39:F39"/>
    <mergeCell ref="H39:M39"/>
    <mergeCell ref="AB39:AF39"/>
    <mergeCell ref="AB40:AF40"/>
    <mergeCell ref="W13:Z13"/>
    <mergeCell ref="B4:F4"/>
    <mergeCell ref="I4:M4"/>
    <mergeCell ref="A1:Z1"/>
    <mergeCell ref="AB2:AU2"/>
  </mergeCells>
  <conditionalFormatting sqref="B125:B173 D125:D173 F125:H173 B174:H174">
    <cfRule type="expression" dxfId="19" priority="7">
      <formula>($H125="F")</formula>
    </cfRule>
  </conditionalFormatting>
  <conditionalFormatting sqref="B324:B352">
    <cfRule type="expression" dxfId="18" priority="4">
      <formula>($H324="F")</formula>
    </cfRule>
  </conditionalFormatting>
  <conditionalFormatting sqref="B423:B453">
    <cfRule type="expression" dxfId="17" priority="3">
      <formula>($H423="F")</formula>
    </cfRule>
  </conditionalFormatting>
  <conditionalFormatting sqref="B353:F373">
    <cfRule type="expression" dxfId="16" priority="6">
      <formula>($H353="F")</formula>
    </cfRule>
  </conditionalFormatting>
  <conditionalFormatting sqref="B454:H482">
    <cfRule type="expression" dxfId="15" priority="5">
      <formula>($H454="F")</formula>
    </cfRule>
  </conditionalFormatting>
  <conditionalFormatting sqref="C6:C35">
    <cfRule type="cellIs" dxfId="14" priority="14" operator="equal">
      <formula>"F"</formula>
    </cfRule>
  </conditionalFormatting>
  <conditionalFormatting sqref="C224:H224 B224:B274 D225:D231 F225:H231 C232:H232 D233:D274 F233:H274 B275:H287">
    <cfRule type="expression" dxfId="13" priority="9">
      <formula>($H224="F")</formula>
    </cfRule>
  </conditionalFormatting>
  <conditionalFormatting sqref="D6:D35">
    <cfRule type="cellIs" dxfId="12" priority="11" operator="equal">
      <formula>"Inconnu"</formula>
    </cfRule>
  </conditionalFormatting>
  <conditionalFormatting sqref="D324:D352 F324:H352">
    <cfRule type="expression" dxfId="11" priority="2">
      <formula>($H324="F")</formula>
    </cfRule>
  </conditionalFormatting>
  <conditionalFormatting sqref="D423:D453 F423:H453">
    <cfRule type="expression" dxfId="10" priority="1">
      <formula>($H423="F")</formula>
    </cfRule>
  </conditionalFormatting>
  <conditionalFormatting sqref="E6:E35">
    <cfRule type="cellIs" dxfId="9" priority="10" operator="greaterThan">
      <formula>36</formula>
    </cfRule>
  </conditionalFormatting>
  <conditionalFormatting sqref="G353:G369 H353:H376">
    <cfRule type="expression" dxfId="8" priority="8">
      <formula>($H353="F")</formula>
    </cfRule>
  </conditionalFormatting>
  <conditionalFormatting sqref="J6:J35">
    <cfRule type="cellIs" dxfId="7" priority="15" operator="equal">
      <formula>"F"</formula>
    </cfRule>
  </conditionalFormatting>
  <conditionalFormatting sqref="K6:K35">
    <cfRule type="cellIs" dxfId="6" priority="12" operator="equal">
      <formula>"Inconnu"</formula>
    </cfRule>
  </conditionalFormatting>
  <conditionalFormatting sqref="L6:L35">
    <cfRule type="cellIs" dxfId="5" priority="13" operator="greaterThan">
      <formula>36</formula>
    </cfRule>
  </conditionalFormatting>
  <pageMargins left="0.78740157480314965" right="0.78740157480314965" top="0.78740157480314965" bottom="0.78740157480314965" header="0" footer="0"/>
  <pageSetup paperSize="9" scale="8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9458" r:id="rId4" name="CommandButton2">
          <controlPr defaultSize="0" autoLine="0" autoPict="0" r:id="rId5">
            <anchor moveWithCells="1">
              <from>
                <xdr:col>0</xdr:col>
                <xdr:colOff>114300</xdr:colOff>
                <xdr:row>0</xdr:row>
                <xdr:rowOff>60960</xdr:rowOff>
              </from>
              <to>
                <xdr:col>1</xdr:col>
                <xdr:colOff>708660</xdr:colOff>
                <xdr:row>0</xdr:row>
                <xdr:rowOff>358140</xdr:rowOff>
              </to>
            </anchor>
          </controlPr>
        </control>
      </mc:Choice>
      <mc:Fallback>
        <control shapeId="19458" r:id="rId4" name="Command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19</vt:i4>
      </vt:variant>
    </vt:vector>
  </HeadingPairs>
  <TitlesOfParts>
    <vt:vector size="38" baseType="lpstr">
      <vt:lpstr>Explications</vt:lpstr>
      <vt:lpstr>Liste_J</vt:lpstr>
      <vt:lpstr>RES_R</vt:lpstr>
      <vt:lpstr>RES_Eq</vt:lpstr>
      <vt:lpstr>RES_B_M</vt:lpstr>
      <vt:lpstr>RES_N_&gt;36</vt:lpstr>
      <vt:lpstr>RES_N_M</vt:lpstr>
      <vt:lpstr>RES_N_D</vt:lpstr>
      <vt:lpstr>J1</vt:lpstr>
      <vt:lpstr>J2</vt:lpstr>
      <vt:lpstr>J3</vt:lpstr>
      <vt:lpstr>J4</vt:lpstr>
      <vt:lpstr>J5</vt:lpstr>
      <vt:lpstr>J6</vt:lpstr>
      <vt:lpstr>J7</vt:lpstr>
      <vt:lpstr>J8</vt:lpstr>
      <vt:lpstr>J9</vt:lpstr>
      <vt:lpstr>J10</vt:lpstr>
      <vt:lpstr>F</vt:lpstr>
      <vt:lpstr>Explications</vt:lpstr>
      <vt:lpstr>Liste_Joueurs</vt:lpstr>
      <vt:lpstr>Explications!Zone_d_impression</vt:lpstr>
      <vt:lpstr>F!Zone_d_impression</vt:lpstr>
      <vt:lpstr>'J1'!Zone_d_impression</vt:lpstr>
      <vt:lpstr>'J3'!Zone_d_impression</vt:lpstr>
      <vt:lpstr>'J4'!Zone_d_impression</vt:lpstr>
      <vt:lpstr>'J5'!Zone_d_impression</vt:lpstr>
      <vt:lpstr>'J6'!Zone_d_impression</vt:lpstr>
      <vt:lpstr>'J7'!Zone_d_impression</vt:lpstr>
      <vt:lpstr>'J8'!Zone_d_impression</vt:lpstr>
      <vt:lpstr>'J9'!Zone_d_impression</vt:lpstr>
      <vt:lpstr>Liste_J!Zone_d_impression</vt:lpstr>
      <vt:lpstr>RES_B_M!Zone_d_impression</vt:lpstr>
      <vt:lpstr>RES_Eq!Zone_d_impression</vt:lpstr>
      <vt:lpstr>'RES_N_&gt;36'!Zone_d_impression</vt:lpstr>
      <vt:lpstr>RES_N_D!Zone_d_impression</vt:lpstr>
      <vt:lpstr>RES_N_M!Zone_d_impression</vt:lpstr>
      <vt:lpstr>RES_R!Zone_d_impression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Guy Bouvree</cp:lastModifiedBy>
  <cp:lastPrinted>2025-06-30T17:29:03Z</cp:lastPrinted>
  <dcterms:created xsi:type="dcterms:W3CDTF">2009-03-26T14:22:27Z</dcterms:created>
  <dcterms:modified xsi:type="dcterms:W3CDTF">2025-07-07T07:37:19Z</dcterms:modified>
</cp:coreProperties>
</file>